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576"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Sheet1" sheetId="8" r:id="rId7"/>
    <sheet name="Misc" sheetId="2" state="hidden" r:id="rId8"/>
    <sheet name="Group Edges" sheetId="9" r:id="rId9"/>
    <sheet name="Export Option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<sst xmlns="http://schemas.openxmlformats.org/spreadsheetml/2006/main" count="969" uniqueCount="318">
  <si>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</si>
  <si>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</si>
  <si>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</si>
  <si>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</si>
  <si>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</si>
  <si>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</si>
  <si>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</si>
  <si>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</si>
  <si>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</si>
  <si>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</si>
  <si>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</si>
  <si>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</si>
  <si>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</si>
  <si>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</si>
  <si>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</si>
  <si>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</si>
  <si>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</si>
  <si>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</si>
  <si>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</si>
  <si>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</si>
  <si>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</si>
  <si>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</si>
  <si>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</si>
  <si>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</si>
  <si>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</si>
  <si>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</si>
  <si>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</si>
  <si>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</si>
  <si>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</si>
  <si>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</si>
  <si>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</si>
  <si>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</si>
  <si>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</si>
  <si>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</si>
  <si>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</si>
  <si>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</si>
  <si>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</si>
  <si>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</si>
  <si>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</si>
  <si>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</si>
  <si>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</si>
  <si>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</si>
  <si>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</si>
  <si>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</si>
  <si>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</si>
  <si>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</si>
  <si>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</si>
  <si>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</si>
  <si>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</si>
  <si>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</si>
  <si>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</si>
  <si>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</si>
  <si>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</si>
  <si>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</si>
  <si>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</si>
  <si>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</si>
  <si>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</si>
  <si>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</si>
  <si>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</si>
  <si>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</si>
  <si>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</si>
  <si>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</si>
  <si>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</si>
  <si>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</si>
  <si>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</si>
  <si>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</si>
  <si>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</si>
  <si>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</si>
  <si>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</si>
  <si>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</si>
  <si>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</si>
  <si>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</si>
  <si>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</si>
  <si>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</si>
  <si>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</si>
  <si>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</si>
  <si>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</si>
  <si>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</si>
  <si>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</si>
  <si>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</si>
  <si>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</si>
  <si>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</si>
  <si>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</si>
  <si>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</si>
  <si>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</si>
  <si>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</si>
  <si>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</si>
  <si>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</si>
  <si>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</si>
  <si>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</si>
  <si>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</si>
  <si>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</si>
  <si>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</si>
  <si>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</si>
  <si>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</si>
  <si>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</si>
  <si>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</si>
  <si>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</si>
  <si>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</si>
  <si>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</si>
  <si>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</si>
  <si>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</si>
  <si>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</si>
  <si>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</si>
  <si>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</si>
  <si>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</si>
  <si>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</si>
  <si>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</si>
  <si>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</si>
  <si>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</si>
  <si>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</si>
  <si>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</si>
  <si>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</si>
  <si>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</si>
  <si>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</si>
  <si>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</si>
  <si>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</si>
  <si>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</si>
  <si>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</si>
  <si>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</si>
  <si>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</si>
  <si>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</si>
  <si>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</si>
  <si>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</si>
  <si>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</si>
  <si>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</si>
  <si>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</si>
  <si>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</si>
  <si>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</si>
  <si>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</si>
  <si>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</si>
  <si>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</si>
  <si>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</si>
  <si>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</si>
  <si>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</si>
  <si>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</si>
  <si>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</si>
  <si>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</si>
  <si>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</si>
  <si>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</si>
  <si>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</si>
  <si>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</si>
  <si>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</si>
  <si>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</si>
  <si>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</si>
  <si>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</si>
  <si>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</si>
  <si>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</si>
  <si>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</si>
  <si>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</si>
  <si>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</si>
  <si>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</si>
  <si>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</si>
  <si>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</si>
  <si>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</si>
  <si>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</si>
  <si>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</si>
  <si>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</si>
  <si>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</si>
  <si>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</si>
  <si>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</si>
  <si>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</si>
  <si>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</si>
  <si>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</si>
  <si>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</si>
  <si>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</si>
  <si>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</si>
  <si>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</si>
  <si>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</si>
  <si>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</si>
  <si>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</si>
  <si>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</si>
  <si>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</si>
  <si>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</si>
  <si>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</si>
  <si>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r>
      <t xml:space="preserve">_xD83D__xDE00_ - </t>
    </r>
    <r>
      <rPr>
        <sz val="10"/>
        <color theme="1"/>
        <rFont val="Arial Unicode MS"/>
        <family val="2"/>
      </rPr>
      <t>&amp;#128512;</t>
    </r>
    <r>
      <rPr>
        <sz val="11"/>
        <color theme="1"/>
        <rFont val="Calibri"/>
        <family val="2"/>
        <scheme val="minor"/>
      </rPr>
      <t xml:space="preserve"> _xD83D__xDE01_ - </t>
    </r>
    <r>
      <rPr>
        <sz val="10"/>
        <color theme="1"/>
        <rFont val="Arial Unicode MS"/>
        <family val="2"/>
      </rPr>
      <t>&amp;#128513;</t>
    </r>
    <r>
      <rPr>
        <sz val="11"/>
        <color theme="1"/>
        <rFont val="Calibri"/>
        <family val="2"/>
        <scheme val="minor"/>
      </rPr>
      <t xml:space="preserve"> _xD83D__xDE02_ - </t>
    </r>
    <r>
      <rPr>
        <sz val="10"/>
        <color theme="1"/>
        <rFont val="Arial Unicode MS"/>
        <family val="2"/>
      </rPr>
      <t>&amp;#128514;</t>
    </r>
    <r>
      <rPr>
        <sz val="11"/>
        <color theme="1"/>
        <rFont val="Calibri"/>
        <family val="2"/>
        <scheme val="minor"/>
      </rPr>
      <t xml:space="preserve"> _xD83D__xDE03_ - </t>
    </r>
    <r>
      <rPr>
        <sz val="10"/>
        <color theme="1"/>
        <rFont val="Arial Unicode MS"/>
        <family val="2"/>
      </rPr>
      <t>&amp;#128515;</t>
    </r>
    <r>
      <rPr>
        <sz val="11"/>
        <color theme="1"/>
        <rFont val="Calibri"/>
        <family val="2"/>
        <scheme val="minor"/>
      </rPr>
      <t xml:space="preserve"> _xD83D__xDE04_ - </t>
    </r>
    <r>
      <rPr>
        <sz val="10"/>
        <color theme="1"/>
        <rFont val="Arial Unicode MS"/>
        <family val="2"/>
      </rPr>
      <t>&amp;#128516;</t>
    </r>
    <r>
      <rPr>
        <sz val="11"/>
        <color theme="1"/>
        <rFont val="Calibri"/>
        <family val="2"/>
        <scheme val="minor"/>
      </rPr>
      <t xml:space="preserve"> _xD83D__xDE05_ - </t>
    </r>
    <r>
      <rPr>
        <sz val="10"/>
        <color theme="1"/>
        <rFont val="Arial Unicode MS"/>
        <family val="2"/>
      </rPr>
      <t>&amp;#128517;</t>
    </r>
    <r>
      <rPr>
        <sz val="11"/>
        <color theme="1"/>
        <rFont val="Calibri"/>
        <family val="2"/>
        <scheme val="minor"/>
      </rPr>
      <t xml:space="preserve"> _xD83D__xDE06_ - </t>
    </r>
    <r>
      <rPr>
        <sz val="10"/>
        <color theme="1"/>
        <rFont val="Arial Unicode MS"/>
        <family val="2"/>
      </rPr>
      <t>&amp;#128518;</t>
    </r>
    <r>
      <rPr>
        <sz val="11"/>
        <color theme="1"/>
        <rFont val="Calibri"/>
        <family val="2"/>
        <scheme val="minor"/>
      </rPr>
      <t xml:space="preserve"> _xD83D__xDE07_ - </t>
    </r>
    <r>
      <rPr>
        <sz val="10"/>
        <color theme="1"/>
        <rFont val="Arial Unicode MS"/>
        <family val="2"/>
      </rPr>
      <t>&amp;#128519;</t>
    </r>
    <r>
      <rPr>
        <sz val="11"/>
        <color theme="1"/>
        <rFont val="Calibri"/>
        <family val="2"/>
        <scheme val="minor"/>
      </rPr>
      <t xml:space="preserve"> _xD83D__xDE0A_ - </t>
    </r>
    <r>
      <rPr>
        <sz val="10"/>
        <color theme="1"/>
        <rFont val="Arial Unicode MS"/>
        <family val="2"/>
      </rPr>
      <t>&amp;#128522;</t>
    </r>
    <r>
      <rPr>
        <sz val="11"/>
        <color theme="1"/>
        <rFont val="Calibri"/>
        <family val="2"/>
        <scheme val="minor"/>
      </rPr>
      <t xml:space="preserve"> _xD83D__xDE0B_ - </t>
    </r>
    <r>
      <rPr>
        <sz val="10"/>
        <color theme="1"/>
        <rFont val="Arial Unicode MS"/>
        <family val="2"/>
      </rPr>
      <t>&amp;#128523;</t>
    </r>
    <r>
      <rPr>
        <sz val="11"/>
        <color theme="1"/>
        <rFont val="Calibri"/>
        <family val="2"/>
        <scheme val="minor"/>
      </rPr>
      <t xml:space="preserve"> _xD83D__xDE0C_ - </t>
    </r>
    <r>
      <rPr>
        <sz val="10"/>
        <color theme="1"/>
        <rFont val="Arial Unicode MS"/>
        <family val="2"/>
      </rPr>
      <t>&amp;#128524;</t>
    </r>
    <r>
      <rPr>
        <sz val="11"/>
        <color theme="1"/>
        <rFont val="Calibri"/>
        <family val="2"/>
        <scheme val="minor"/>
      </rPr>
      <t xml:space="preserve"> _xD83D__xDE0D_ - </t>
    </r>
    <r>
      <rPr>
        <sz val="10"/>
        <color theme="1"/>
        <rFont val="Arial Unicode MS"/>
        <family val="2"/>
      </rPr>
      <t>&amp;#128525;</t>
    </r>
    <r>
      <rPr>
        <sz val="11"/>
        <color theme="1"/>
        <rFont val="Calibri"/>
        <family val="2"/>
        <scheme val="minor"/>
      </rPr>
      <t xml:space="preserve"> _xD83D__xDE0E_ - </t>
    </r>
    <r>
      <rPr>
        <sz val="10"/>
        <color theme="1"/>
        <rFont val="Arial Unicode MS"/>
        <family val="2"/>
      </rPr>
      <t>&amp;#128526;</t>
    </r>
    <r>
      <rPr>
        <sz val="11"/>
        <color theme="1"/>
        <rFont val="Calibri"/>
        <family val="2"/>
        <scheme val="minor"/>
      </rPr>
      <t xml:space="preserve"> _xD83D__xDE0F_ - </t>
    </r>
    <r>
      <rPr>
        <sz val="10"/>
        <color theme="1"/>
        <rFont val="Arial Unicode MS"/>
        <family val="2"/>
      </rPr>
      <t>&amp;#128527;</t>
    </r>
    <r>
      <rPr>
        <sz val="11"/>
        <color theme="1"/>
        <rFont val="Calibri"/>
        <family val="2"/>
        <scheme val="minor"/>
      </rPr>
      <t xml:space="preserve"> _xD83D__xDE10_ - </t>
    </r>
    <r>
      <rPr>
        <sz val="10"/>
        <color theme="1"/>
        <rFont val="Arial Unicode MS"/>
        <family val="2"/>
      </rPr>
      <t>&amp;#128528;</t>
    </r>
    <r>
      <rPr>
        <sz val="11"/>
        <color theme="1"/>
        <rFont val="Calibri"/>
        <family val="2"/>
        <scheme val="minor"/>
      </rPr>
      <t xml:space="preserve"> _xD83D__xDE11_ - </t>
    </r>
    <r>
      <rPr>
        <sz val="10"/>
        <color theme="1"/>
        <rFont val="Arial Unicode MS"/>
        <family val="2"/>
      </rPr>
      <t>&amp;#128529;</t>
    </r>
    <r>
      <rPr>
        <sz val="11"/>
        <color theme="1"/>
        <rFont val="Calibri"/>
        <family val="2"/>
        <scheme val="minor"/>
      </rPr>
      <t xml:space="preserve"> _xD83D__xDE12_ - </t>
    </r>
    <r>
      <rPr>
        <sz val="10"/>
        <color theme="1"/>
        <rFont val="Arial Unicode MS"/>
        <family val="2"/>
      </rPr>
      <t>&amp;#128530;</t>
    </r>
    <r>
      <rPr>
        <sz val="11"/>
        <color theme="1"/>
        <rFont val="Calibri"/>
        <family val="2"/>
        <scheme val="minor"/>
      </rPr>
      <t xml:space="preserve"> _xD83D__xDE13_ - </t>
    </r>
    <r>
      <rPr>
        <sz val="10"/>
        <color theme="1"/>
        <rFont val="Arial Unicode MS"/>
        <family val="2"/>
      </rPr>
      <t>&amp;#128531;</t>
    </r>
    <r>
      <rPr>
        <sz val="11"/>
        <color theme="1"/>
        <rFont val="Calibri"/>
        <family val="2"/>
        <scheme val="minor"/>
      </rPr>
      <t xml:space="preserve"> _xD83D__xDE14_ - </t>
    </r>
    <r>
      <rPr>
        <sz val="10"/>
        <color theme="1"/>
        <rFont val="Arial Unicode MS"/>
        <family val="2"/>
      </rPr>
      <t>&amp;#128532;</t>
    </r>
    <r>
      <rPr>
        <sz val="11"/>
        <color theme="1"/>
        <rFont val="Calibri"/>
        <family val="2"/>
        <scheme val="minor"/>
      </rPr>
      <t xml:space="preserve"> _xD83D__xDE15_ - </t>
    </r>
    <r>
      <rPr>
        <sz val="10"/>
        <color theme="1"/>
        <rFont val="Arial Unicode MS"/>
        <family val="2"/>
      </rPr>
      <t>&amp;#128533;</t>
    </r>
    <r>
      <rPr>
        <sz val="11"/>
        <color theme="1"/>
        <rFont val="Calibri"/>
        <family val="2"/>
        <scheme val="minor"/>
      </rPr>
      <t xml:space="preserve"> _xD83D__xDE16_ - </t>
    </r>
    <r>
      <rPr>
        <sz val="10"/>
        <color theme="1"/>
        <rFont val="Arial Unicode MS"/>
        <family val="2"/>
      </rPr>
      <t>&amp;#128534;</t>
    </r>
    <r>
      <rPr>
        <sz val="11"/>
        <color theme="1"/>
        <rFont val="Calibri"/>
        <family val="2"/>
        <scheme val="minor"/>
      </rPr>
      <t xml:space="preserve"> _xD83D__xDE17_ - </t>
    </r>
    <r>
      <rPr>
        <sz val="10"/>
        <color theme="1"/>
        <rFont val="Arial Unicode MS"/>
        <family val="2"/>
      </rPr>
      <t>&amp;#128535;</t>
    </r>
    <r>
      <rPr>
        <sz val="11"/>
        <color theme="1"/>
        <rFont val="Calibri"/>
        <family val="2"/>
        <scheme val="minor"/>
      </rPr>
      <t xml:space="preserve"> _xD83D__xDE18_ - </t>
    </r>
    <r>
      <rPr>
        <sz val="10"/>
        <color theme="1"/>
        <rFont val="Arial Unicode MS"/>
        <family val="2"/>
      </rPr>
      <t>&amp;#128536;</t>
    </r>
    <r>
      <rPr>
        <sz val="11"/>
        <color theme="1"/>
        <rFont val="Calibri"/>
        <family val="2"/>
        <scheme val="minor"/>
      </rPr>
      <t xml:space="preserve"> _xD83D__xDE19_ - </t>
    </r>
    <r>
      <rPr>
        <sz val="10"/>
        <color theme="1"/>
        <rFont val="Arial Unicode MS"/>
        <family val="2"/>
      </rPr>
      <t>&amp;#128537;</t>
    </r>
    <r>
      <rPr>
        <sz val="11"/>
        <color theme="1"/>
        <rFont val="Calibri"/>
        <family val="2"/>
        <scheme val="minor"/>
      </rPr>
      <t xml:space="preserve"> _xD83D__xDE1A_ - </t>
    </r>
    <r>
      <rPr>
        <sz val="10"/>
        <color theme="1"/>
        <rFont val="Arial Unicode MS"/>
        <family val="2"/>
      </rPr>
      <t>&amp;#128538;</t>
    </r>
    <r>
      <rPr>
        <sz val="11"/>
        <color theme="1"/>
        <rFont val="Calibri"/>
        <family val="2"/>
        <scheme val="minor"/>
      </rPr>
      <t xml:space="preserve"> _xD83D__xDE1B_ - </t>
    </r>
    <r>
      <rPr>
        <sz val="10"/>
        <color theme="1"/>
        <rFont val="Arial Unicode MS"/>
        <family val="2"/>
      </rPr>
      <t>&amp;#128539;</t>
    </r>
    <r>
      <rPr>
        <sz val="11"/>
        <color theme="1"/>
        <rFont val="Calibri"/>
        <family val="2"/>
        <scheme val="minor"/>
      </rPr>
      <t xml:space="preserve"> _xD83D__xDE1C_ - </t>
    </r>
    <r>
      <rPr>
        <sz val="10"/>
        <color theme="1"/>
        <rFont val="Arial Unicode MS"/>
        <family val="2"/>
      </rPr>
      <t>&amp;#128540;</t>
    </r>
    <r>
      <rPr>
        <sz val="11"/>
        <color theme="1"/>
        <rFont val="Calibri"/>
        <family val="2"/>
        <scheme val="minor"/>
      </rPr>
      <t xml:space="preserve"> _xD83D__xDE1D_ - </t>
    </r>
    <r>
      <rPr>
        <sz val="10"/>
        <color theme="1"/>
        <rFont val="Arial Unicode MS"/>
        <family val="2"/>
      </rPr>
      <t>&amp;#128541;</t>
    </r>
    <r>
      <rPr>
        <sz val="11"/>
        <color theme="1"/>
        <rFont val="Calibri"/>
        <family val="2"/>
        <scheme val="minor"/>
      </rPr>
      <t xml:space="preserve"> _xD83D__xDE1E_ - </t>
    </r>
    <r>
      <rPr>
        <sz val="10"/>
        <color theme="1"/>
        <rFont val="Arial Unicode MS"/>
        <family val="2"/>
      </rPr>
      <t>&amp;#128542;</t>
    </r>
    <r>
      <rPr>
        <sz val="11"/>
        <color theme="1"/>
        <rFont val="Calibri"/>
        <family val="2"/>
        <scheme val="minor"/>
      </rPr>
      <t xml:space="preserve"> _xD83D__xDE1F_ - </t>
    </r>
    <r>
      <rPr>
        <sz val="10"/>
        <color theme="1"/>
        <rFont val="Arial Unicode MS"/>
        <family val="2"/>
      </rPr>
      <t>&amp;#128543;</t>
    </r>
    <r>
      <rPr>
        <sz val="11"/>
        <color theme="1"/>
        <rFont val="Calibri"/>
        <family val="2"/>
        <scheme val="minor"/>
      </rPr>
      <t xml:space="preserve"> _xD83D__xDE20_ - </t>
    </r>
    <r>
      <rPr>
        <sz val="10"/>
        <color theme="1"/>
        <rFont val="Arial Unicode MS"/>
        <family val="2"/>
      </rPr>
      <t>&amp;#128544;</t>
    </r>
    <r>
      <rPr>
        <sz val="11"/>
        <color theme="1"/>
        <rFont val="Calibri"/>
        <family val="2"/>
        <scheme val="minor"/>
      </rPr>
      <t xml:space="preserve"> _xD83D__xDE21_ - </t>
    </r>
    <r>
      <rPr>
        <sz val="10"/>
        <color theme="1"/>
        <rFont val="Arial Unicode MS"/>
        <family val="2"/>
      </rPr>
      <t>&amp;#128545;</t>
    </r>
    <r>
      <rPr>
        <sz val="11"/>
        <color theme="1"/>
        <rFont val="Calibri"/>
        <family val="2"/>
        <scheme val="minor"/>
      </rPr>
      <t xml:space="preserve"> _xD83D__xDE22_ - </t>
    </r>
    <r>
      <rPr>
        <sz val="10"/>
        <color theme="1"/>
        <rFont val="Arial Unicode MS"/>
        <family val="2"/>
      </rPr>
      <t>&amp;#128546;</t>
    </r>
    <r>
      <rPr>
        <sz val="11"/>
        <color theme="1"/>
        <rFont val="Calibri"/>
        <family val="2"/>
        <scheme val="minor"/>
      </rPr>
      <t xml:space="preserve"> _xD83D__xDE23_ - </t>
    </r>
    <r>
      <rPr>
        <sz val="10"/>
        <color theme="1"/>
        <rFont val="Arial Unicode MS"/>
        <family val="2"/>
      </rPr>
      <t>&amp;#128547;</t>
    </r>
    <r>
      <rPr>
        <sz val="11"/>
        <color theme="1"/>
        <rFont val="Calibri"/>
        <family val="2"/>
        <scheme val="minor"/>
      </rPr>
      <t xml:space="preserve"> _xD83D__xDE24_ - </t>
    </r>
    <r>
      <rPr>
        <sz val="10"/>
        <color theme="1"/>
        <rFont val="Arial Unicode MS"/>
        <family val="2"/>
      </rPr>
      <t>&amp;#128548;</t>
    </r>
    <r>
      <rPr>
        <sz val="11"/>
        <color theme="1"/>
        <rFont val="Calibri"/>
        <family val="2"/>
        <scheme val="minor"/>
      </rPr>
      <t xml:space="preserve"> _xD83D__xDE25_ - </t>
    </r>
    <r>
      <rPr>
        <sz val="10"/>
        <color theme="1"/>
        <rFont val="Arial Unicode MS"/>
        <family val="2"/>
      </rPr>
      <t>&amp;#128549;</t>
    </r>
    <r>
      <rPr>
        <sz val="11"/>
        <color theme="1"/>
        <rFont val="Calibri"/>
        <family val="2"/>
        <scheme val="minor"/>
      </rPr>
      <t xml:space="preserve"> _xD83D__xDE26_ - </t>
    </r>
    <r>
      <rPr>
        <sz val="10"/>
        <color theme="1"/>
        <rFont val="Arial Unicode MS"/>
        <family val="2"/>
      </rPr>
      <t>&amp;#128550;</t>
    </r>
    <r>
      <rPr>
        <sz val="11"/>
        <color theme="1"/>
        <rFont val="Calibri"/>
        <family val="2"/>
        <scheme val="minor"/>
      </rPr>
      <t xml:space="preserve"> _xD83D__xDE27_ - </t>
    </r>
    <r>
      <rPr>
        <sz val="10"/>
        <color theme="1"/>
        <rFont val="Arial Unicode MS"/>
        <family val="2"/>
      </rPr>
      <t>&amp;#128551;</t>
    </r>
    <r>
      <rPr>
        <sz val="11"/>
        <color theme="1"/>
        <rFont val="Calibri"/>
        <family val="2"/>
        <scheme val="minor"/>
      </rPr>
      <t xml:space="preserve"> _xD83D__xDE28_ - </t>
    </r>
    <r>
      <rPr>
        <sz val="10"/>
        <color theme="1"/>
        <rFont val="Arial Unicode MS"/>
        <family val="2"/>
      </rPr>
      <t>&amp;#128552;</t>
    </r>
    <r>
      <rPr>
        <sz val="11"/>
        <color theme="1"/>
        <rFont val="Calibri"/>
        <family val="2"/>
        <scheme val="minor"/>
      </rPr>
      <t xml:space="preserve"> _xD83D__xDE29_ - </t>
    </r>
    <r>
      <rPr>
        <sz val="10"/>
        <color theme="1"/>
        <rFont val="Arial Unicode MS"/>
        <family val="2"/>
      </rPr>
      <t>&amp;#128553;</t>
    </r>
    <r>
      <rPr>
        <sz val="11"/>
        <color theme="1"/>
        <rFont val="Calibri"/>
        <family val="2"/>
        <scheme val="minor"/>
      </rPr>
      <t xml:space="preserve"> _xD83D__xDE2A_ - </t>
    </r>
    <r>
      <rPr>
        <sz val="10"/>
        <color theme="1"/>
        <rFont val="Arial Unicode MS"/>
        <family val="2"/>
      </rPr>
      <t>&amp;#128554;</t>
    </r>
    <r>
      <rPr>
        <sz val="11"/>
        <color theme="1"/>
        <rFont val="Calibri"/>
        <family val="2"/>
        <scheme val="minor"/>
      </rPr>
      <t xml:space="preserve"> _xD83D__xDE2B_ - </t>
    </r>
    <r>
      <rPr>
        <sz val="10"/>
        <color theme="1"/>
        <rFont val="Arial Unicode MS"/>
        <family val="2"/>
      </rPr>
      <t>&amp;#128555;</t>
    </r>
    <r>
      <rPr>
        <sz val="11"/>
        <color theme="1"/>
        <rFont val="Calibri"/>
        <family val="2"/>
        <scheme val="minor"/>
      </rPr>
      <t xml:space="preserve"> _xD83D__xDE2C_ - </t>
    </r>
    <r>
      <rPr>
        <sz val="10"/>
        <color theme="1"/>
        <rFont val="Arial Unicode MS"/>
        <family val="2"/>
      </rPr>
      <t>&amp;#128556;</t>
    </r>
    <r>
      <rPr>
        <sz val="11"/>
        <color theme="1"/>
        <rFont val="Calibri"/>
        <family val="2"/>
        <scheme val="minor"/>
      </rPr>
      <t xml:space="preserve"> _xD83D__xDE2D_ - </t>
    </r>
    <r>
      <rPr>
        <sz val="10"/>
        <color theme="1"/>
        <rFont val="Arial Unicode MS"/>
        <family val="2"/>
      </rPr>
      <t>&amp;#128557;</t>
    </r>
    <r>
      <rPr>
        <sz val="11"/>
        <color theme="1"/>
        <rFont val="Calibri"/>
        <family val="2"/>
        <scheme val="minor"/>
      </rPr>
      <t xml:space="preserve"> _xD83D__xDE2E_ - </t>
    </r>
    <r>
      <rPr>
        <sz val="10"/>
        <color theme="1"/>
        <rFont val="Arial Unicode MS"/>
        <family val="2"/>
      </rPr>
      <t>&amp;#128558;</t>
    </r>
    <r>
      <rPr>
        <sz val="11"/>
        <color theme="1"/>
        <rFont val="Calibri"/>
        <family val="2"/>
        <scheme val="minor"/>
      </rPr>
      <t xml:space="preserve"> _xD83D__xDE2F_ - </t>
    </r>
    <r>
      <rPr>
        <sz val="10"/>
        <color theme="1"/>
        <rFont val="Arial Unicode MS"/>
        <family val="2"/>
      </rPr>
      <t>&amp;#128559;</t>
    </r>
    <r>
      <rPr>
        <sz val="11"/>
        <color theme="1"/>
        <rFont val="Calibri"/>
        <family val="2"/>
        <scheme val="minor"/>
      </rPr>
      <t xml:space="preserve"> _xD83D__xDE30_ - </t>
    </r>
    <r>
      <rPr>
        <sz val="10"/>
        <color theme="1"/>
        <rFont val="Arial Unicode MS"/>
        <family val="2"/>
      </rPr>
      <t>&amp;#128560;</t>
    </r>
    <r>
      <rPr>
        <sz val="11"/>
        <color theme="1"/>
        <rFont val="Calibri"/>
        <family val="2"/>
        <scheme val="minor"/>
      </rPr>
      <t xml:space="preserve"> _xD83D__xDE31_ - </t>
    </r>
    <r>
      <rPr>
        <sz val="10"/>
        <color theme="1"/>
        <rFont val="Arial Unicode MS"/>
        <family val="2"/>
      </rPr>
      <t>&amp;#128561;</t>
    </r>
    <r>
      <rPr>
        <sz val="11"/>
        <color theme="1"/>
        <rFont val="Calibri"/>
        <family val="2"/>
        <scheme val="minor"/>
      </rPr>
      <t xml:space="preserve"> _xD83D__xDE32_ - </t>
    </r>
    <r>
      <rPr>
        <sz val="10"/>
        <color theme="1"/>
        <rFont val="Arial Unicode MS"/>
        <family val="2"/>
      </rPr>
      <t>&amp;#128562;</t>
    </r>
    <r>
      <rPr>
        <sz val="11"/>
        <color theme="1"/>
        <rFont val="Calibri"/>
        <family val="2"/>
        <scheme val="minor"/>
      </rPr>
      <t xml:space="preserve"> _xD83D__xDE33_ - </t>
    </r>
    <r>
      <rPr>
        <sz val="10"/>
        <color theme="1"/>
        <rFont val="Arial Unicode MS"/>
        <family val="2"/>
      </rPr>
      <t>&amp;#128563;</t>
    </r>
    <r>
      <rPr>
        <sz val="11"/>
        <color theme="1"/>
        <rFont val="Calibri"/>
        <family val="2"/>
        <scheme val="minor"/>
      </rPr>
      <t xml:space="preserve"> _xD83D__xDE34_ - </t>
    </r>
    <r>
      <rPr>
        <sz val="10"/>
        <color theme="1"/>
        <rFont val="Arial Unicode MS"/>
        <family val="2"/>
      </rPr>
      <t>&amp;#128564;</t>
    </r>
    <r>
      <rPr>
        <sz val="11"/>
        <color theme="1"/>
        <rFont val="Calibri"/>
        <family val="2"/>
        <scheme val="minor"/>
      </rPr>
      <t xml:space="preserve"> _xD83D__xDE35_ - </t>
    </r>
    <r>
      <rPr>
        <sz val="10"/>
        <color theme="1"/>
        <rFont val="Arial Unicode MS"/>
        <family val="2"/>
      </rPr>
      <t>&amp;#128565;</t>
    </r>
    <r>
      <rPr>
        <sz val="11"/>
        <color theme="1"/>
        <rFont val="Calibri"/>
        <family val="2"/>
        <scheme val="minor"/>
      </rPr>
      <t xml:space="preserve"> _xD83D__xDE36_ - </t>
    </r>
    <r>
      <rPr>
        <sz val="10"/>
        <color theme="1"/>
        <rFont val="Arial Unicode MS"/>
        <family val="2"/>
      </rPr>
      <t>&amp;#128566;</t>
    </r>
    <r>
      <rPr>
        <sz val="11"/>
        <color theme="1"/>
        <rFont val="Calibri"/>
        <family val="2"/>
        <scheme val="minor"/>
      </rPr>
      <t xml:space="preserve"> _xD83D__xDE37_ - </t>
    </r>
    <r>
      <rPr>
        <sz val="10"/>
        <color theme="1"/>
        <rFont val="Arial Unicode MS"/>
        <family val="2"/>
      </rPr>
      <t>&amp;#128567;</t>
    </r>
    <r>
      <rPr>
        <sz val="11"/>
        <color theme="1"/>
        <rFont val="Calibri"/>
        <family val="2"/>
        <scheme val="minor"/>
      </rPr>
      <t xml:space="preserve"> _xD83D__xDE38_ - </t>
    </r>
    <r>
      <rPr>
        <sz val="10"/>
        <color theme="1"/>
        <rFont val="Arial Unicode MS"/>
        <family val="2"/>
      </rPr>
      <t>&amp;#128568;</t>
    </r>
    <r>
      <rPr>
        <sz val="11"/>
        <color theme="1"/>
        <rFont val="Calibri"/>
        <family val="2"/>
        <scheme val="minor"/>
      </rPr>
      <t xml:space="preserve"> _xD83D__xDE39_ - </t>
    </r>
    <r>
      <rPr>
        <sz val="10"/>
        <color theme="1"/>
        <rFont val="Arial Unicode MS"/>
        <family val="2"/>
      </rPr>
      <t>&amp;#128569;</t>
    </r>
    <r>
      <rPr>
        <sz val="11"/>
        <color theme="1"/>
        <rFont val="Calibri"/>
        <family val="2"/>
        <scheme val="minor"/>
      </rPr>
      <t xml:space="preserve"> _xD83D__xDE3A_ - </t>
    </r>
    <r>
      <rPr>
        <sz val="10"/>
        <color theme="1"/>
        <rFont val="Arial Unicode MS"/>
        <family val="2"/>
      </rPr>
      <t>&amp;#128570;</t>
    </r>
    <r>
      <rPr>
        <sz val="11"/>
        <color theme="1"/>
        <rFont val="Calibri"/>
        <family val="2"/>
        <scheme val="minor"/>
      </rPr>
      <t xml:space="preserve"> _xD83D__xDE3B_ - </t>
    </r>
    <r>
      <rPr>
        <sz val="10"/>
        <color theme="1"/>
        <rFont val="Arial Unicode MS"/>
        <family val="2"/>
      </rPr>
      <t>&amp;#128571;</t>
    </r>
    <r>
      <rPr>
        <sz val="11"/>
        <color theme="1"/>
        <rFont val="Calibri"/>
        <family val="2"/>
        <scheme val="minor"/>
      </rPr>
      <t xml:space="preserve"> _xD83D__xDE3C_ - </t>
    </r>
    <r>
      <rPr>
        <sz val="10"/>
        <color theme="1"/>
        <rFont val="Arial Unicode MS"/>
        <family val="2"/>
      </rPr>
      <t>&amp;#128572;</t>
    </r>
    <r>
      <rPr>
        <sz val="11"/>
        <color theme="1"/>
        <rFont val="Calibri"/>
        <family val="2"/>
        <scheme val="minor"/>
      </rPr>
      <t xml:space="preserve"> _xD83D__xDE3D_ - </t>
    </r>
    <r>
      <rPr>
        <sz val="10"/>
        <color theme="1"/>
        <rFont val="Arial Unicode MS"/>
        <family val="2"/>
      </rPr>
      <t>&amp;#128573;</t>
    </r>
    <r>
      <rPr>
        <sz val="11"/>
        <color theme="1"/>
        <rFont val="Calibri"/>
        <family val="2"/>
        <scheme val="minor"/>
      </rPr>
      <t xml:space="preserve"> _xD83D__xDE3E_ - </t>
    </r>
    <r>
      <rPr>
        <sz val="10"/>
        <color theme="1"/>
        <rFont val="Arial Unicode MS"/>
        <family val="2"/>
      </rPr>
      <t>&amp;#128574;</t>
    </r>
    <r>
      <rPr>
        <sz val="11"/>
        <color theme="1"/>
        <rFont val="Calibri"/>
        <family val="2"/>
        <scheme val="minor"/>
      </rPr>
      <t xml:space="preserve"> _xD83D__xDE3F_ - </t>
    </r>
    <r>
      <rPr>
        <sz val="10"/>
        <color theme="1"/>
        <rFont val="Arial Unicode MS"/>
        <family val="2"/>
      </rPr>
      <t>&amp;#128575;</t>
    </r>
    <r>
      <rPr>
        <sz val="11"/>
        <color theme="1"/>
        <rFont val="Calibri"/>
        <family val="2"/>
        <scheme val="minor"/>
      </rPr>
      <t xml:space="preserve"> _xD83D__xDE40_ - </t>
    </r>
    <r>
      <rPr>
        <sz val="10"/>
        <color theme="1"/>
        <rFont val="Arial Unicode MS"/>
        <family val="2"/>
      </rPr>
      <t>&amp;#128576;</t>
    </r>
  </si>
  <si>
    <t>_xD83D__xDE00_</t>
  </si>
  <si>
    <t>_xD83D__xDE01_</t>
  </si>
  <si>
    <t>_xD83D__xDE02_</t>
  </si>
  <si>
    <t>_xD83D__xDE03_</t>
  </si>
  <si>
    <t>_xD83D__xDE04_</t>
  </si>
  <si>
    <t>_xD83D__xDE05_</t>
  </si>
  <si>
    <t>_xD83D__xDE06_</t>
  </si>
  <si>
    <t>_xD83D__xDE07_</t>
  </si>
  <si>
    <t>_xD83D__xDE0A_</t>
  </si>
  <si>
    <t>_xD83D__xDE0B_</t>
  </si>
  <si>
    <t>_xD83D__xDE0C_</t>
  </si>
  <si>
    <t>_xD83D__xDE0D_</t>
  </si>
  <si>
    <t>_xD83D__xDE0E_</t>
  </si>
  <si>
    <t>_xD83D__xDE0F_</t>
  </si>
  <si>
    <t>_xD83D__xDE10_</t>
  </si>
  <si>
    <t>_xD83D__xDE11_</t>
  </si>
  <si>
    <t>_xD83D__xDE12_</t>
  </si>
  <si>
    <t>_xD83D__xDE13_</t>
  </si>
  <si>
    <t>_xD83D__xDE14_</t>
  </si>
  <si>
    <t>_xD83D__xDE15_</t>
  </si>
  <si>
    <t>_xD83D__xDE16_</t>
  </si>
  <si>
    <t>_xD83D__xDE17_</t>
  </si>
  <si>
    <t>_xD83D__xDE18_</t>
  </si>
  <si>
    <t>_xD83D__xDE19_</t>
  </si>
  <si>
    <t>_xD83D__xDE1A_</t>
  </si>
  <si>
    <t>_xD83D__xDE1B_</t>
  </si>
  <si>
    <t>_xD83D__xDE1C_</t>
  </si>
  <si>
    <t>_xD83D__xDE1D_</t>
  </si>
  <si>
    <t>_xD83D__xDE1E_</t>
  </si>
  <si>
    <t>_xD83D__xDE1F_</t>
  </si>
  <si>
    <t>_xD83D__xDE20_</t>
  </si>
  <si>
    <t>_xD83D__xDE21_</t>
  </si>
  <si>
    <t>_xD83D__xDE22_</t>
  </si>
  <si>
    <t>_xD83D__xDE23_</t>
  </si>
  <si>
    <t>_xD83D__xDE24_</t>
  </si>
  <si>
    <t>_xD83D__xDE25_</t>
  </si>
  <si>
    <t>_xD83D__xDE26_</t>
  </si>
  <si>
    <t>_xD83D__xDE27_</t>
  </si>
  <si>
    <t>_xD83D__xDE28_</t>
  </si>
  <si>
    <t>_xD83D__xDE29_</t>
  </si>
  <si>
    <t>_xD83D__xDE2A_</t>
  </si>
  <si>
    <t>_xD83D__xDE2B_</t>
  </si>
  <si>
    <t>_xD83D__xDE2C_</t>
  </si>
  <si>
    <t>_xD83D__xDE2D_</t>
  </si>
  <si>
    <t>_xD83D__xDE2E_</t>
  </si>
  <si>
    <t>_xD83D__xDE2F_</t>
  </si>
  <si>
    <t>_xD83D__xDE30_</t>
  </si>
  <si>
    <t>_xD83D__xDE31_</t>
  </si>
  <si>
    <t>_xD83D__xDE32_</t>
  </si>
  <si>
    <t>_xD83D__xDE33_</t>
  </si>
  <si>
    <t>_xD83D__xDE34_</t>
  </si>
  <si>
    <t>_xD83D__xDE35_</t>
  </si>
  <si>
    <t>_xD83D__xDE36_</t>
  </si>
  <si>
    <t>_xD83D__xDE37_</t>
  </si>
  <si>
    <t>_xD83D__xDE38_</t>
  </si>
  <si>
    <t>_xD83D__xDE39_</t>
  </si>
  <si>
    <t>_xD83D__xDE3A_</t>
  </si>
  <si>
    <t>_xD83D__xDE3B_</t>
  </si>
  <si>
    <t>_xD83D__xDE3C_</t>
  </si>
  <si>
    <t>_xD83D__xDE3D_</t>
  </si>
  <si>
    <t>_xD83D__xDE3E_</t>
  </si>
  <si>
    <t>_xD83D__xDE3F_</t>
  </si>
  <si>
    <t>_xD83D__xDE40_</t>
  </si>
  <si>
    <t>code</t>
  </si>
  <si>
    <t>Graph History</t>
  </si>
  <si>
    <t>Workbook Settings 2</t>
  </si>
  <si>
    <t>_xD83D__xDE08_</t>
  </si>
  <si>
    <t>Autofill Workbook Results</t>
  </si>
  <si>
    <t>Workbook Settings 3</t>
  </si>
  <si>
    <t>Workbook Settings 4</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</si>
  <si>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</si>
  <si>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</si>
  <si>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</si>
  <si>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</si>
  <si>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</si>
  <si>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</si>
  <si>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</si>
  <si>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</si>
  <si>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</si>
  <si>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</si>
  <si>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</si>
  <si>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</si>
  <si>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</si>
  <si>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</si>
  <si>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</si>
  <si>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</si>
  <si>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</si>
  <si>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</si>
  <si>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</si>
  <si>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</si>
  <si>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</si>
  <si>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</si>
  <si>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</si>
  <si>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</si>
  <si>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</si>
  <si>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</si>
  <si>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</si>
  <si>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</si>
  <si>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</si>
  <si>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</si>
  <si>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</si>
  <si>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</si>
  <si>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</si>
  <si>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</si>
  <si>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</si>
  <si>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</si>
  <si>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</si>
  <si>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</si>
  <si>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</si>
  <si>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</si>
  <si>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</si>
  <si>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</si>
  <si>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</si>
  <si>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</si>
  <si>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</si>
  <si>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</si>
  <si>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</si>
  <si>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</si>
  <si>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</si>
  <si>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</si>
  <si>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</si>
  <si>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</si>
  <si>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</si>
  <si>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</si>
  <si>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</si>
  <si>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</si>
  <si>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</si>
  <si>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</si>
  <si>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</si>
  <si>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</si>
  <si>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Edge Weight▓1▓1▓0▓True▓Silver▓Red▓▓Edge Weight▓1▓1▓0▓3▓10▓False▓Edge Weight▓1▓1▓0▓50▓20▓False▓▓0▓0▓0▓True▓Black▓Black▓▓Betweenness Centrality▓0▓5▓3▓100▓1000▓False▓▓0▓0▓0▓0▓0▓False▓▓0▓0▓0▓0▓0▓False▓▓0▓0▓0▓0▓0▓False</t>
  </si>
  <si>
    <t>black</t>
  </si>
  <si>
    <t>LayoutAlgorithm░The graph was laid out using the Circle layout algorithm.▓GraphDirectedness░The graph is undirected.▓GroupingDescription░The graph's vertices were grouped by cluster using the Clauset-Newman-Moore cluster algorithm.</t>
  </si>
  <si>
    <t>The graph was laid out using the Circle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</si>
  <si>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</si>
  <si>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&lt;value&gt;#nxlviz&lt;/value&gt;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t>
  </si>
  <si>
    <t>&lt;/value&gt;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ReciprocatedVertexPairRatio&lt;/value&gt;
      &lt;/setting&gt;
      &lt;setting name="OverallMetricsUserSettings" serializeAs="String"&gt;
        &lt;value /&gt;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&lt;value&gt;Circle&lt;/value&gt;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t>
  </si>
  <si>
    <t>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&lt;value&gt;Silver&lt;/value&gt;
      &lt;/setting&gt;
      &lt;setting name="AxisFont" serializeAs="String"&gt;
        &lt;value&gt;Microsoft Sans Serif, 8.25pt&lt;/value&gt;
      &lt;/setting&gt;
      &lt;setting name="EdgeBezierDisplacementFactor" serializeAs="String"&gt;
        &lt;value&gt;0.1&lt;/value&gt;
      &lt;/setting&gt;
      &lt;setting name="BackgroundImageUri" serializeAs="String"&gt;
        &lt;value /&gt;
      &lt;/setting&gt;
      &lt;setting name="VertexRadius" serializeAs="String"&gt;
        &lt;value&gt;500&lt;/value&gt;
      &lt;/setting&gt;
      &lt;setting name="EdgeWidth" serializeAs="String"&gt;
        &lt;value&gt;3&lt;/value&gt;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&lt;value&gt;White&lt;/value&gt;
      &lt;/setting&gt;
      &lt;setting name="VertexAlpha" serializeAs="String"&gt;
        &lt;value&gt;100&lt;/value&gt;
      &lt;/setting&gt;
      &lt;setting name="LabelUserSettings" serializeAs="String"&gt;
        &lt;value&gt;Microsoft Sans Serif, 72pt Yellow BottomCenter 25 2147483647 Black True 350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&lt;value&gt;Label&lt;/value&gt;
      &lt;/setting&gt;
      &lt;setting name="EdgeCurveStyle" serializeAs="String"&gt;
        &lt;value&gt;Bezier&lt;/value&gt;
      &lt;/setting&gt;
    &lt;/GeneralUserSettings4&gt;
  &lt;/userSettings&gt;
&lt;/configuration&gt;</t>
  </si>
  <si>
    <t>Marked?</t>
  </si>
  <si>
    <t>https://nodexlgraphgallery.org/Pages/Graph.aspx?graphID=291833</t>
  </si>
  <si>
    <t>https://nodexlgraphgallery.org/Images/Image.ashx?graphID=291833&amp;type=f</t>
  </si>
  <si>
    <t>alizeAs="String"&gt;
        &lt;value /&gt;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50 20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&lt;value&gt;0.55&lt;/value&gt;
      &lt;/setting&gt;
    &lt;/GraphZoomAndScaleUserSettings&gt;
    &lt;GeneralUserSettings4&gt;
      &lt;setting name="NewWorkbookGraphDirectedness" serializeAs="String"&gt;
        &lt;value&gt;Directed&lt;/value&gt;
      &lt;/settin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</si>
</sst>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5">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0"/>
      <color theme="1"/>
      <name val="Arial Unicode MS"/>
      <family val="2"/>
    </font>
    <font>
      <sz val="10"/>
      <color theme="1"/>
      <name val="Arial"/>
      <family val="2"/>
    </font>
    <font>
      <sz val="10"/>
      <color theme="0"/>
      <name val="Arial"/>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11" fillId="3" borderId="11" xfId="23" applyNumberFormat="1" applyFont="1" applyBorder="1" applyAlignment="1">
      <alignment wrapText="1"/>
    </xf>
    <xf numFmtId="0" fontId="11" fillId="3" borderId="12" xfId="23" applyNumberFormat="1" applyFont="1" applyBorder="1" applyAlignment="1">
      <alignment wrapText="1"/>
    </xf>
    <xf numFmtId="0" fontId="0" fillId="0" borderId="0" xfId="0" applyAlignment="1">
      <alignment vertical="center" wrapText="1"/>
    </xf>
    <xf numFmtId="49" fontId="12" fillId="5" borderId="11" xfId="25" applyNumberFormat="1" applyFont="1" applyBorder="1" applyAlignment="1">
      <alignment wrapText="1"/>
    </xf>
    <xf numFmtId="49" fontId="0" fillId="0" borderId="0" xfId="0" applyNumberFormat="1" applyBorder="1"/>
    <xf numFmtId="0" fontId="0" fillId="3" borderId="13" xfId="23" applyNumberFormat="1" applyFont="1" applyBorder="1"/>
    <xf numFmtId="164" fontId="0" fillId="3" borderId="13" xfId="23" applyNumberFormat="1" applyFont="1" applyBorder="1"/>
    <xf numFmtId="1" fontId="0" fillId="3" borderId="13" xfId="23" applyNumberFormat="1" applyFont="1" applyBorder="1"/>
    <xf numFmtId="49" fontId="12" fillId="5" borderId="12" xfId="25" applyNumberFormat="1" applyFont="1" applyBorder="1" applyAlignment="1">
      <alignment wrapText="1"/>
    </xf>
    <xf numFmtId="0" fontId="6" fillId="5" borderId="13" xfId="25" applyNumberFormat="1" applyBorder="1"/>
    <xf numFmtId="49" fontId="6" fillId="5" borderId="13" xfId="25" applyNumberFormat="1" applyBorder="1"/>
    <xf numFmtId="164" fontId="0" fillId="6" borderId="13" xfId="26" applyNumberFormat="1" applyFont="1" applyBorder="1"/>
    <xf numFmtId="165" fontId="0" fillId="6" borderId="13" xfId="26" applyNumberFormat="1" applyFont="1" applyBorder="1"/>
    <xf numFmtId="0" fontId="0" fillId="6" borderId="13" xfId="26" applyNumberFormat="1" applyFont="1" applyBorder="1"/>
    <xf numFmtId="166" fontId="0" fillId="6" borderId="13" xfId="26" applyNumberFormat="1" applyFont="1" applyBorder="1"/>
    <xf numFmtId="1" fontId="0" fillId="4" borderId="13" xfId="24" applyNumberFormat="1" applyFont="1" applyBorder="1" applyAlignment="1">
      <alignment/>
    </xf>
    <xf numFmtId="167" fontId="0" fillId="4" borderId="13" xfId="24" applyNumberFormat="1" applyBorder="1" applyAlignment="1">
      <alignment/>
    </xf>
    <xf numFmtId="0" fontId="0" fillId="2" borderId="13" xfId="20" applyNumberFormat="1" applyFont="1" applyBorder="1"/>
    <xf numFmtId="164" fontId="0" fillId="0" borderId="0" xfId="0" applyNumberFormat="1" applyBorder="1"/>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07">
    <dxf>
      <numFmt numFmtId="177" formatCode="General"/>
    </dxf>
    <dxf>
      <numFmt numFmtId="177" formatCode="General"/>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i val="0"/>
        <sz val="10"/>
        <name val="Arial"/>
        <family val="2"/>
      </font>
      <numFmt numFmtId="179" formatCode="@"/>
      <alignment horizontal="general" vertical="bottom" textRotation="0" wrapText="1" shrinkToFit="1" readingOrder="0"/>
      <border>
        <left style="medium">
          <color rgb="FFCCCCCC"/>
        </left>
        <right style="medium">
          <color rgb="FFCCCCCC"/>
        </right>
        <top style="medium">
          <color rgb="FFCCCCCC"/>
        </top>
        <bottom style="medium">
          <color rgb="FFCCCCCC"/>
        </bottom>
        <vertical/>
        <horizontal/>
      </border>
    </dxf>
    <dxf>
      <font>
        <i val="0"/>
        <sz val="10"/>
        <name val="Arial"/>
        <family val="2"/>
      </font>
      <numFmt numFmtId="177" formatCode="General"/>
      <alignment horizontal="general" vertical="bottom" textRotation="0" wrapText="1" shrinkToFit="1" readingOrder="0"/>
      <border>
        <left style="medium">
          <color rgb="FFCCCCCC"/>
        </left>
        <right style="medium">
          <color rgb="FFCCCCCC"/>
        </right>
        <top style="medium">
          <color rgb="FFCCCCCC"/>
        </top>
        <bottom style="medium">
          <color rgb="FFCCCCCC"/>
        </bottom>
        <vertical/>
        <horizontal/>
      </border>
    </dxf>
    <dxf>
      <numFmt numFmtId="177"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9" formatCode="@"/>
    </dxf>
    <dxf>
      <numFmt numFmtId="179" formatCode="@"/>
    </dxf>
    <dxf>
      <font>
        <b val="0"/>
        <i val="0"/>
        <u val="none"/>
        <strike val="0"/>
        <sz val="11"/>
        <name val="Calibri"/>
        <color theme="1"/>
        <condense val="0"/>
        <extend val="0"/>
      </font>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8" formatCode="0"/>
    </dxf>
    <dxf>
      <numFmt numFmtId="164" formatCode="0.0"/>
    </dxf>
    <dxf>
      <numFmt numFmtId="177" formatCode="General"/>
    </dxf>
    <dxf>
      <numFmt numFmtId="179" formatCode="@"/>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06"/>
      <tableStyleElement type="headerRow" dxfId="105"/>
    </tableStyle>
    <tableStyle name="NodeXL Table" pivot="0" count="1">
      <tableStyleElement type="headerRow" dxfId="1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438494"/>
        <c:axId val="54619855"/>
      </c:barChart>
      <c:catAx>
        <c:axId val="284384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19855"/>
        <c:crosses val="autoZero"/>
        <c:auto val="1"/>
        <c:lblOffset val="100"/>
        <c:noMultiLvlLbl val="0"/>
      </c:catAx>
      <c:valAx>
        <c:axId val="54619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8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16648"/>
        <c:axId val="62132105"/>
      </c:barChart>
      <c:catAx>
        <c:axId val="21816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132105"/>
        <c:crosses val="autoZero"/>
        <c:auto val="1"/>
        <c:lblOffset val="100"/>
        <c:noMultiLvlLbl val="0"/>
      </c:catAx>
      <c:valAx>
        <c:axId val="62132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6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318034"/>
        <c:axId val="66644579"/>
      </c:barChart>
      <c:catAx>
        <c:axId val="22318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44579"/>
        <c:crosses val="autoZero"/>
        <c:auto val="1"/>
        <c:lblOffset val="100"/>
        <c:noMultiLvlLbl val="0"/>
      </c:catAx>
      <c:valAx>
        <c:axId val="66644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1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930300"/>
        <c:axId val="29501789"/>
      </c:barChart>
      <c:catAx>
        <c:axId val="62930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501789"/>
        <c:crosses val="autoZero"/>
        <c:auto val="1"/>
        <c:lblOffset val="100"/>
        <c:noMultiLvlLbl val="0"/>
      </c:catAx>
      <c:valAx>
        <c:axId val="29501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0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189510"/>
        <c:axId val="40834679"/>
      </c:barChart>
      <c:catAx>
        <c:axId val="64189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834679"/>
        <c:crosses val="autoZero"/>
        <c:auto val="1"/>
        <c:lblOffset val="100"/>
        <c:noMultiLvlLbl val="0"/>
      </c:catAx>
      <c:valAx>
        <c:axId val="4083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8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67792"/>
        <c:axId val="19274673"/>
      </c:barChart>
      <c:catAx>
        <c:axId val="319677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74673"/>
        <c:crosses val="autoZero"/>
        <c:auto val="1"/>
        <c:lblOffset val="100"/>
        <c:noMultiLvlLbl val="0"/>
      </c:catAx>
      <c:valAx>
        <c:axId val="192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54330"/>
        <c:axId val="17744651"/>
      </c:barChart>
      <c:catAx>
        <c:axId val="392543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744651"/>
        <c:crosses val="autoZero"/>
        <c:auto val="1"/>
        <c:lblOffset val="100"/>
        <c:noMultiLvlLbl val="0"/>
      </c:catAx>
      <c:valAx>
        <c:axId val="17744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54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484132"/>
        <c:axId val="28030597"/>
      </c:barChart>
      <c:catAx>
        <c:axId val="25484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30597"/>
        <c:crosses val="autoZero"/>
        <c:auto val="1"/>
        <c:lblOffset val="100"/>
        <c:noMultiLvlLbl val="0"/>
      </c:catAx>
      <c:valAx>
        <c:axId val="28030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8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948782"/>
        <c:axId val="55885855"/>
      </c:barChart>
      <c:catAx>
        <c:axId val="50948782"/>
        <c:scaling>
          <c:orientation val="minMax"/>
        </c:scaling>
        <c:axPos val="b"/>
        <c:delete val="1"/>
        <c:majorTickMark val="out"/>
        <c:minorTickMark val="none"/>
        <c:tickLblPos val="none"/>
        <c:crossAx val="55885855"/>
        <c:crosses val="autoZero"/>
        <c:auto val="1"/>
        <c:lblOffset val="100"/>
        <c:noMultiLvlLbl val="0"/>
      </c:catAx>
      <c:valAx>
        <c:axId val="55885855"/>
        <c:scaling>
          <c:orientation val="minMax"/>
        </c:scaling>
        <c:axPos val="l"/>
        <c:delete val="1"/>
        <c:majorTickMark val="out"/>
        <c:minorTickMark val="none"/>
        <c:tickLblPos val="none"/>
        <c:crossAx val="509487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65" totalsRowShown="0" headerRowDxfId="103" dataDxfId="102">
  <autoFilter ref="A2:Q65"/>
  <tableColumns count="17">
    <tableColumn id="1" name="Vertex 1"/>
    <tableColumn id="2" name="Vertex 2"/>
    <tableColumn id="3" name="Color" dataDxfId="101"/>
    <tableColumn id="4" name="Width" dataDxfId="100"/>
    <tableColumn id="11" name="Style" dataDxfId="99"/>
    <tableColumn id="5" name="Opacity" dataDxfId="98"/>
    <tableColumn id="6" name="Visibility" dataDxfId="97"/>
    <tableColumn id="10" name="Label" dataDxfId="96"/>
    <tableColumn id="12" name="Label Text Color" dataDxfId="95"/>
    <tableColumn id="13" name="Label Font Size" dataDxfId="94"/>
    <tableColumn id="14" name="Reciprocated?" dataDxfId="93"/>
    <tableColumn id="7" name="ID" dataDxfId="92"/>
    <tableColumn id="9" name="Dynamic Filter" dataDxfId="91"/>
    <tableColumn id="8" name="Add Your Own Columns Here" dataDxfId="90"/>
    <tableColumn id="15" name="Edge Weight"/>
    <tableColumn id="16" name="Vertex 1 Group" dataDxfId="39">
      <calculatedColumnFormula>REPLACE(INDEX(GroupVertices[Group], MATCH(Edges[[#This Row],[Vertex 1]],GroupVertices[Vertex],0)),1,1,"")</calculatedColumnFormula>
    </tableColumn>
    <tableColumn id="17" name="Vertex 2 Group" dataDxfId="38">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22" dataDxfId="21">
  <autoFilter ref="A2:C17"/>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5" dataDxfId="14">
  <autoFilter ref="A1:B7"/>
  <tableColumns count="2">
    <tableColumn id="1" name="Key" dataDxfId="13"/>
    <tableColumn id="2" name="Value" dataDxfId="1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66" totalsRowShown="0" headerRowDxfId="89" dataDxfId="88">
  <autoFilter ref="A2:AE66"/>
  <tableColumns count="31">
    <tableColumn id="1" name="Vertex"/>
    <tableColumn id="2" name="Color" dataDxfId="0"/>
    <tableColumn id="5" name="Shape" dataDxfId="87"/>
    <tableColumn id="6" name="Size" dataDxfId="86"/>
    <tableColumn id="4" name="Opacity" dataDxfId="85"/>
    <tableColumn id="7" name="Image File" dataDxfId="50"/>
    <tableColumn id="3" name="Visibility" dataDxfId="49"/>
    <tableColumn id="10" name="Label" dataDxfId="48"/>
    <tableColumn id="16" name="Label Fill Color" dataDxfId="84"/>
    <tableColumn id="9" name="Label Position" dataDxfId="1"/>
    <tableColumn id="8" name="Tooltip" dataDxfId="83"/>
    <tableColumn id="18" name="Layout Order" dataDxfId="82"/>
    <tableColumn id="13" name="X" dataDxfId="81"/>
    <tableColumn id="14" name="Y" dataDxfId="80"/>
    <tableColumn id="12" name="Locked?" dataDxfId="79"/>
    <tableColumn id="19" name="Polar R" dataDxfId="78"/>
    <tableColumn id="20" name="Polar Angle" dataDxfId="7"/>
    <tableColumn id="21" name="Degree" dataDxfId="5"/>
    <tableColumn id="22" name="In-Degree" dataDxfId="6"/>
    <tableColumn id="23" name="Out-Degree" dataDxfId="11"/>
    <tableColumn id="24" name="Betweenness Centrality" dataDxfId="10"/>
    <tableColumn id="25" name="Closeness Centrality" dataDxfId="9"/>
    <tableColumn id="26" name="Eigenvector Centrality" dataDxfId="8"/>
    <tableColumn id="15" name="PageRank" dataDxfId="4"/>
    <tableColumn id="27" name="Clustering Coefficient" dataDxfId="2"/>
    <tableColumn id="29" name="Reciprocated Vertex Pair Ratio" dataDxfId="3"/>
    <tableColumn id="11" name="ID" dataDxfId="77"/>
    <tableColumn id="28" name="Dynamic Filter" dataDxfId="76"/>
    <tableColumn id="17" name="code"/>
    <tableColumn id="30" name="Vertex Group" dataDxfId="40">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17" totalsRowShown="0" headerRowDxfId="75">
  <autoFilter ref="A2:X17"/>
  <tableColumns count="24">
    <tableColumn id="1" name="Group" dataDxfId="47"/>
    <tableColumn id="2" name="Vertex Color" dataDxfId="46"/>
    <tableColumn id="3" name="Vertex Shape" dataDxfId="44"/>
    <tableColumn id="22" name="Visibility" dataDxfId="45"/>
    <tableColumn id="4" name="Collapsed?"/>
    <tableColumn id="18" name="Label" dataDxfId="74"/>
    <tableColumn id="20" name="Collapsed X"/>
    <tableColumn id="21" name="Collapsed Y"/>
    <tableColumn id="6" name="ID" dataDxfId="73"/>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72" dataDxfId="71">
  <autoFilter ref="A1:C65"/>
  <tableColumns count="3">
    <tableColumn id="1" name="Group" dataDxfId="43"/>
    <tableColumn id="2" name="Vertex" dataDxfId="42"/>
    <tableColumn id="3" name="Vertex ID" dataDxfId="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0"/>
    <tableColumn id="2" name="Degree Frequency" dataDxfId="69">
      <calculatedColumnFormula>COUNTIF(Vertices[Degree], "&gt;= " &amp; D2) - COUNTIF(Vertices[Degree], "&gt;=" &amp; D3)</calculatedColumnFormula>
    </tableColumn>
    <tableColumn id="3" name="In-Degree Bin" dataDxfId="68"/>
    <tableColumn id="4" name="In-Degree Frequency" dataDxfId="67">
      <calculatedColumnFormula>COUNTIF(Vertices[In-Degree], "&gt;= " &amp; F2) - COUNTIF(Vertices[In-Degree], "&gt;=" &amp; F3)</calculatedColumnFormula>
    </tableColumn>
    <tableColumn id="5" name="Out-Degree Bin" dataDxfId="66"/>
    <tableColumn id="6" name="Out-Degree Frequency" dataDxfId="65">
      <calculatedColumnFormula>COUNTIF(Vertices[Out-Degree], "&gt;= " &amp; H2) - COUNTIF(Vertices[Out-Degree], "&gt;=" &amp; H3)</calculatedColumnFormula>
    </tableColumn>
    <tableColumn id="7" name="Betweenness Centrality Bin" dataDxfId="64"/>
    <tableColumn id="8" name="Betweenness Centrality Frequency" dataDxfId="63">
      <calculatedColumnFormula>COUNTIF(Vertices[Betweenness Centrality], "&gt;= " &amp; J2) - COUNTIF(Vertices[Betweenness Centrality], "&gt;=" &amp; J3)</calculatedColumnFormula>
    </tableColumn>
    <tableColumn id="9" name="Closeness Centrality Bin" dataDxfId="62"/>
    <tableColumn id="10" name="Closeness Centrality Frequency" dataDxfId="61">
      <calculatedColumnFormula>COUNTIF(Vertices[Closeness Centrality], "&gt;= " &amp; L2) - COUNTIF(Vertices[Closeness Centrality], "&gt;=" &amp; L3)</calculatedColumnFormula>
    </tableColumn>
    <tableColumn id="11" name="Eigenvector Centrality Bin" dataDxfId="60"/>
    <tableColumn id="12" name="Eigenvector Centrality Frequency" dataDxfId="59">
      <calculatedColumnFormula>COUNTIF(Vertices[Eigenvector Centrality], "&gt;= " &amp; N2) - COUNTIF(Vertices[Eigenvector Centrality], "&gt;=" &amp; N3)</calculatedColumnFormula>
    </tableColumn>
    <tableColumn id="18" name="PageRank Bin" dataDxfId="58"/>
    <tableColumn id="17" name="PageRank Frequency" dataDxfId="57">
      <calculatedColumnFormula>COUNTIF(Vertices[Eigenvector Centrality], "&gt;= " &amp; P2) - COUNTIF(Vertices[Eigenvector Centrality], "&gt;=" &amp; P3)</calculatedColumnFormula>
    </tableColumn>
    <tableColumn id="13" name="Clustering Coefficient Bin" dataDxfId="56"/>
    <tableColumn id="14" name="Clustering Coefficient Frequency" dataDxfId="55">
      <calculatedColumnFormula>COUNTIF(Vertices[Clustering Coefficient], "&gt;= " &amp; R2) - COUNTIF(Vertices[Clustering Coefficient], "&gt;=" &amp; R3)</calculatedColumnFormula>
    </tableColumn>
    <tableColumn id="15" name="Dynamic Filter Bin" dataDxfId="54"/>
    <tableColumn id="16" name="Dynamic Filter Frequency" dataDxfId="5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1" totalsRowShown="0" headerRowDxfId="52">
  <autoFilter ref="J1:K1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workbookViewId="0" topLeftCell="A1">
      <pane xSplit="2" ySplit="2" topLeftCell="C40" activePane="bottomRight" state="frozen"/>
      <selection pane="topRight" activeCell="C1" sqref="C1"/>
      <selection pane="bottomLeft" activeCell="A3" sqref="A3"/>
      <selection pane="bottomRight" activeCell="A46" sqref="A46:Q46 A38:Q38 A5:Q5"/>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7" width="10.421875" style="0" bestFit="1" customWidth="1"/>
  </cols>
  <sheetData>
    <row r="1" spans="3:14" ht="15">
      <c r="C1" s="14" t="s">
        <v>40</v>
      </c>
      <c r="D1" s="15"/>
      <c r="E1" s="15"/>
      <c r="F1" s="15"/>
      <c r="G1" s="14"/>
      <c r="H1" s="12" t="s">
        <v>44</v>
      </c>
      <c r="I1" s="55"/>
      <c r="J1" s="55"/>
      <c r="K1" s="30" t="s">
        <v>43</v>
      </c>
      <c r="L1" s="16" t="s">
        <v>41</v>
      </c>
      <c r="M1" s="16"/>
      <c r="N1" s="13" t="s">
        <v>42</v>
      </c>
    </row>
    <row r="2" spans="1:17" ht="30" customHeight="1">
      <c r="A2" s="10" t="s">
        <v>0</v>
      </c>
      <c r="B2" s="10" t="s">
        <v>1</v>
      </c>
      <c r="C2" s="7" t="s">
        <v>2</v>
      </c>
      <c r="D2" s="7" t="s">
        <v>3</v>
      </c>
      <c r="E2" s="7" t="s">
        <v>131</v>
      </c>
      <c r="F2" s="7" t="s">
        <v>4</v>
      </c>
      <c r="G2" s="7" t="s">
        <v>11</v>
      </c>
      <c r="H2" s="10" t="s">
        <v>47</v>
      </c>
      <c r="I2" s="7" t="s">
        <v>161</v>
      </c>
      <c r="J2" s="7" t="s">
        <v>162</v>
      </c>
      <c r="K2" s="7" t="s">
        <v>166</v>
      </c>
      <c r="L2" s="7" t="s">
        <v>12</v>
      </c>
      <c r="M2" s="7" t="s">
        <v>39</v>
      </c>
      <c r="N2" s="7" t="s">
        <v>26</v>
      </c>
      <c r="O2" t="s">
        <v>246</v>
      </c>
      <c r="P2" s="7" t="s">
        <v>275</v>
      </c>
      <c r="Q2" s="7" t="s">
        <v>276</v>
      </c>
    </row>
    <row r="3" spans="1:17" ht="15" customHeight="1">
      <c r="A3" s="78" t="s">
        <v>176</v>
      </c>
      <c r="B3" s="78" t="s">
        <v>194</v>
      </c>
      <c r="C3" s="47"/>
      <c r="D3" s="48"/>
      <c r="E3" s="56"/>
      <c r="F3" s="49"/>
      <c r="G3" s="47"/>
      <c r="H3" s="51"/>
      <c r="I3" s="50"/>
      <c r="J3" s="50"/>
      <c r="K3" s="58"/>
      <c r="L3" s="52">
        <v>3</v>
      </c>
      <c r="M3" s="52"/>
      <c r="N3" s="53"/>
      <c r="P3" s="96" t="str">
        <f>REPLACE(INDEX(GroupVertices[Group],MATCH(Edges[[#This Row],[Vertex 1]],GroupVertices[Vertex],0)),1,1,"")</f>
        <v>4</v>
      </c>
      <c r="Q3" s="96" t="str">
        <f>REPLACE(INDEX(GroupVertices[Group],MATCH(Edges[[#This Row],[Vertex 2]],GroupVertices[Vertex],0)),1,1,"")</f>
        <v>4</v>
      </c>
    </row>
    <row r="4" spans="1:17" ht="15" customHeight="1">
      <c r="A4" s="78" t="s">
        <v>177</v>
      </c>
      <c r="B4" s="78" t="s">
        <v>204</v>
      </c>
      <c r="C4" s="47"/>
      <c r="D4" s="48"/>
      <c r="E4" s="47"/>
      <c r="F4" s="49"/>
      <c r="G4" s="47"/>
      <c r="H4" s="51"/>
      <c r="I4" s="50"/>
      <c r="J4" s="50"/>
      <c r="K4" s="58"/>
      <c r="L4" s="52">
        <v>4</v>
      </c>
      <c r="M4" s="52"/>
      <c r="N4" s="53"/>
      <c r="P4" s="96" t="str">
        <f>REPLACE(INDEX(GroupVertices[Group],MATCH(Edges[[#This Row],[Vertex 1]],GroupVertices[Vertex],0)),1,1,"")</f>
        <v>15</v>
      </c>
      <c r="Q4" s="96" t="str">
        <f>REPLACE(INDEX(GroupVertices[Group],MATCH(Edges[[#This Row],[Vertex 2]],GroupVertices[Vertex],0)),1,1,"")</f>
        <v>15</v>
      </c>
    </row>
    <row r="5" spans="1:17" ht="15">
      <c r="A5" s="78" t="s">
        <v>178</v>
      </c>
      <c r="B5" s="78" t="s">
        <v>219</v>
      </c>
      <c r="C5" s="47"/>
      <c r="D5" s="48"/>
      <c r="E5" s="47"/>
      <c r="F5" s="49"/>
      <c r="G5" s="47"/>
      <c r="H5" s="51"/>
      <c r="I5" s="50"/>
      <c r="J5" s="50"/>
      <c r="K5" s="58"/>
      <c r="L5" s="52">
        <v>5</v>
      </c>
      <c r="M5" s="52"/>
      <c r="N5" s="53"/>
      <c r="P5" s="96" t="str">
        <f>REPLACE(INDEX(GroupVertices[Group],MATCH(Edges[[#This Row],[Vertex 1]],GroupVertices[Vertex],0)),1,1,"")</f>
        <v>7</v>
      </c>
      <c r="Q5" s="96" t="str">
        <f>REPLACE(INDEX(GroupVertices[Group],MATCH(Edges[[#This Row],[Vertex 2]],GroupVertices[Vertex],0)),1,1,"")</f>
        <v>7</v>
      </c>
    </row>
    <row r="6" spans="1:17" ht="15">
      <c r="A6" s="78" t="s">
        <v>179</v>
      </c>
      <c r="B6" s="78" t="s">
        <v>195</v>
      </c>
      <c r="C6" s="47"/>
      <c r="D6" s="48"/>
      <c r="E6" s="47"/>
      <c r="F6" s="49"/>
      <c r="G6" s="47"/>
      <c r="H6" s="51"/>
      <c r="I6" s="50"/>
      <c r="J6" s="50"/>
      <c r="K6" s="58"/>
      <c r="L6" s="52">
        <v>6</v>
      </c>
      <c r="M6" s="52"/>
      <c r="N6" s="53"/>
      <c r="P6" s="96" t="str">
        <f>REPLACE(INDEX(GroupVertices[Group],MATCH(Edges[[#This Row],[Vertex 1]],GroupVertices[Vertex],0)),1,1,"")</f>
        <v>9</v>
      </c>
      <c r="Q6" s="96" t="str">
        <f>REPLACE(INDEX(GroupVertices[Group],MATCH(Edges[[#This Row],[Vertex 2]],GroupVertices[Vertex],0)),1,1,"")</f>
        <v>9</v>
      </c>
    </row>
    <row r="7" spans="1:17" ht="15">
      <c r="A7" s="78" t="s">
        <v>180</v>
      </c>
      <c r="B7" s="78" t="s">
        <v>192</v>
      </c>
      <c r="C7" s="47"/>
      <c r="D7" s="48"/>
      <c r="E7" s="47"/>
      <c r="F7" s="49"/>
      <c r="G7" s="47"/>
      <c r="H7" s="51"/>
      <c r="I7" s="50"/>
      <c r="J7" s="50"/>
      <c r="K7" s="58"/>
      <c r="L7" s="52">
        <v>7</v>
      </c>
      <c r="M7" s="52"/>
      <c r="N7" s="53"/>
      <c r="P7" s="96" t="str">
        <f>REPLACE(INDEX(GroupVertices[Group],MATCH(Edges[[#This Row],[Vertex 1]],GroupVertices[Vertex],0)),1,1,"")</f>
        <v>5</v>
      </c>
      <c r="Q7" s="96" t="str">
        <f>REPLACE(INDEX(GroupVertices[Group],MATCH(Edges[[#This Row],[Vertex 2]],GroupVertices[Vertex],0)),1,1,"")</f>
        <v>5</v>
      </c>
    </row>
    <row r="8" spans="1:17" ht="15">
      <c r="A8" s="78" t="s">
        <v>181</v>
      </c>
      <c r="B8" s="78" t="s">
        <v>215</v>
      </c>
      <c r="C8" s="47"/>
      <c r="D8" s="48"/>
      <c r="E8" s="47"/>
      <c r="F8" s="49"/>
      <c r="G8" s="47"/>
      <c r="H8" s="51"/>
      <c r="I8" s="50"/>
      <c r="J8" s="50"/>
      <c r="K8" s="58"/>
      <c r="L8" s="52">
        <v>8</v>
      </c>
      <c r="M8" s="52"/>
      <c r="N8" s="53"/>
      <c r="P8" s="96" t="str">
        <f>REPLACE(INDEX(GroupVertices[Group],MATCH(Edges[[#This Row],[Vertex 1]],GroupVertices[Vertex],0)),1,1,"")</f>
        <v>3</v>
      </c>
      <c r="Q8" s="96" t="str">
        <f>REPLACE(INDEX(GroupVertices[Group],MATCH(Edges[[#This Row],[Vertex 2]],GroupVertices[Vertex],0)),1,1,"")</f>
        <v>3</v>
      </c>
    </row>
    <row r="9" spans="1:17" ht="15">
      <c r="A9" s="78" t="s">
        <v>182</v>
      </c>
      <c r="B9" s="78" t="s">
        <v>196</v>
      </c>
      <c r="C9" s="47"/>
      <c r="D9" s="48"/>
      <c r="E9" s="47"/>
      <c r="F9" s="49"/>
      <c r="G9" s="47"/>
      <c r="H9" s="51"/>
      <c r="I9" s="50"/>
      <c r="J9" s="50"/>
      <c r="K9" s="58"/>
      <c r="L9" s="52">
        <v>9</v>
      </c>
      <c r="M9" s="52"/>
      <c r="N9" s="53"/>
      <c r="P9" s="96" t="str">
        <f>REPLACE(INDEX(GroupVertices[Group],MATCH(Edges[[#This Row],[Vertex 1]],GroupVertices[Vertex],0)),1,1,"")</f>
        <v>14</v>
      </c>
      <c r="Q9" s="96" t="str">
        <f>REPLACE(INDEX(GroupVertices[Group],MATCH(Edges[[#This Row],[Vertex 2]],GroupVertices[Vertex],0)),1,1,"")</f>
        <v>14</v>
      </c>
    </row>
    <row r="10" spans="1:17" ht="15">
      <c r="A10" s="78" t="s">
        <v>183</v>
      </c>
      <c r="B10" s="78" t="s">
        <v>242</v>
      </c>
      <c r="C10" s="47"/>
      <c r="D10" s="48"/>
      <c r="E10" s="47"/>
      <c r="F10" s="49"/>
      <c r="G10" s="47"/>
      <c r="H10" s="51"/>
      <c r="I10" s="50"/>
      <c r="J10" s="50"/>
      <c r="K10" s="58"/>
      <c r="L10" s="52">
        <v>10</v>
      </c>
      <c r="M10" s="52"/>
      <c r="N10" s="53"/>
      <c r="P10" s="96" t="str">
        <f>REPLACE(INDEX(GroupVertices[Group],MATCH(Edges[[#This Row],[Vertex 1]],GroupVertices[Vertex],0)),1,1,"")</f>
        <v>2</v>
      </c>
      <c r="Q10" s="96" t="str">
        <f>REPLACE(INDEX(GroupVertices[Group],MATCH(Edges[[#This Row],[Vertex 2]],GroupVertices[Vertex],0)),1,1,"")</f>
        <v>2</v>
      </c>
    </row>
    <row r="11" spans="1:17" ht="15">
      <c r="A11" s="78" t="s">
        <v>184</v>
      </c>
      <c r="B11" s="78" t="s">
        <v>191</v>
      </c>
      <c r="C11" s="47"/>
      <c r="D11" s="48"/>
      <c r="E11" s="47"/>
      <c r="F11" s="49"/>
      <c r="G11" s="47"/>
      <c r="H11" s="51"/>
      <c r="I11" s="50"/>
      <c r="J11" s="50"/>
      <c r="K11" s="58"/>
      <c r="L11" s="52">
        <v>11</v>
      </c>
      <c r="M11" s="52"/>
      <c r="N11" s="53"/>
      <c r="P11" s="96" t="str">
        <f>REPLACE(INDEX(GroupVertices[Group],MATCH(Edges[[#This Row],[Vertex 1]],GroupVertices[Vertex],0)),1,1,"")</f>
        <v>9</v>
      </c>
      <c r="Q11" s="96" t="str">
        <f>REPLACE(INDEX(GroupVertices[Group],MATCH(Edges[[#This Row],[Vertex 2]],GroupVertices[Vertex],0)),1,1,"")</f>
        <v>9</v>
      </c>
    </row>
    <row r="12" spans="1:17" ht="15">
      <c r="A12" s="78" t="s">
        <v>185</v>
      </c>
      <c r="B12" s="78" t="s">
        <v>201</v>
      </c>
      <c r="C12" s="47"/>
      <c r="D12" s="48"/>
      <c r="E12" s="47"/>
      <c r="F12" s="49"/>
      <c r="G12" s="47"/>
      <c r="H12" s="51"/>
      <c r="I12" s="50"/>
      <c r="J12" s="50"/>
      <c r="K12" s="58"/>
      <c r="L12" s="52">
        <v>12</v>
      </c>
      <c r="M12" s="52"/>
      <c r="N12" s="53"/>
      <c r="P12" s="96" t="str">
        <f>REPLACE(INDEX(GroupVertices[Group],MATCH(Edges[[#This Row],[Vertex 1]],GroupVertices[Vertex],0)),1,1,"")</f>
        <v>13</v>
      </c>
      <c r="Q12" s="96" t="str">
        <f>REPLACE(INDEX(GroupVertices[Group],MATCH(Edges[[#This Row],[Vertex 2]],GroupVertices[Vertex],0)),1,1,"")</f>
        <v>13</v>
      </c>
    </row>
    <row r="13" spans="1:17" ht="15">
      <c r="A13" s="78" t="s">
        <v>186</v>
      </c>
      <c r="B13" s="78" t="s">
        <v>215</v>
      </c>
      <c r="C13" s="47"/>
      <c r="D13" s="48"/>
      <c r="E13" s="47"/>
      <c r="F13" s="49"/>
      <c r="G13" s="47"/>
      <c r="H13" s="51"/>
      <c r="I13" s="50"/>
      <c r="J13" s="50"/>
      <c r="K13" s="58"/>
      <c r="L13" s="52">
        <v>13</v>
      </c>
      <c r="M13" s="52"/>
      <c r="N13" s="53"/>
      <c r="P13" s="96" t="str">
        <f>REPLACE(INDEX(GroupVertices[Group],MATCH(Edges[[#This Row],[Vertex 1]],GroupVertices[Vertex],0)),1,1,"")</f>
        <v>3</v>
      </c>
      <c r="Q13" s="96" t="str">
        <f>REPLACE(INDEX(GroupVertices[Group],MATCH(Edges[[#This Row],[Vertex 2]],GroupVertices[Vertex],0)),1,1,"")</f>
        <v>3</v>
      </c>
    </row>
    <row r="14" spans="1:17" ht="15">
      <c r="A14" s="78" t="s">
        <v>187</v>
      </c>
      <c r="B14" s="78" t="s">
        <v>192</v>
      </c>
      <c r="C14" s="47"/>
      <c r="D14" s="48"/>
      <c r="E14" s="47"/>
      <c r="F14" s="49"/>
      <c r="G14" s="47"/>
      <c r="H14" s="51"/>
      <c r="I14" s="50"/>
      <c r="J14" s="50"/>
      <c r="K14" s="58"/>
      <c r="L14" s="52">
        <v>14</v>
      </c>
      <c r="M14" s="52"/>
      <c r="N14" s="53"/>
      <c r="P14" s="96" t="str">
        <f>REPLACE(INDEX(GroupVertices[Group],MATCH(Edges[[#This Row],[Vertex 1]],GroupVertices[Vertex],0)),1,1,"")</f>
        <v>5</v>
      </c>
      <c r="Q14" s="96" t="str">
        <f>REPLACE(INDEX(GroupVertices[Group],MATCH(Edges[[#This Row],[Vertex 2]],GroupVertices[Vertex],0)),1,1,"")</f>
        <v>5</v>
      </c>
    </row>
    <row r="15" spans="1:17" ht="15">
      <c r="A15" s="78" t="s">
        <v>188</v>
      </c>
      <c r="B15" s="78" t="s">
        <v>194</v>
      </c>
      <c r="C15" s="47"/>
      <c r="D15" s="48"/>
      <c r="E15" s="47"/>
      <c r="F15" s="49"/>
      <c r="G15" s="47"/>
      <c r="H15" s="51"/>
      <c r="I15" s="50"/>
      <c r="J15" s="50"/>
      <c r="K15" s="58"/>
      <c r="L15" s="52">
        <v>15</v>
      </c>
      <c r="M15" s="52"/>
      <c r="N15" s="53"/>
      <c r="P15" s="96" t="str">
        <f>REPLACE(INDEX(GroupVertices[Group],MATCH(Edges[[#This Row],[Vertex 1]],GroupVertices[Vertex],0)),1,1,"")</f>
        <v>4</v>
      </c>
      <c r="Q15" s="96" t="str">
        <f>REPLACE(INDEX(GroupVertices[Group],MATCH(Edges[[#This Row],[Vertex 2]],GroupVertices[Vertex],0)),1,1,"")</f>
        <v>4</v>
      </c>
    </row>
    <row r="16" spans="1:17" ht="15">
      <c r="A16" s="78" t="s">
        <v>189</v>
      </c>
      <c r="B16" s="78" t="s">
        <v>228</v>
      </c>
      <c r="C16" s="47"/>
      <c r="D16" s="48"/>
      <c r="E16" s="47"/>
      <c r="F16" s="49"/>
      <c r="G16" s="47"/>
      <c r="H16" s="51"/>
      <c r="I16" s="50"/>
      <c r="J16" s="50"/>
      <c r="K16" s="58"/>
      <c r="L16" s="52">
        <v>16</v>
      </c>
      <c r="M16" s="52"/>
      <c r="N16" s="53"/>
      <c r="P16" s="96" t="str">
        <f>REPLACE(INDEX(GroupVertices[Group],MATCH(Edges[[#This Row],[Vertex 1]],GroupVertices[Vertex],0)),1,1,"")</f>
        <v>1</v>
      </c>
      <c r="Q16" s="96" t="str">
        <f>REPLACE(INDEX(GroupVertices[Group],MATCH(Edges[[#This Row],[Vertex 2]],GroupVertices[Vertex],0)),1,1,"")</f>
        <v>1</v>
      </c>
    </row>
    <row r="17" spans="1:17" ht="15">
      <c r="A17" s="78" t="s">
        <v>190</v>
      </c>
      <c r="B17" s="78" t="s">
        <v>228</v>
      </c>
      <c r="C17" s="47"/>
      <c r="D17" s="48"/>
      <c r="E17" s="47"/>
      <c r="F17" s="49"/>
      <c r="G17" s="47"/>
      <c r="H17" s="51"/>
      <c r="I17" s="50"/>
      <c r="J17" s="50"/>
      <c r="K17" s="58"/>
      <c r="L17" s="52">
        <v>17</v>
      </c>
      <c r="M17" s="52"/>
      <c r="N17" s="53"/>
      <c r="P17" s="96" t="str">
        <f>REPLACE(INDEX(GroupVertices[Group],MATCH(Edges[[#This Row],[Vertex 1]],GroupVertices[Vertex],0)),1,1,"")</f>
        <v>1</v>
      </c>
      <c r="Q17" s="96" t="str">
        <f>REPLACE(INDEX(GroupVertices[Group],MATCH(Edges[[#This Row],[Vertex 2]],GroupVertices[Vertex],0)),1,1,"")</f>
        <v>1</v>
      </c>
    </row>
    <row r="18" spans="1:17" ht="15">
      <c r="A18" s="78" t="s">
        <v>191</v>
      </c>
      <c r="B18" s="78" t="s">
        <v>195</v>
      </c>
      <c r="C18" s="47"/>
      <c r="D18" s="48"/>
      <c r="E18" s="47"/>
      <c r="F18" s="49"/>
      <c r="G18" s="47"/>
      <c r="H18" s="51"/>
      <c r="I18" s="50"/>
      <c r="J18" s="50"/>
      <c r="K18" s="58"/>
      <c r="L18" s="52">
        <v>18</v>
      </c>
      <c r="M18" s="52"/>
      <c r="N18" s="53"/>
      <c r="P18" s="96" t="str">
        <f>REPLACE(INDEX(GroupVertices[Group],MATCH(Edges[[#This Row],[Vertex 1]],GroupVertices[Vertex],0)),1,1,"")</f>
        <v>9</v>
      </c>
      <c r="Q18" s="96" t="str">
        <f>REPLACE(INDEX(GroupVertices[Group],MATCH(Edges[[#This Row],[Vertex 2]],GroupVertices[Vertex],0)),1,1,"")</f>
        <v>9</v>
      </c>
    </row>
    <row r="19" spans="1:17" ht="15">
      <c r="A19" s="78" t="s">
        <v>192</v>
      </c>
      <c r="B19" s="78" t="s">
        <v>187</v>
      </c>
      <c r="C19" s="47"/>
      <c r="D19" s="48"/>
      <c r="E19" s="47"/>
      <c r="F19" s="49"/>
      <c r="G19" s="47"/>
      <c r="H19" s="51"/>
      <c r="I19" s="50"/>
      <c r="J19" s="50"/>
      <c r="K19" s="58"/>
      <c r="L19" s="52">
        <v>19</v>
      </c>
      <c r="M19" s="52"/>
      <c r="N19" s="53"/>
      <c r="P19" s="96" t="str">
        <f>REPLACE(INDEX(GroupVertices[Group],MATCH(Edges[[#This Row],[Vertex 1]],GroupVertices[Vertex],0)),1,1,"")</f>
        <v>5</v>
      </c>
      <c r="Q19" s="96" t="str">
        <f>REPLACE(INDEX(GroupVertices[Group],MATCH(Edges[[#This Row],[Vertex 2]],GroupVertices[Vertex],0)),1,1,"")</f>
        <v>5</v>
      </c>
    </row>
    <row r="20" spans="1:17" ht="15">
      <c r="A20" s="78" t="s">
        <v>193</v>
      </c>
      <c r="B20" s="78" t="s">
        <v>222</v>
      </c>
      <c r="C20" s="47"/>
      <c r="D20" s="48"/>
      <c r="E20" s="47"/>
      <c r="F20" s="49"/>
      <c r="G20" s="47"/>
      <c r="H20" s="51"/>
      <c r="I20" s="50"/>
      <c r="J20" s="50"/>
      <c r="K20" s="58"/>
      <c r="L20" s="52">
        <v>20</v>
      </c>
      <c r="M20" s="52"/>
      <c r="N20" s="53"/>
      <c r="P20" s="96" t="str">
        <f>REPLACE(INDEX(GroupVertices[Group],MATCH(Edges[[#This Row],[Vertex 1]],GroupVertices[Vertex],0)),1,1,"")</f>
        <v>3</v>
      </c>
      <c r="Q20" s="96" t="str">
        <f>REPLACE(INDEX(GroupVertices[Group],MATCH(Edges[[#This Row],[Vertex 2]],GroupVertices[Vertex],0)),1,1,"")</f>
        <v>3</v>
      </c>
    </row>
    <row r="21" spans="1:17" ht="15">
      <c r="A21" s="78" t="s">
        <v>194</v>
      </c>
      <c r="B21" s="78" t="s">
        <v>176</v>
      </c>
      <c r="C21" s="47"/>
      <c r="D21" s="48"/>
      <c r="E21" s="47"/>
      <c r="F21" s="49"/>
      <c r="G21" s="47"/>
      <c r="H21" s="51"/>
      <c r="I21" s="50"/>
      <c r="J21" s="50"/>
      <c r="K21" s="58"/>
      <c r="L21" s="52">
        <v>21</v>
      </c>
      <c r="M21" s="52"/>
      <c r="N21" s="53"/>
      <c r="P21" s="96" t="str">
        <f>REPLACE(INDEX(GroupVertices[Group],MATCH(Edges[[#This Row],[Vertex 1]],GroupVertices[Vertex],0)),1,1,"")</f>
        <v>4</v>
      </c>
      <c r="Q21" s="96" t="str">
        <f>REPLACE(INDEX(GroupVertices[Group],MATCH(Edges[[#This Row],[Vertex 2]],GroupVertices[Vertex],0)),1,1,"")</f>
        <v>4</v>
      </c>
    </row>
    <row r="22" spans="1:17" ht="15">
      <c r="A22" s="78" t="s">
        <v>195</v>
      </c>
      <c r="B22" s="78" t="s">
        <v>179</v>
      </c>
      <c r="C22" s="47"/>
      <c r="D22" s="48"/>
      <c r="E22" s="47"/>
      <c r="F22" s="49"/>
      <c r="G22" s="47"/>
      <c r="H22" s="51"/>
      <c r="I22" s="50"/>
      <c r="J22" s="50"/>
      <c r="K22" s="58"/>
      <c r="L22" s="52">
        <v>22</v>
      </c>
      <c r="M22" s="52"/>
      <c r="N22" s="53"/>
      <c r="P22" s="96" t="str">
        <f>REPLACE(INDEX(GroupVertices[Group],MATCH(Edges[[#This Row],[Vertex 1]],GroupVertices[Vertex],0)),1,1,"")</f>
        <v>9</v>
      </c>
      <c r="Q22" s="96" t="str">
        <f>REPLACE(INDEX(GroupVertices[Group],MATCH(Edges[[#This Row],[Vertex 2]],GroupVertices[Vertex],0)),1,1,"")</f>
        <v>9</v>
      </c>
    </row>
    <row r="23" spans="1:17" ht="15">
      <c r="A23" s="78" t="s">
        <v>196</v>
      </c>
      <c r="B23" s="78" t="s">
        <v>182</v>
      </c>
      <c r="C23" s="47"/>
      <c r="D23" s="48"/>
      <c r="E23" s="47"/>
      <c r="F23" s="49"/>
      <c r="G23" s="47"/>
      <c r="H23" s="51"/>
      <c r="I23" s="50"/>
      <c r="J23" s="50"/>
      <c r="K23" s="58"/>
      <c r="L23" s="52">
        <v>23</v>
      </c>
      <c r="M23" s="52"/>
      <c r="N23" s="53"/>
      <c r="P23" s="96" t="str">
        <f>REPLACE(INDEX(GroupVertices[Group],MATCH(Edges[[#This Row],[Vertex 1]],GroupVertices[Vertex],0)),1,1,"")</f>
        <v>14</v>
      </c>
      <c r="Q23" s="96" t="str">
        <f>REPLACE(INDEX(GroupVertices[Group],MATCH(Edges[[#This Row],[Vertex 2]],GroupVertices[Vertex],0)),1,1,"")</f>
        <v>14</v>
      </c>
    </row>
    <row r="24" spans="1:17" ht="15">
      <c r="A24" s="78" t="s">
        <v>197</v>
      </c>
      <c r="B24" s="78" t="s">
        <v>199</v>
      </c>
      <c r="C24" s="47"/>
      <c r="D24" s="48"/>
      <c r="E24" s="47"/>
      <c r="F24" s="49"/>
      <c r="G24" s="47"/>
      <c r="H24" s="51"/>
      <c r="I24" s="50"/>
      <c r="J24" s="50"/>
      <c r="K24" s="58"/>
      <c r="L24" s="52">
        <v>24</v>
      </c>
      <c r="M24" s="52"/>
      <c r="N24" s="53"/>
      <c r="P24" s="96" t="str">
        <f>REPLACE(INDEX(GroupVertices[Group],MATCH(Edges[[#This Row],[Vertex 1]],GroupVertices[Vertex],0)),1,1,"")</f>
        <v>1</v>
      </c>
      <c r="Q24" s="96" t="str">
        <f>REPLACE(INDEX(GroupVertices[Group],MATCH(Edges[[#This Row],[Vertex 2]],GroupVertices[Vertex],0)),1,1,"")</f>
        <v>1</v>
      </c>
    </row>
    <row r="25" spans="1:17" ht="15">
      <c r="A25" s="78" t="s">
        <v>198</v>
      </c>
      <c r="B25" s="78" t="s">
        <v>203</v>
      </c>
      <c r="C25" s="47"/>
      <c r="D25" s="48"/>
      <c r="E25" s="47"/>
      <c r="F25" s="49"/>
      <c r="G25" s="47"/>
      <c r="H25" s="51"/>
      <c r="I25" s="50"/>
      <c r="J25" s="50"/>
      <c r="K25" s="58"/>
      <c r="L25" s="52">
        <v>25</v>
      </c>
      <c r="M25" s="52"/>
      <c r="N25" s="53"/>
      <c r="P25" s="96" t="str">
        <f>REPLACE(INDEX(GroupVertices[Group],MATCH(Edges[[#This Row],[Vertex 1]],GroupVertices[Vertex],0)),1,1,"")</f>
        <v>8</v>
      </c>
      <c r="Q25" s="96" t="str">
        <f>REPLACE(INDEX(GroupVertices[Group],MATCH(Edges[[#This Row],[Vertex 2]],GroupVertices[Vertex],0)),1,1,"")</f>
        <v>8</v>
      </c>
    </row>
    <row r="26" spans="1:17" ht="15">
      <c r="A26" s="78" t="s">
        <v>199</v>
      </c>
      <c r="B26" s="78" t="s">
        <v>197</v>
      </c>
      <c r="C26" s="47"/>
      <c r="D26" s="48"/>
      <c r="E26" s="47"/>
      <c r="F26" s="49"/>
      <c r="G26" s="47"/>
      <c r="H26" s="51"/>
      <c r="I26" s="50"/>
      <c r="J26" s="50"/>
      <c r="K26" s="58"/>
      <c r="L26" s="52">
        <v>26</v>
      </c>
      <c r="M26" s="52"/>
      <c r="N26" s="53"/>
      <c r="P26" s="96" t="str">
        <f>REPLACE(INDEX(GroupVertices[Group],MATCH(Edges[[#This Row],[Vertex 1]],GroupVertices[Vertex],0)),1,1,"")</f>
        <v>1</v>
      </c>
      <c r="Q26" s="96" t="str">
        <f>REPLACE(INDEX(GroupVertices[Group],MATCH(Edges[[#This Row],[Vertex 2]],GroupVertices[Vertex],0)),1,1,"")</f>
        <v>1</v>
      </c>
    </row>
    <row r="27" spans="1:17" ht="15">
      <c r="A27" s="78" t="s">
        <v>200</v>
      </c>
      <c r="B27" s="78" t="s">
        <v>203</v>
      </c>
      <c r="C27" s="47"/>
      <c r="D27" s="48"/>
      <c r="E27" s="47"/>
      <c r="F27" s="49"/>
      <c r="G27" s="47"/>
      <c r="H27" s="51"/>
      <c r="I27" s="50"/>
      <c r="J27" s="50"/>
      <c r="K27" s="58"/>
      <c r="L27" s="52">
        <v>27</v>
      </c>
      <c r="M27" s="52"/>
      <c r="N27" s="53"/>
      <c r="P27" s="96" t="str">
        <f>REPLACE(INDEX(GroupVertices[Group],MATCH(Edges[[#This Row],[Vertex 1]],GroupVertices[Vertex],0)),1,1,"")</f>
        <v>8</v>
      </c>
      <c r="Q27" s="96" t="str">
        <f>REPLACE(INDEX(GroupVertices[Group],MATCH(Edges[[#This Row],[Vertex 2]],GroupVertices[Vertex],0)),1,1,"")</f>
        <v>8</v>
      </c>
    </row>
    <row r="28" spans="1:17" ht="15">
      <c r="A28" s="78" t="s">
        <v>201</v>
      </c>
      <c r="B28" s="78" t="s">
        <v>185</v>
      </c>
      <c r="C28" s="47"/>
      <c r="D28" s="48"/>
      <c r="E28" s="47"/>
      <c r="F28" s="49"/>
      <c r="G28" s="47"/>
      <c r="H28" s="51"/>
      <c r="I28" s="50"/>
      <c r="J28" s="50"/>
      <c r="K28" s="58"/>
      <c r="L28" s="52">
        <v>28</v>
      </c>
      <c r="M28" s="52"/>
      <c r="N28" s="53"/>
      <c r="P28" s="96" t="str">
        <f>REPLACE(INDEX(GroupVertices[Group],MATCH(Edges[[#This Row],[Vertex 1]],GroupVertices[Vertex],0)),1,1,"")</f>
        <v>13</v>
      </c>
      <c r="Q28" s="96" t="str">
        <f>REPLACE(INDEX(GroupVertices[Group],MATCH(Edges[[#This Row],[Vertex 2]],GroupVertices[Vertex],0)),1,1,"")</f>
        <v>13</v>
      </c>
    </row>
    <row r="29" spans="1:17" ht="15">
      <c r="A29" s="78" t="s">
        <v>202</v>
      </c>
      <c r="B29" s="78" t="s">
        <v>203</v>
      </c>
      <c r="C29" s="47"/>
      <c r="D29" s="48"/>
      <c r="E29" s="47"/>
      <c r="F29" s="49"/>
      <c r="G29" s="47"/>
      <c r="H29" s="51"/>
      <c r="I29" s="50"/>
      <c r="J29" s="50"/>
      <c r="K29" s="58"/>
      <c r="L29" s="52">
        <v>29</v>
      </c>
      <c r="M29" s="52"/>
      <c r="N29" s="53"/>
      <c r="P29" s="96" t="str">
        <f>REPLACE(INDEX(GroupVertices[Group],MATCH(Edges[[#This Row],[Vertex 1]],GroupVertices[Vertex],0)),1,1,"")</f>
        <v>8</v>
      </c>
      <c r="Q29" s="96" t="str">
        <f>REPLACE(INDEX(GroupVertices[Group],MATCH(Edges[[#This Row],[Vertex 2]],GroupVertices[Vertex],0)),1,1,"")</f>
        <v>8</v>
      </c>
    </row>
    <row r="30" spans="1:17" ht="15">
      <c r="A30" s="78" t="s">
        <v>203</v>
      </c>
      <c r="B30" s="78" t="s">
        <v>198</v>
      </c>
      <c r="C30" s="47"/>
      <c r="D30" s="48"/>
      <c r="E30" s="47"/>
      <c r="F30" s="49"/>
      <c r="G30" s="47"/>
      <c r="H30" s="51"/>
      <c r="I30" s="50"/>
      <c r="J30" s="50"/>
      <c r="K30" s="58"/>
      <c r="L30" s="52">
        <v>30</v>
      </c>
      <c r="M30" s="52"/>
      <c r="N30" s="53"/>
      <c r="P30" s="96" t="str">
        <f>REPLACE(INDEX(GroupVertices[Group],MATCH(Edges[[#This Row],[Vertex 1]],GroupVertices[Vertex],0)),1,1,"")</f>
        <v>8</v>
      </c>
      <c r="Q30" s="96" t="str">
        <f>REPLACE(INDEX(GroupVertices[Group],MATCH(Edges[[#This Row],[Vertex 2]],GroupVertices[Vertex],0)),1,1,"")</f>
        <v>8</v>
      </c>
    </row>
    <row r="31" spans="1:17" ht="15">
      <c r="A31" s="78" t="s">
        <v>204</v>
      </c>
      <c r="B31" s="78" t="s">
        <v>177</v>
      </c>
      <c r="C31" s="47"/>
      <c r="D31" s="48"/>
      <c r="E31" s="47"/>
      <c r="F31" s="49"/>
      <c r="G31" s="47"/>
      <c r="H31" s="51"/>
      <c r="I31" s="50"/>
      <c r="J31" s="50"/>
      <c r="K31" s="58"/>
      <c r="L31" s="52">
        <v>31</v>
      </c>
      <c r="M31" s="52"/>
      <c r="N31" s="53"/>
      <c r="P31" s="96" t="str">
        <f>REPLACE(INDEX(GroupVertices[Group],MATCH(Edges[[#This Row],[Vertex 1]],GroupVertices[Vertex],0)),1,1,"")</f>
        <v>15</v>
      </c>
      <c r="Q31" s="96" t="str">
        <f>REPLACE(INDEX(GroupVertices[Group],MATCH(Edges[[#This Row],[Vertex 2]],GroupVertices[Vertex],0)),1,1,"")</f>
        <v>15</v>
      </c>
    </row>
    <row r="32" spans="1:17" ht="15">
      <c r="A32" s="78" t="s">
        <v>205</v>
      </c>
      <c r="B32" s="78" t="s">
        <v>194</v>
      </c>
      <c r="C32" s="47"/>
      <c r="D32" s="48"/>
      <c r="E32" s="47"/>
      <c r="F32" s="49"/>
      <c r="G32" s="47"/>
      <c r="H32" s="51"/>
      <c r="I32" s="50"/>
      <c r="J32" s="50"/>
      <c r="K32" s="58"/>
      <c r="L32" s="52">
        <v>32</v>
      </c>
      <c r="M32" s="52"/>
      <c r="N32" s="53"/>
      <c r="P32" s="96" t="str">
        <f>REPLACE(INDEX(GroupVertices[Group],MATCH(Edges[[#This Row],[Vertex 1]],GroupVertices[Vertex],0)),1,1,"")</f>
        <v>4</v>
      </c>
      <c r="Q32" s="96" t="str">
        <f>REPLACE(INDEX(GroupVertices[Group],MATCH(Edges[[#This Row],[Vertex 2]],GroupVertices[Vertex],0)),1,1,"")</f>
        <v>4</v>
      </c>
    </row>
    <row r="33" spans="1:17" ht="15">
      <c r="A33" s="78" t="s">
        <v>206</v>
      </c>
      <c r="B33" s="78" t="s">
        <v>183</v>
      </c>
      <c r="C33" s="47"/>
      <c r="D33" s="48"/>
      <c r="E33" s="47"/>
      <c r="F33" s="49"/>
      <c r="G33" s="47"/>
      <c r="H33" s="51"/>
      <c r="I33" s="50"/>
      <c r="J33" s="50"/>
      <c r="K33" s="58"/>
      <c r="L33" s="52">
        <v>33</v>
      </c>
      <c r="M33" s="52"/>
      <c r="N33" s="53"/>
      <c r="P33" s="96" t="str">
        <f>REPLACE(INDEX(GroupVertices[Group],MATCH(Edges[[#This Row],[Vertex 1]],GroupVertices[Vertex],0)),1,1,"")</f>
        <v>2</v>
      </c>
      <c r="Q33" s="96" t="str">
        <f>REPLACE(INDEX(GroupVertices[Group],MATCH(Edges[[#This Row],[Vertex 2]],GroupVertices[Vertex],0)),1,1,"")</f>
        <v>2</v>
      </c>
    </row>
    <row r="34" spans="1:17" ht="15">
      <c r="A34" s="78" t="s">
        <v>207</v>
      </c>
      <c r="B34" s="78" t="s">
        <v>183</v>
      </c>
      <c r="C34" s="47"/>
      <c r="D34" s="48"/>
      <c r="E34" s="47"/>
      <c r="F34" s="49"/>
      <c r="G34" s="47"/>
      <c r="H34" s="51"/>
      <c r="I34" s="50"/>
      <c r="J34" s="50"/>
      <c r="K34" s="58"/>
      <c r="L34" s="52">
        <v>34</v>
      </c>
      <c r="M34" s="52"/>
      <c r="N34" s="53"/>
      <c r="P34" s="96" t="str">
        <f>REPLACE(INDEX(GroupVertices[Group],MATCH(Edges[[#This Row],[Vertex 1]],GroupVertices[Vertex],0)),1,1,"")</f>
        <v>2</v>
      </c>
      <c r="Q34" s="96" t="str">
        <f>REPLACE(INDEX(GroupVertices[Group],MATCH(Edges[[#This Row],[Vertex 2]],GroupVertices[Vertex],0)),1,1,"")</f>
        <v>2</v>
      </c>
    </row>
    <row r="35" spans="1:17" ht="15">
      <c r="A35" s="78" t="s">
        <v>208</v>
      </c>
      <c r="B35" s="78" t="s">
        <v>178</v>
      </c>
      <c r="C35" s="47"/>
      <c r="D35" s="48"/>
      <c r="E35" s="47"/>
      <c r="F35" s="49"/>
      <c r="G35" s="47"/>
      <c r="H35" s="51"/>
      <c r="I35" s="50"/>
      <c r="J35" s="50"/>
      <c r="K35" s="58"/>
      <c r="L35" s="52">
        <v>35</v>
      </c>
      <c r="M35" s="52"/>
      <c r="N35" s="53"/>
      <c r="P35" s="96" t="str">
        <f>REPLACE(INDEX(GroupVertices[Group],MATCH(Edges[[#This Row],[Vertex 1]],GroupVertices[Vertex],0)),1,1,"")</f>
        <v>7</v>
      </c>
      <c r="Q35" s="96" t="str">
        <f>REPLACE(INDEX(GroupVertices[Group],MATCH(Edges[[#This Row],[Vertex 2]],GroupVertices[Vertex],0)),1,1,"")</f>
        <v>7</v>
      </c>
    </row>
    <row r="36" spans="1:17" ht="15">
      <c r="A36" s="78" t="s">
        <v>209</v>
      </c>
      <c r="B36" s="78" t="s">
        <v>186</v>
      </c>
      <c r="C36" s="47"/>
      <c r="D36" s="48"/>
      <c r="E36" s="47"/>
      <c r="F36" s="49"/>
      <c r="G36" s="47"/>
      <c r="H36" s="51"/>
      <c r="I36" s="50"/>
      <c r="J36" s="50"/>
      <c r="K36" s="58"/>
      <c r="L36" s="52">
        <v>36</v>
      </c>
      <c r="M36" s="52"/>
      <c r="N36" s="53"/>
      <c r="P36" s="96" t="str">
        <f>REPLACE(INDEX(GroupVertices[Group],MATCH(Edges[[#This Row],[Vertex 1]],GroupVertices[Vertex],0)),1,1,"")</f>
        <v>3</v>
      </c>
      <c r="Q36" s="96" t="str">
        <f>REPLACE(INDEX(GroupVertices[Group],MATCH(Edges[[#This Row],[Vertex 2]],GroupVertices[Vertex],0)),1,1,"")</f>
        <v>3</v>
      </c>
    </row>
    <row r="37" spans="1:17" ht="15">
      <c r="A37" s="78" t="s">
        <v>210</v>
      </c>
      <c r="B37" s="78" t="s">
        <v>183</v>
      </c>
      <c r="C37" s="47"/>
      <c r="D37" s="48"/>
      <c r="E37" s="47"/>
      <c r="F37" s="49"/>
      <c r="G37" s="47"/>
      <c r="H37" s="51"/>
      <c r="I37" s="50"/>
      <c r="J37" s="50"/>
      <c r="K37" s="58"/>
      <c r="L37" s="52">
        <v>37</v>
      </c>
      <c r="M37" s="52"/>
      <c r="N37" s="53"/>
      <c r="P37" s="96" t="str">
        <f>REPLACE(INDEX(GroupVertices[Group],MATCH(Edges[[#This Row],[Vertex 1]],GroupVertices[Vertex],0)),1,1,"")</f>
        <v>2</v>
      </c>
      <c r="Q37" s="96" t="str">
        <f>REPLACE(INDEX(GroupVertices[Group],MATCH(Edges[[#This Row],[Vertex 2]],GroupVertices[Vertex],0)),1,1,"")</f>
        <v>2</v>
      </c>
    </row>
    <row r="38" spans="1:17" ht="15">
      <c r="A38" s="78" t="s">
        <v>211</v>
      </c>
      <c r="B38" s="78" t="s">
        <v>219</v>
      </c>
      <c r="C38" s="47"/>
      <c r="D38" s="48"/>
      <c r="E38" s="47"/>
      <c r="F38" s="49"/>
      <c r="G38" s="47"/>
      <c r="H38" s="51"/>
      <c r="I38" s="50"/>
      <c r="J38" s="50"/>
      <c r="K38" s="58"/>
      <c r="L38" s="52">
        <v>38</v>
      </c>
      <c r="M38" s="52"/>
      <c r="N38" s="53"/>
      <c r="P38" s="96" t="str">
        <f>REPLACE(INDEX(GroupVertices[Group],MATCH(Edges[[#This Row],[Vertex 1]],GroupVertices[Vertex],0)),1,1,"")</f>
        <v>7</v>
      </c>
      <c r="Q38" s="96" t="str">
        <f>REPLACE(INDEX(GroupVertices[Group],MATCH(Edges[[#This Row],[Vertex 2]],GroupVertices[Vertex],0)),1,1,"")</f>
        <v>7</v>
      </c>
    </row>
    <row r="39" spans="1:17" ht="15">
      <c r="A39" s="78" t="s">
        <v>212</v>
      </c>
      <c r="B39" s="78" t="s">
        <v>228</v>
      </c>
      <c r="C39" s="47"/>
      <c r="D39" s="48"/>
      <c r="E39" s="47"/>
      <c r="F39" s="49"/>
      <c r="G39" s="47"/>
      <c r="H39" s="51"/>
      <c r="I39" s="50"/>
      <c r="J39" s="50"/>
      <c r="K39" s="58"/>
      <c r="L39" s="52">
        <v>39</v>
      </c>
      <c r="M39" s="52"/>
      <c r="N39" s="53"/>
      <c r="P39" s="96" t="str">
        <f>REPLACE(INDEX(GroupVertices[Group],MATCH(Edges[[#This Row],[Vertex 1]],GroupVertices[Vertex],0)),1,1,"")</f>
        <v>1</v>
      </c>
      <c r="Q39" s="96" t="str">
        <f>REPLACE(INDEX(GroupVertices[Group],MATCH(Edges[[#This Row],[Vertex 2]],GroupVertices[Vertex],0)),1,1,"")</f>
        <v>1</v>
      </c>
    </row>
    <row r="40" spans="1:17" ht="15">
      <c r="A40" s="78" t="s">
        <v>213</v>
      </c>
      <c r="B40" s="78" t="s">
        <v>194</v>
      </c>
      <c r="C40" s="47"/>
      <c r="D40" s="48"/>
      <c r="E40" s="47"/>
      <c r="F40" s="49"/>
      <c r="G40" s="47"/>
      <c r="H40" s="51"/>
      <c r="I40" s="50"/>
      <c r="J40" s="50"/>
      <c r="K40" s="58"/>
      <c r="L40" s="52">
        <v>40</v>
      </c>
      <c r="M40" s="52"/>
      <c r="N40" s="53"/>
      <c r="P40" s="96" t="str">
        <f>REPLACE(INDEX(GroupVertices[Group],MATCH(Edges[[#This Row],[Vertex 1]],GroupVertices[Vertex],0)),1,1,"")</f>
        <v>4</v>
      </c>
      <c r="Q40" s="96" t="str">
        <f>REPLACE(INDEX(GroupVertices[Group],MATCH(Edges[[#This Row],[Vertex 2]],GroupVertices[Vertex],0)),1,1,"")</f>
        <v>4</v>
      </c>
    </row>
    <row r="41" spans="1:17" ht="15">
      <c r="A41" s="78" t="s">
        <v>214</v>
      </c>
      <c r="B41" s="78" t="s">
        <v>183</v>
      </c>
      <c r="C41" s="47"/>
      <c r="D41" s="48"/>
      <c r="E41" s="47"/>
      <c r="F41" s="49"/>
      <c r="G41" s="47"/>
      <c r="H41" s="51"/>
      <c r="I41" s="50"/>
      <c r="J41" s="50"/>
      <c r="K41" s="58"/>
      <c r="L41" s="52">
        <v>41</v>
      </c>
      <c r="M41" s="52"/>
      <c r="N41" s="53"/>
      <c r="P41" s="96" t="str">
        <f>REPLACE(INDEX(GroupVertices[Group],MATCH(Edges[[#This Row],[Vertex 1]],GroupVertices[Vertex],0)),1,1,"")</f>
        <v>2</v>
      </c>
      <c r="Q41" s="96" t="str">
        <f>REPLACE(INDEX(GroupVertices[Group],MATCH(Edges[[#This Row],[Vertex 2]],GroupVertices[Vertex],0)),1,1,"")</f>
        <v>2</v>
      </c>
    </row>
    <row r="42" spans="1:17" ht="15">
      <c r="A42" s="78" t="s">
        <v>215</v>
      </c>
      <c r="B42" s="78" t="s">
        <v>181</v>
      </c>
      <c r="C42" s="47"/>
      <c r="D42" s="48"/>
      <c r="E42" s="47"/>
      <c r="F42" s="49"/>
      <c r="G42" s="47"/>
      <c r="H42" s="51"/>
      <c r="I42" s="50"/>
      <c r="J42" s="50"/>
      <c r="K42" s="58"/>
      <c r="L42" s="52">
        <v>42</v>
      </c>
      <c r="M42" s="52"/>
      <c r="N42" s="53"/>
      <c r="P42" s="96" t="str">
        <f>REPLACE(INDEX(GroupVertices[Group],MATCH(Edges[[#This Row],[Vertex 1]],GroupVertices[Vertex],0)),1,1,"")</f>
        <v>3</v>
      </c>
      <c r="Q42" s="96" t="str">
        <f>REPLACE(INDEX(GroupVertices[Group],MATCH(Edges[[#This Row],[Vertex 2]],GroupVertices[Vertex],0)),1,1,"")</f>
        <v>3</v>
      </c>
    </row>
    <row r="43" spans="1:17" ht="15">
      <c r="A43" s="78" t="s">
        <v>216</v>
      </c>
      <c r="B43" s="78" t="s">
        <v>186</v>
      </c>
      <c r="C43" s="47"/>
      <c r="D43" s="48"/>
      <c r="E43" s="47"/>
      <c r="F43" s="49"/>
      <c r="G43" s="47"/>
      <c r="H43" s="51"/>
      <c r="I43" s="50"/>
      <c r="J43" s="50"/>
      <c r="K43" s="58"/>
      <c r="L43" s="52">
        <v>43</v>
      </c>
      <c r="M43" s="52"/>
      <c r="N43" s="53"/>
      <c r="P43" s="96" t="str">
        <f>REPLACE(INDEX(GroupVertices[Group],MATCH(Edges[[#This Row],[Vertex 1]],GroupVertices[Vertex],0)),1,1,"")</f>
        <v>3</v>
      </c>
      <c r="Q43" s="96" t="str">
        <f>REPLACE(INDEX(GroupVertices[Group],MATCH(Edges[[#This Row],[Vertex 2]],GroupVertices[Vertex],0)),1,1,"")</f>
        <v>3</v>
      </c>
    </row>
    <row r="44" spans="1:17" ht="15">
      <c r="A44" s="78" t="s">
        <v>217</v>
      </c>
      <c r="B44" s="78" t="s">
        <v>192</v>
      </c>
      <c r="C44" s="47"/>
      <c r="D44" s="48"/>
      <c r="E44" s="47"/>
      <c r="F44" s="49"/>
      <c r="G44" s="47"/>
      <c r="H44" s="51"/>
      <c r="I44" s="50"/>
      <c r="J44" s="50"/>
      <c r="K44" s="58"/>
      <c r="L44" s="52">
        <v>44</v>
      </c>
      <c r="M44" s="52"/>
      <c r="N44" s="53"/>
      <c r="P44" s="96" t="str">
        <f>REPLACE(INDEX(GroupVertices[Group],MATCH(Edges[[#This Row],[Vertex 1]],GroupVertices[Vertex],0)),1,1,"")</f>
        <v>5</v>
      </c>
      <c r="Q44" s="96" t="str">
        <f>REPLACE(INDEX(GroupVertices[Group],MATCH(Edges[[#This Row],[Vertex 2]],GroupVertices[Vertex],0)),1,1,"")</f>
        <v>5</v>
      </c>
    </row>
    <row r="45" spans="1:17" ht="15">
      <c r="A45" s="78" t="s">
        <v>218</v>
      </c>
      <c r="B45" s="78" t="s">
        <v>194</v>
      </c>
      <c r="C45" s="47"/>
      <c r="D45" s="48"/>
      <c r="E45" s="47"/>
      <c r="F45" s="49"/>
      <c r="G45" s="47"/>
      <c r="H45" s="51"/>
      <c r="I45" s="50"/>
      <c r="J45" s="50"/>
      <c r="K45" s="58"/>
      <c r="L45" s="52">
        <v>45</v>
      </c>
      <c r="M45" s="52"/>
      <c r="N45" s="53"/>
      <c r="P45" s="96" t="str">
        <f>REPLACE(INDEX(GroupVertices[Group],MATCH(Edges[[#This Row],[Vertex 1]],GroupVertices[Vertex],0)),1,1,"")</f>
        <v>4</v>
      </c>
      <c r="Q45" s="96" t="str">
        <f>REPLACE(INDEX(GroupVertices[Group],MATCH(Edges[[#This Row],[Vertex 2]],GroupVertices[Vertex],0)),1,1,"")</f>
        <v>4</v>
      </c>
    </row>
    <row r="46" spans="1:17" ht="15">
      <c r="A46" s="78" t="s">
        <v>219</v>
      </c>
      <c r="B46" s="78" t="s">
        <v>178</v>
      </c>
      <c r="C46" s="47"/>
      <c r="D46" s="48"/>
      <c r="E46" s="47"/>
      <c r="F46" s="49"/>
      <c r="G46" s="47"/>
      <c r="H46" s="51"/>
      <c r="I46" s="50"/>
      <c r="J46" s="50"/>
      <c r="K46" s="58"/>
      <c r="L46" s="52">
        <v>46</v>
      </c>
      <c r="M46" s="52"/>
      <c r="N46" s="53"/>
      <c r="P46" s="96" t="str">
        <f>REPLACE(INDEX(GroupVertices[Group],MATCH(Edges[[#This Row],[Vertex 1]],GroupVertices[Vertex],0)),1,1,"")</f>
        <v>7</v>
      </c>
      <c r="Q46" s="96" t="str">
        <f>REPLACE(INDEX(GroupVertices[Group],MATCH(Edges[[#This Row],[Vertex 2]],GroupVertices[Vertex],0)),1,1,"")</f>
        <v>7</v>
      </c>
    </row>
    <row r="47" spans="1:17" ht="15">
      <c r="A47" s="78" t="s">
        <v>220</v>
      </c>
      <c r="B47" s="78" t="s">
        <v>228</v>
      </c>
      <c r="C47" s="47"/>
      <c r="D47" s="48"/>
      <c r="E47" s="47"/>
      <c r="F47" s="49"/>
      <c r="G47" s="47"/>
      <c r="H47" s="51"/>
      <c r="I47" s="50"/>
      <c r="J47" s="50"/>
      <c r="K47" s="58"/>
      <c r="L47" s="52">
        <v>47</v>
      </c>
      <c r="M47" s="52"/>
      <c r="N47" s="53"/>
      <c r="P47" s="96" t="str">
        <f>REPLACE(INDEX(GroupVertices[Group],MATCH(Edges[[#This Row],[Vertex 1]],GroupVertices[Vertex],0)),1,1,"")</f>
        <v>1</v>
      </c>
      <c r="Q47" s="96" t="str">
        <f>REPLACE(INDEX(GroupVertices[Group],MATCH(Edges[[#This Row],[Vertex 2]],GroupVertices[Vertex],0)),1,1,"")</f>
        <v>1</v>
      </c>
    </row>
    <row r="48" spans="1:17" ht="15">
      <c r="A48" s="78" t="s">
        <v>221</v>
      </c>
      <c r="B48" s="78" t="s">
        <v>228</v>
      </c>
      <c r="C48" s="47"/>
      <c r="D48" s="48"/>
      <c r="E48" s="47"/>
      <c r="F48" s="49"/>
      <c r="G48" s="47"/>
      <c r="H48" s="51"/>
      <c r="I48" s="50"/>
      <c r="J48" s="50"/>
      <c r="K48" s="58"/>
      <c r="L48" s="52">
        <v>48</v>
      </c>
      <c r="M48" s="52"/>
      <c r="N48" s="53"/>
      <c r="P48" s="96" t="str">
        <f>REPLACE(INDEX(GroupVertices[Group],MATCH(Edges[[#This Row],[Vertex 1]],GroupVertices[Vertex],0)),1,1,"")</f>
        <v>1</v>
      </c>
      <c r="Q48" s="96" t="str">
        <f>REPLACE(INDEX(GroupVertices[Group],MATCH(Edges[[#This Row],[Vertex 2]],GroupVertices[Vertex],0)),1,1,"")</f>
        <v>1</v>
      </c>
    </row>
    <row r="49" spans="1:17" ht="15">
      <c r="A49" s="78" t="s">
        <v>222</v>
      </c>
      <c r="B49" s="78" t="s">
        <v>186</v>
      </c>
      <c r="C49" s="47"/>
      <c r="D49" s="48"/>
      <c r="E49" s="47"/>
      <c r="F49" s="49"/>
      <c r="G49" s="47"/>
      <c r="H49" s="51"/>
      <c r="I49" s="50"/>
      <c r="J49" s="50"/>
      <c r="K49" s="58"/>
      <c r="L49" s="52">
        <v>49</v>
      </c>
      <c r="M49" s="52"/>
      <c r="N49" s="53"/>
      <c r="P49" s="96" t="str">
        <f>REPLACE(INDEX(GroupVertices[Group],MATCH(Edges[[#This Row],[Vertex 1]],GroupVertices[Vertex],0)),1,1,"")</f>
        <v>3</v>
      </c>
      <c r="Q49" s="96" t="str">
        <f>REPLACE(INDEX(GroupVertices[Group],MATCH(Edges[[#This Row],[Vertex 2]],GroupVertices[Vertex],0)),1,1,"")</f>
        <v>3</v>
      </c>
    </row>
    <row r="50" spans="1:17" ht="15">
      <c r="A50" s="78" t="s">
        <v>223</v>
      </c>
      <c r="B50" s="78" t="s">
        <v>183</v>
      </c>
      <c r="C50" s="47"/>
      <c r="D50" s="48"/>
      <c r="E50" s="47"/>
      <c r="F50" s="49"/>
      <c r="G50" s="47"/>
      <c r="H50" s="51"/>
      <c r="I50" s="50"/>
      <c r="J50" s="50"/>
      <c r="K50" s="58"/>
      <c r="L50" s="52">
        <v>50</v>
      </c>
      <c r="M50" s="52"/>
      <c r="N50" s="53"/>
      <c r="P50" s="96" t="str">
        <f>REPLACE(INDEX(GroupVertices[Group],MATCH(Edges[[#This Row],[Vertex 1]],GroupVertices[Vertex],0)),1,1,"")</f>
        <v>2</v>
      </c>
      <c r="Q50" s="96" t="str">
        <f>REPLACE(INDEX(GroupVertices[Group],MATCH(Edges[[#This Row],[Vertex 2]],GroupVertices[Vertex],0)),1,1,"")</f>
        <v>2</v>
      </c>
    </row>
    <row r="51" spans="1:17" ht="15">
      <c r="A51" s="78" t="s">
        <v>224</v>
      </c>
      <c r="B51" s="78" t="s">
        <v>183</v>
      </c>
      <c r="C51" s="47"/>
      <c r="D51" s="48"/>
      <c r="E51" s="47"/>
      <c r="F51" s="49"/>
      <c r="G51" s="47"/>
      <c r="H51" s="51"/>
      <c r="I51" s="50"/>
      <c r="J51" s="50"/>
      <c r="K51" s="58"/>
      <c r="L51" s="52">
        <v>51</v>
      </c>
      <c r="M51" s="52"/>
      <c r="N51" s="53"/>
      <c r="P51" s="96" t="str">
        <f>REPLACE(INDEX(GroupVertices[Group],MATCH(Edges[[#This Row],[Vertex 1]],GroupVertices[Vertex],0)),1,1,"")</f>
        <v>2</v>
      </c>
      <c r="Q51" s="96" t="str">
        <f>REPLACE(INDEX(GroupVertices[Group],MATCH(Edges[[#This Row],[Vertex 2]],GroupVertices[Vertex],0)),1,1,"")</f>
        <v>2</v>
      </c>
    </row>
    <row r="52" spans="1:17" ht="15">
      <c r="A52" s="78" t="s">
        <v>225</v>
      </c>
      <c r="B52" s="78" t="s">
        <v>228</v>
      </c>
      <c r="C52" s="47"/>
      <c r="D52" s="48"/>
      <c r="E52" s="47"/>
      <c r="F52" s="49"/>
      <c r="G52" s="47"/>
      <c r="H52" s="51"/>
      <c r="I52" s="50"/>
      <c r="J52" s="50"/>
      <c r="K52" s="58"/>
      <c r="L52" s="52">
        <v>52</v>
      </c>
      <c r="M52" s="52"/>
      <c r="N52" s="53"/>
      <c r="P52" s="96" t="str">
        <f>REPLACE(INDEX(GroupVertices[Group],MATCH(Edges[[#This Row],[Vertex 1]],GroupVertices[Vertex],0)),1,1,"")</f>
        <v>1</v>
      </c>
      <c r="Q52" s="96" t="str">
        <f>REPLACE(INDEX(GroupVertices[Group],MATCH(Edges[[#This Row],[Vertex 2]],GroupVertices[Vertex],0)),1,1,"")</f>
        <v>1</v>
      </c>
    </row>
    <row r="53" spans="1:17" ht="15">
      <c r="A53" s="78" t="s">
        <v>226</v>
      </c>
      <c r="B53" s="78" t="s">
        <v>227</v>
      </c>
      <c r="C53" s="47"/>
      <c r="D53" s="48"/>
      <c r="E53" s="47"/>
      <c r="F53" s="49"/>
      <c r="G53" s="47"/>
      <c r="H53" s="51"/>
      <c r="I53" s="50"/>
      <c r="J53" s="50"/>
      <c r="K53" s="58"/>
      <c r="L53" s="52">
        <v>53</v>
      </c>
      <c r="M53" s="52"/>
      <c r="N53" s="53"/>
      <c r="P53" s="96" t="str">
        <f>REPLACE(INDEX(GroupVertices[Group],MATCH(Edges[[#This Row],[Vertex 1]],GroupVertices[Vertex],0)),1,1,"")</f>
        <v>12</v>
      </c>
      <c r="Q53" s="96" t="str">
        <f>REPLACE(INDEX(GroupVertices[Group],MATCH(Edges[[#This Row],[Vertex 2]],GroupVertices[Vertex],0)),1,1,"")</f>
        <v>12</v>
      </c>
    </row>
    <row r="54" spans="1:17" ht="15">
      <c r="A54" s="78" t="s">
        <v>227</v>
      </c>
      <c r="B54" s="78" t="s">
        <v>226</v>
      </c>
      <c r="C54" s="47"/>
      <c r="D54" s="48"/>
      <c r="E54" s="47"/>
      <c r="F54" s="49"/>
      <c r="G54" s="47"/>
      <c r="H54" s="51"/>
      <c r="I54" s="50"/>
      <c r="J54" s="50"/>
      <c r="K54" s="58"/>
      <c r="L54" s="52">
        <v>54</v>
      </c>
      <c r="M54" s="52"/>
      <c r="N54" s="53"/>
      <c r="P54" s="96" t="str">
        <f>REPLACE(INDEX(GroupVertices[Group],MATCH(Edges[[#This Row],[Vertex 1]],GroupVertices[Vertex],0)),1,1,"")</f>
        <v>12</v>
      </c>
      <c r="Q54" s="96" t="str">
        <f>REPLACE(INDEX(GroupVertices[Group],MATCH(Edges[[#This Row],[Vertex 2]],GroupVertices[Vertex],0)),1,1,"")</f>
        <v>12</v>
      </c>
    </row>
    <row r="55" spans="1:17" ht="15">
      <c r="A55" s="78" t="s">
        <v>228</v>
      </c>
      <c r="B55" s="78" t="s">
        <v>197</v>
      </c>
      <c r="C55" s="47"/>
      <c r="D55" s="48"/>
      <c r="E55" s="47"/>
      <c r="F55" s="49"/>
      <c r="G55" s="47"/>
      <c r="H55" s="51"/>
      <c r="I55" s="50"/>
      <c r="J55" s="50"/>
      <c r="K55" s="58"/>
      <c r="L55" s="52">
        <v>55</v>
      </c>
      <c r="M55" s="52"/>
      <c r="N55" s="53"/>
      <c r="P55" s="96" t="str">
        <f>REPLACE(INDEX(GroupVertices[Group],MATCH(Edges[[#This Row],[Vertex 1]],GroupVertices[Vertex],0)),1,1,"")</f>
        <v>1</v>
      </c>
      <c r="Q55" s="96" t="str">
        <f>REPLACE(INDEX(GroupVertices[Group],MATCH(Edges[[#This Row],[Vertex 2]],GroupVertices[Vertex],0)),1,1,"")</f>
        <v>1</v>
      </c>
    </row>
    <row r="56" spans="1:17" ht="15">
      <c r="A56" s="78" t="s">
        <v>229</v>
      </c>
      <c r="B56" s="78" t="s">
        <v>180</v>
      </c>
      <c r="C56" s="47"/>
      <c r="D56" s="48"/>
      <c r="E56" s="47"/>
      <c r="F56" s="49"/>
      <c r="G56" s="47"/>
      <c r="H56" s="51"/>
      <c r="I56" s="50"/>
      <c r="J56" s="50"/>
      <c r="K56" s="58"/>
      <c r="L56" s="52">
        <v>56</v>
      </c>
      <c r="M56" s="52"/>
      <c r="N56" s="53"/>
      <c r="P56" s="96" t="str">
        <f>REPLACE(INDEX(GroupVertices[Group],MATCH(Edges[[#This Row],[Vertex 1]],GroupVertices[Vertex],0)),1,1,"")</f>
        <v>5</v>
      </c>
      <c r="Q56" s="96" t="str">
        <f>REPLACE(INDEX(GroupVertices[Group],MATCH(Edges[[#This Row],[Vertex 2]],GroupVertices[Vertex],0)),1,1,"")</f>
        <v>5</v>
      </c>
    </row>
    <row r="57" spans="1:17" ht="15">
      <c r="A57" s="78" t="s">
        <v>230</v>
      </c>
      <c r="B57" s="78" t="s">
        <v>238</v>
      </c>
      <c r="C57" s="47"/>
      <c r="D57" s="48"/>
      <c r="E57" s="47"/>
      <c r="F57" s="49"/>
      <c r="G57" s="47"/>
      <c r="H57" s="51"/>
      <c r="I57" s="50"/>
      <c r="J57" s="50"/>
      <c r="K57" s="58"/>
      <c r="L57" s="52">
        <v>57</v>
      </c>
      <c r="M57" s="52"/>
      <c r="N57" s="53"/>
      <c r="P57" s="96" t="str">
        <f>REPLACE(INDEX(GroupVertices[Group],MATCH(Edges[[#This Row],[Vertex 1]],GroupVertices[Vertex],0)),1,1,"")</f>
        <v>6</v>
      </c>
      <c r="Q57" s="96" t="str">
        <f>REPLACE(INDEX(GroupVertices[Group],MATCH(Edges[[#This Row],[Vertex 2]],GroupVertices[Vertex],0)),1,1,"")</f>
        <v>6</v>
      </c>
    </row>
    <row r="58" spans="1:17" ht="15">
      <c r="A58" s="78" t="s">
        <v>231</v>
      </c>
      <c r="B58" s="78" t="s">
        <v>236</v>
      </c>
      <c r="C58" s="47"/>
      <c r="D58" s="48"/>
      <c r="E58" s="47"/>
      <c r="F58" s="49"/>
      <c r="G58" s="47"/>
      <c r="H58" s="51"/>
      <c r="I58" s="50"/>
      <c r="J58" s="50"/>
      <c r="K58" s="58"/>
      <c r="L58" s="52">
        <v>58</v>
      </c>
      <c r="M58" s="52"/>
      <c r="N58" s="53"/>
      <c r="P58" s="96" t="str">
        <f>REPLACE(INDEX(GroupVertices[Group],MATCH(Edges[[#This Row],[Vertex 1]],GroupVertices[Vertex],0)),1,1,"")</f>
        <v>10</v>
      </c>
      <c r="Q58" s="96" t="str">
        <f>REPLACE(INDEX(GroupVertices[Group],MATCH(Edges[[#This Row],[Vertex 2]],GroupVertices[Vertex],0)),1,1,"")</f>
        <v>10</v>
      </c>
    </row>
    <row r="59" spans="1:17" ht="15">
      <c r="A59" s="78" t="s">
        <v>232</v>
      </c>
      <c r="B59" s="78" t="s">
        <v>238</v>
      </c>
      <c r="C59" s="47"/>
      <c r="D59" s="48"/>
      <c r="E59" s="47"/>
      <c r="F59" s="49"/>
      <c r="G59" s="47"/>
      <c r="H59" s="51"/>
      <c r="I59" s="50"/>
      <c r="J59" s="50"/>
      <c r="K59" s="58"/>
      <c r="L59" s="52">
        <v>59</v>
      </c>
      <c r="M59" s="52"/>
      <c r="N59" s="53"/>
      <c r="P59" s="96" t="str">
        <f>REPLACE(INDEX(GroupVertices[Group],MATCH(Edges[[#This Row],[Vertex 1]],GroupVertices[Vertex],0)),1,1,"")</f>
        <v>6</v>
      </c>
      <c r="Q59" s="96" t="str">
        <f>REPLACE(INDEX(GroupVertices[Group],MATCH(Edges[[#This Row],[Vertex 2]],GroupVertices[Vertex],0)),1,1,"")</f>
        <v>6</v>
      </c>
    </row>
    <row r="60" spans="1:17" ht="15">
      <c r="A60" s="78" t="s">
        <v>233</v>
      </c>
      <c r="B60" s="78" t="s">
        <v>234</v>
      </c>
      <c r="C60" s="47"/>
      <c r="D60" s="48"/>
      <c r="E60" s="47"/>
      <c r="F60" s="49"/>
      <c r="G60" s="47"/>
      <c r="H60" s="51"/>
      <c r="I60" s="50"/>
      <c r="J60" s="50"/>
      <c r="K60" s="58"/>
      <c r="L60" s="52">
        <v>60</v>
      </c>
      <c r="M60" s="52"/>
      <c r="N60" s="53"/>
      <c r="P60" s="96" t="str">
        <f>REPLACE(INDEX(GroupVertices[Group],MATCH(Edges[[#This Row],[Vertex 1]],GroupVertices[Vertex],0)),1,1,"")</f>
        <v>11</v>
      </c>
      <c r="Q60" s="96" t="str">
        <f>REPLACE(INDEX(GroupVertices[Group],MATCH(Edges[[#This Row],[Vertex 2]],GroupVertices[Vertex],0)),1,1,"")</f>
        <v>11</v>
      </c>
    </row>
    <row r="61" spans="1:17" ht="15">
      <c r="A61" s="78" t="s">
        <v>234</v>
      </c>
      <c r="B61" s="78" t="s">
        <v>233</v>
      </c>
      <c r="C61" s="47"/>
      <c r="D61" s="48"/>
      <c r="E61" s="47"/>
      <c r="F61" s="49"/>
      <c r="G61" s="47"/>
      <c r="H61" s="51"/>
      <c r="I61" s="50"/>
      <c r="J61" s="50"/>
      <c r="K61" s="58"/>
      <c r="L61" s="52">
        <v>61</v>
      </c>
      <c r="M61" s="52"/>
      <c r="N61" s="53"/>
      <c r="P61" s="96" t="str">
        <f>REPLACE(INDEX(GroupVertices[Group],MATCH(Edges[[#This Row],[Vertex 1]],GroupVertices[Vertex],0)),1,1,"")</f>
        <v>11</v>
      </c>
      <c r="Q61" s="96" t="str">
        <f>REPLACE(INDEX(GroupVertices[Group],MATCH(Edges[[#This Row],[Vertex 2]],GroupVertices[Vertex],0)),1,1,"")</f>
        <v>11</v>
      </c>
    </row>
    <row r="62" spans="1:17" ht="15">
      <c r="A62" s="78" t="s">
        <v>235</v>
      </c>
      <c r="B62" s="78" t="s">
        <v>236</v>
      </c>
      <c r="C62" s="47"/>
      <c r="D62" s="48"/>
      <c r="E62" s="47"/>
      <c r="F62" s="49"/>
      <c r="G62" s="47"/>
      <c r="H62" s="51"/>
      <c r="I62" s="50"/>
      <c r="J62" s="50"/>
      <c r="K62" s="58"/>
      <c r="L62" s="52">
        <v>62</v>
      </c>
      <c r="M62" s="52"/>
      <c r="N62" s="53"/>
      <c r="P62" s="96" t="str">
        <f>REPLACE(INDEX(GroupVertices[Group],MATCH(Edges[[#This Row],[Vertex 1]],GroupVertices[Vertex],0)),1,1,"")</f>
        <v>10</v>
      </c>
      <c r="Q62" s="96" t="str">
        <f>REPLACE(INDEX(GroupVertices[Group],MATCH(Edges[[#This Row],[Vertex 2]],GroupVertices[Vertex],0)),1,1,"")</f>
        <v>10</v>
      </c>
    </row>
    <row r="63" spans="1:17" ht="15">
      <c r="A63" s="78" t="s">
        <v>236</v>
      </c>
      <c r="B63" s="78" t="s">
        <v>231</v>
      </c>
      <c r="C63" s="47"/>
      <c r="D63" s="48"/>
      <c r="E63" s="47"/>
      <c r="F63" s="49"/>
      <c r="G63" s="47"/>
      <c r="H63" s="51"/>
      <c r="I63" s="50"/>
      <c r="J63" s="50"/>
      <c r="K63" s="58"/>
      <c r="L63" s="52">
        <v>63</v>
      </c>
      <c r="M63" s="52"/>
      <c r="N63" s="53"/>
      <c r="P63" s="96" t="str">
        <f>REPLACE(INDEX(GroupVertices[Group],MATCH(Edges[[#This Row],[Vertex 1]],GroupVertices[Vertex],0)),1,1,"")</f>
        <v>10</v>
      </c>
      <c r="Q63" s="96" t="str">
        <f>REPLACE(INDEX(GroupVertices[Group],MATCH(Edges[[#This Row],[Vertex 2]],GroupVertices[Vertex],0)),1,1,"")</f>
        <v>10</v>
      </c>
    </row>
    <row r="64" spans="1:17" ht="15">
      <c r="A64" s="78" t="s">
        <v>237</v>
      </c>
      <c r="B64" s="78" t="s">
        <v>238</v>
      </c>
      <c r="C64" s="47"/>
      <c r="D64" s="48"/>
      <c r="E64" s="47"/>
      <c r="F64" s="49"/>
      <c r="G64" s="47"/>
      <c r="H64" s="51"/>
      <c r="I64" s="50"/>
      <c r="J64" s="50"/>
      <c r="K64" s="58"/>
      <c r="L64" s="52">
        <v>64</v>
      </c>
      <c r="M64" s="52"/>
      <c r="N64" s="53"/>
      <c r="P64" s="96" t="str">
        <f>REPLACE(INDEX(GroupVertices[Group],MATCH(Edges[[#This Row],[Vertex 1]],GroupVertices[Vertex],0)),1,1,"")</f>
        <v>6</v>
      </c>
      <c r="Q64" s="96" t="str">
        <f>REPLACE(INDEX(GroupVertices[Group],MATCH(Edges[[#This Row],[Vertex 2]],GroupVertices[Vertex],0)),1,1,"")</f>
        <v>6</v>
      </c>
    </row>
    <row r="65" spans="1:17" ht="15">
      <c r="A65" s="78" t="s">
        <v>238</v>
      </c>
      <c r="B65" s="78" t="s">
        <v>230</v>
      </c>
      <c r="C65" s="47"/>
      <c r="D65" s="48"/>
      <c r="E65" s="47"/>
      <c r="F65" s="49"/>
      <c r="G65" s="47"/>
      <c r="H65" s="51"/>
      <c r="I65" s="50"/>
      <c r="J65" s="50"/>
      <c r="K65" s="58"/>
      <c r="L65" s="52">
        <v>65</v>
      </c>
      <c r="M65" s="52"/>
      <c r="N65" s="53"/>
      <c r="P65" s="96" t="str">
        <f>REPLACE(INDEX(GroupVertices[Group],MATCH(Edges[[#This Row],[Vertex 1]],GroupVertices[Vertex],0)),1,1,"")</f>
        <v>6</v>
      </c>
      <c r="Q65" s="96" t="str">
        <f>REPLACE(INDEX(GroupVertices[Group],MATCH(Edges[[#This Row],[Vertex 2]],GroupVertices[Vertex],0)),1,1,"")</f>
        <v>6</v>
      </c>
    </row>
  </sheetData>
  <dataValidations count="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19C1-77F2-470B-BEB2-B3CEBD0C89C5}">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299</v>
      </c>
      <c r="B1" s="7" t="s">
        <v>17</v>
      </c>
    </row>
    <row r="2" spans="1:2" ht="15">
      <c r="A2" s="96" t="s">
        <v>300</v>
      </c>
      <c r="B2" s="96"/>
    </row>
    <row r="3" spans="1:2" ht="15">
      <c r="A3" s="98" t="s">
        <v>301</v>
      </c>
      <c r="B3" s="96"/>
    </row>
    <row r="4" spans="1:2" ht="15">
      <c r="A4" s="98" t="s">
        <v>302</v>
      </c>
      <c r="B4" s="96"/>
    </row>
    <row r="5" spans="1:2" ht="15">
      <c r="A5" s="98" t="s">
        <v>303</v>
      </c>
      <c r="B5" s="96"/>
    </row>
    <row r="6" spans="1:2" ht="15">
      <c r="A6" s="98" t="s">
        <v>304</v>
      </c>
      <c r="B6" s="96"/>
    </row>
    <row r="7" spans="1:2" ht="15">
      <c r="A7" s="98" t="s">
        <v>305</v>
      </c>
      <c r="B7" s="96"/>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6"/>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00390625" style="2" bestFit="1" customWidth="1"/>
    <col min="31" max="31" width="10.281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40</v>
      </c>
      <c r="C1" s="14"/>
      <c r="D1" s="14"/>
      <c r="E1" s="14"/>
      <c r="F1" s="14"/>
      <c r="G1" s="14"/>
      <c r="H1" s="23" t="s">
        <v>44</v>
      </c>
      <c r="I1" s="22"/>
      <c r="J1" s="22"/>
      <c r="K1" s="22"/>
      <c r="L1" s="25" t="s">
        <v>45</v>
      </c>
      <c r="M1" s="24"/>
      <c r="N1" s="24"/>
      <c r="O1" s="24"/>
      <c r="P1" s="24"/>
      <c r="Q1" s="24"/>
      <c r="R1" s="20" t="s">
        <v>43</v>
      </c>
      <c r="S1" s="17"/>
      <c r="T1" s="18"/>
      <c r="U1" s="19"/>
      <c r="V1" s="17"/>
      <c r="W1" s="17"/>
      <c r="X1" s="17"/>
      <c r="Y1" s="17"/>
      <c r="Z1" s="17"/>
      <c r="AA1" s="26" t="s">
        <v>41</v>
      </c>
      <c r="AB1" s="16"/>
      <c r="AC1" s="27" t="s">
        <v>42</v>
      </c>
      <c r="AD1"/>
    </row>
    <row r="2" spans="1:31" ht="30" customHeight="1" thickBot="1">
      <c r="A2" s="10" t="s">
        <v>5</v>
      </c>
      <c r="B2" s="7" t="s">
        <v>2</v>
      </c>
      <c r="C2" s="7" t="s">
        <v>8</v>
      </c>
      <c r="D2" s="8" t="s">
        <v>46</v>
      </c>
      <c r="E2" s="9" t="s">
        <v>4</v>
      </c>
      <c r="F2" s="7" t="s">
        <v>49</v>
      </c>
      <c r="G2" s="7" t="s">
        <v>11</v>
      </c>
      <c r="H2" s="7" t="s">
        <v>47</v>
      </c>
      <c r="I2" s="7" t="s">
        <v>48</v>
      </c>
      <c r="J2" s="7" t="s">
        <v>78</v>
      </c>
      <c r="K2" s="7" t="s">
        <v>10</v>
      </c>
      <c r="L2" s="7" t="s">
        <v>27</v>
      </c>
      <c r="M2" s="7" t="s">
        <v>15</v>
      </c>
      <c r="N2" s="7" t="s">
        <v>16</v>
      </c>
      <c r="O2" s="7" t="s">
        <v>13</v>
      </c>
      <c r="P2" s="7" t="s">
        <v>28</v>
      </c>
      <c r="Q2" s="7" t="s">
        <v>29</v>
      </c>
      <c r="R2" s="7" t="s">
        <v>32</v>
      </c>
      <c r="S2" s="7" t="s">
        <v>33</v>
      </c>
      <c r="T2" s="7" t="s">
        <v>34</v>
      </c>
      <c r="U2" s="7" t="s">
        <v>35</v>
      </c>
      <c r="V2" s="7" t="s">
        <v>36</v>
      </c>
      <c r="W2" s="7" t="s">
        <v>37</v>
      </c>
      <c r="X2" s="7" t="s">
        <v>138</v>
      </c>
      <c r="Y2" s="7" t="s">
        <v>38</v>
      </c>
      <c r="Z2" s="7" t="s">
        <v>171</v>
      </c>
      <c r="AA2" s="10" t="s">
        <v>12</v>
      </c>
      <c r="AB2" s="10" t="s">
        <v>39</v>
      </c>
      <c r="AC2" s="7" t="s">
        <v>239</v>
      </c>
      <c r="AD2" s="7" t="s">
        <v>274</v>
      </c>
      <c r="AE2" t="s">
        <v>314</v>
      </c>
    </row>
    <row r="3" spans="1:32" ht="15" thickBot="1">
      <c r="A3" s="1" t="s">
        <v>176</v>
      </c>
      <c r="B3" s="11" t="s">
        <v>307</v>
      </c>
      <c r="C3" s="11"/>
      <c r="D3" s="71"/>
      <c r="E3" s="69"/>
      <c r="F3" s="11"/>
      <c r="G3" s="76"/>
      <c r="H3" s="79" t="s">
        <v>176</v>
      </c>
      <c r="I3" s="57"/>
      <c r="J3" s="57" t="s">
        <v>73</v>
      </c>
      <c r="K3" s="12"/>
      <c r="L3" s="72">
        <v>1</v>
      </c>
      <c r="M3" s="73">
        <v>3131.335693359375</v>
      </c>
      <c r="N3" s="73">
        <v>1372.677734375</v>
      </c>
      <c r="O3" s="68" t="s">
        <v>67</v>
      </c>
      <c r="P3" s="74"/>
      <c r="Q3" s="74"/>
      <c r="R3" s="45">
        <v>1</v>
      </c>
      <c r="S3" s="75"/>
      <c r="T3" s="75"/>
      <c r="U3" s="46">
        <v>0</v>
      </c>
      <c r="V3" s="46">
        <v>0.044092</v>
      </c>
      <c r="W3" s="46">
        <v>0</v>
      </c>
      <c r="X3" s="46">
        <v>0.013994</v>
      </c>
      <c r="Y3" s="46">
        <v>0</v>
      </c>
      <c r="Z3" s="46"/>
      <c r="AA3" s="70">
        <v>3</v>
      </c>
      <c r="AB3" s="70"/>
      <c r="AD3" s="96" t="str">
        <f>REPLACE(INDEX(GroupVertices[Group],MATCH(Vertices[[#This Row],[Vertex]],GroupVertices[Vertex],0)),1,1,"")</f>
        <v>4</v>
      </c>
      <c r="AF3" s="2"/>
    </row>
    <row r="4" spans="1:32" ht="15" thickBot="1">
      <c r="A4" s="1" t="s">
        <v>194</v>
      </c>
      <c r="B4" s="11" t="s">
        <v>307</v>
      </c>
      <c r="C4" s="11"/>
      <c r="D4" s="71"/>
      <c r="E4" s="69"/>
      <c r="F4" s="11"/>
      <c r="G4" s="76"/>
      <c r="H4" s="79" t="s">
        <v>194</v>
      </c>
      <c r="I4" s="57"/>
      <c r="J4" s="57" t="s">
        <v>73</v>
      </c>
      <c r="K4" s="12"/>
      <c r="L4" s="72">
        <v>3703.962962962963</v>
      </c>
      <c r="M4" s="73">
        <v>3644.58251953125</v>
      </c>
      <c r="N4" s="73">
        <v>2552.549560546875</v>
      </c>
      <c r="O4" s="68" t="s">
        <v>67</v>
      </c>
      <c r="P4" s="74"/>
      <c r="Q4" s="74"/>
      <c r="R4" s="45">
        <v>5</v>
      </c>
      <c r="S4" s="75"/>
      <c r="T4" s="75"/>
      <c r="U4" s="46">
        <v>10</v>
      </c>
      <c r="V4" s="46">
        <v>0.079365</v>
      </c>
      <c r="W4" s="46">
        <v>0</v>
      </c>
      <c r="X4" s="46">
        <v>0.023778</v>
      </c>
      <c r="Y4" s="46">
        <v>0</v>
      </c>
      <c r="Z4" s="46"/>
      <c r="AA4" s="70">
        <v>4</v>
      </c>
      <c r="AB4" s="70"/>
      <c r="AD4" s="96" t="str">
        <f>REPLACE(INDEX(GroupVertices[Group],MATCH(Vertices[[#This Row],[Vertex]],GroupVertices[Vertex],0)),1,1,"")</f>
        <v>4</v>
      </c>
      <c r="AF4" s="2"/>
    </row>
    <row r="5" spans="1:32" ht="15" thickBot="1">
      <c r="A5" s="1" t="s">
        <v>177</v>
      </c>
      <c r="B5" s="11" t="s">
        <v>307</v>
      </c>
      <c r="C5" s="11"/>
      <c r="D5" s="71"/>
      <c r="E5" s="69"/>
      <c r="F5" s="11"/>
      <c r="G5" s="76"/>
      <c r="H5" s="79" t="s">
        <v>177</v>
      </c>
      <c r="I5" s="57"/>
      <c r="J5" s="57" t="s">
        <v>73</v>
      </c>
      <c r="K5" s="12"/>
      <c r="L5" s="72">
        <v>1</v>
      </c>
      <c r="M5" s="73">
        <v>7466.0087890625</v>
      </c>
      <c r="N5" s="73">
        <v>1177.5682373046875</v>
      </c>
      <c r="O5" s="68" t="s">
        <v>67</v>
      </c>
      <c r="P5" s="74"/>
      <c r="Q5" s="74"/>
      <c r="R5" s="45">
        <v>1</v>
      </c>
      <c r="S5" s="75"/>
      <c r="T5" s="75"/>
      <c r="U5" s="46">
        <v>0</v>
      </c>
      <c r="V5" s="46">
        <v>0.015873</v>
      </c>
      <c r="W5" s="46">
        <v>0</v>
      </c>
      <c r="X5" s="46">
        <v>0.015625</v>
      </c>
      <c r="Y5" s="46">
        <v>0</v>
      </c>
      <c r="Z5" s="46"/>
      <c r="AA5" s="70">
        <v>5</v>
      </c>
      <c r="AB5" s="70"/>
      <c r="AD5" s="96" t="str">
        <f>REPLACE(INDEX(GroupVertices[Group],MATCH(Vertices[[#This Row],[Vertex]],GroupVertices[Vertex],0)),1,1,"")</f>
        <v>15</v>
      </c>
      <c r="AF5" s="2"/>
    </row>
    <row r="6" spans="1:32" ht="15" thickBot="1">
      <c r="A6" s="1" t="s">
        <v>204</v>
      </c>
      <c r="B6" s="11" t="s">
        <v>307</v>
      </c>
      <c r="C6" s="11"/>
      <c r="D6" s="71"/>
      <c r="E6" s="69"/>
      <c r="F6" s="11"/>
      <c r="G6" s="76"/>
      <c r="H6" s="79" t="s">
        <v>204</v>
      </c>
      <c r="I6" s="57"/>
      <c r="J6" s="57" t="s">
        <v>73</v>
      </c>
      <c r="K6" s="12"/>
      <c r="L6" s="72">
        <v>1</v>
      </c>
      <c r="M6" s="73">
        <v>6684.17236328125</v>
      </c>
      <c r="N6" s="73">
        <v>1177.5682373046875</v>
      </c>
      <c r="O6" s="68" t="s">
        <v>67</v>
      </c>
      <c r="P6" s="74"/>
      <c r="Q6" s="74"/>
      <c r="R6" s="45">
        <v>1</v>
      </c>
      <c r="S6" s="75"/>
      <c r="T6" s="75"/>
      <c r="U6" s="46">
        <v>0</v>
      </c>
      <c r="V6" s="46">
        <v>0.015873</v>
      </c>
      <c r="W6" s="46">
        <v>0</v>
      </c>
      <c r="X6" s="46">
        <v>0.015625</v>
      </c>
      <c r="Y6" s="46">
        <v>0</v>
      </c>
      <c r="Z6" s="46"/>
      <c r="AA6" s="70">
        <v>6</v>
      </c>
      <c r="AB6" s="70"/>
      <c r="AD6" s="96" t="str">
        <f>REPLACE(INDEX(GroupVertices[Group],MATCH(Vertices[[#This Row],[Vertex]],GroupVertices[Vertex],0)),1,1,"")</f>
        <v>15</v>
      </c>
      <c r="AF6" s="2"/>
    </row>
    <row r="7" spans="1:32" ht="15" thickBot="1">
      <c r="A7" s="1" t="s">
        <v>178</v>
      </c>
      <c r="B7" s="11" t="s">
        <v>307</v>
      </c>
      <c r="C7" s="11"/>
      <c r="D7" s="71"/>
      <c r="E7" s="69"/>
      <c r="F7" s="11"/>
      <c r="G7" s="76"/>
      <c r="H7" s="79" t="s">
        <v>178</v>
      </c>
      <c r="I7" s="57"/>
      <c r="J7" s="57" t="s">
        <v>73</v>
      </c>
      <c r="K7" s="12"/>
      <c r="L7" s="72">
        <v>741.5925925925926</v>
      </c>
      <c r="M7" s="73">
        <v>6891.59765625</v>
      </c>
      <c r="N7" s="73">
        <v>6360.93408203125</v>
      </c>
      <c r="O7" s="68" t="s">
        <v>67</v>
      </c>
      <c r="P7" s="74"/>
      <c r="Q7" s="74"/>
      <c r="R7" s="45">
        <v>2</v>
      </c>
      <c r="S7" s="75"/>
      <c r="T7" s="75"/>
      <c r="U7" s="46">
        <v>2</v>
      </c>
      <c r="V7" s="46">
        <v>0.035714</v>
      </c>
      <c r="W7" s="46">
        <v>0</v>
      </c>
      <c r="X7" s="46">
        <v>0.016715</v>
      </c>
      <c r="Y7" s="46">
        <v>0</v>
      </c>
      <c r="Z7" s="46"/>
      <c r="AA7" s="70">
        <v>7</v>
      </c>
      <c r="AB7" s="70"/>
      <c r="AD7" s="96" t="str">
        <f>REPLACE(INDEX(GroupVertices[Group],MATCH(Vertices[[#This Row],[Vertex]],GroupVertices[Vertex],0)),1,1,"")</f>
        <v>7</v>
      </c>
      <c r="AF7" s="2"/>
    </row>
    <row r="8" spans="1:32" ht="15" thickBot="1">
      <c r="A8" s="1" t="s">
        <v>219</v>
      </c>
      <c r="B8" s="11" t="s">
        <v>307</v>
      </c>
      <c r="C8" s="11"/>
      <c r="D8" s="71"/>
      <c r="E8" s="69"/>
      <c r="F8" s="11"/>
      <c r="G8" s="76"/>
      <c r="H8" s="79" t="s">
        <v>219</v>
      </c>
      <c r="I8" s="57"/>
      <c r="J8" s="57" t="s">
        <v>73</v>
      </c>
      <c r="K8" s="12"/>
      <c r="L8" s="72">
        <v>741.5925925925926</v>
      </c>
      <c r="M8" s="73">
        <v>7911.44287109375</v>
      </c>
      <c r="N8" s="73">
        <v>6524.140625</v>
      </c>
      <c r="O8" s="68" t="s">
        <v>67</v>
      </c>
      <c r="P8" s="74"/>
      <c r="Q8" s="74"/>
      <c r="R8" s="45">
        <v>2</v>
      </c>
      <c r="S8" s="75"/>
      <c r="T8" s="75"/>
      <c r="U8" s="46">
        <v>2</v>
      </c>
      <c r="V8" s="46">
        <v>0.035714</v>
      </c>
      <c r="W8" s="46">
        <v>0</v>
      </c>
      <c r="X8" s="46">
        <v>0.016715</v>
      </c>
      <c r="Y8" s="46">
        <v>0</v>
      </c>
      <c r="Z8" s="46"/>
      <c r="AA8" s="70">
        <v>8</v>
      </c>
      <c r="AB8" s="70"/>
      <c r="AD8" s="96" t="str">
        <f>REPLACE(INDEX(GroupVertices[Group],MATCH(Vertices[[#This Row],[Vertex]],GroupVertices[Vertex],0)),1,1,"")</f>
        <v>7</v>
      </c>
      <c r="AF8" s="2"/>
    </row>
    <row r="9" spans="1:32" ht="15" thickBot="1">
      <c r="A9" s="1" t="s">
        <v>179</v>
      </c>
      <c r="B9" s="11" t="s">
        <v>307</v>
      </c>
      <c r="C9" s="11"/>
      <c r="D9" s="71"/>
      <c r="E9" s="69"/>
      <c r="F9" s="11"/>
      <c r="G9" s="76"/>
      <c r="H9" s="79" t="s">
        <v>179</v>
      </c>
      <c r="I9" s="57"/>
      <c r="J9" s="57" t="s">
        <v>73</v>
      </c>
      <c r="K9" s="12"/>
      <c r="L9" s="72">
        <v>1</v>
      </c>
      <c r="M9" s="73">
        <v>5180.3330078125</v>
      </c>
      <c r="N9" s="73">
        <v>4625.57080078125</v>
      </c>
      <c r="O9" s="68" t="s">
        <v>67</v>
      </c>
      <c r="P9" s="74"/>
      <c r="Q9" s="74"/>
      <c r="R9" s="45">
        <v>1</v>
      </c>
      <c r="S9" s="75"/>
      <c r="T9" s="75"/>
      <c r="U9" s="46">
        <v>0</v>
      </c>
      <c r="V9" s="46">
        <v>0.02381</v>
      </c>
      <c r="W9" s="46">
        <v>0</v>
      </c>
      <c r="X9" s="46">
        <v>0.014535</v>
      </c>
      <c r="Y9" s="46">
        <v>0</v>
      </c>
      <c r="Z9" s="46"/>
      <c r="AA9" s="70">
        <v>9</v>
      </c>
      <c r="AB9" s="70"/>
      <c r="AD9" s="96" t="str">
        <f>REPLACE(INDEX(GroupVertices[Group],MATCH(Vertices[[#This Row],[Vertex]],GroupVertices[Vertex],0)),1,1,"")</f>
        <v>9</v>
      </c>
      <c r="AF9" s="2"/>
    </row>
    <row r="10" spans="1:32" ht="15" thickBot="1">
      <c r="A10" s="1" t="s">
        <v>195</v>
      </c>
      <c r="B10" s="11" t="s">
        <v>307</v>
      </c>
      <c r="C10" s="11"/>
      <c r="D10" s="71"/>
      <c r="E10" s="69"/>
      <c r="F10" s="11"/>
      <c r="G10" s="76"/>
      <c r="H10" s="79" t="s">
        <v>195</v>
      </c>
      <c r="I10" s="57"/>
      <c r="J10" s="57" t="s">
        <v>73</v>
      </c>
      <c r="K10" s="12"/>
      <c r="L10" s="72">
        <v>741.5925925925926</v>
      </c>
      <c r="M10" s="73">
        <v>5159.05859375</v>
      </c>
      <c r="N10" s="73">
        <v>6402.25244140625</v>
      </c>
      <c r="O10" s="68" t="s">
        <v>67</v>
      </c>
      <c r="P10" s="74"/>
      <c r="Q10" s="74"/>
      <c r="R10" s="45">
        <v>2</v>
      </c>
      <c r="S10" s="75"/>
      <c r="T10" s="75"/>
      <c r="U10" s="46">
        <v>2</v>
      </c>
      <c r="V10" s="46">
        <v>0.035714</v>
      </c>
      <c r="W10" s="46">
        <v>0</v>
      </c>
      <c r="X10" s="46">
        <v>0.016715</v>
      </c>
      <c r="Y10" s="46">
        <v>0</v>
      </c>
      <c r="Z10" s="46"/>
      <c r="AA10" s="70">
        <v>10</v>
      </c>
      <c r="AB10" s="70"/>
      <c r="AD10" s="96" t="str">
        <f>REPLACE(INDEX(GroupVertices[Group],MATCH(Vertices[[#This Row],[Vertex]],GroupVertices[Vertex],0)),1,1,"")</f>
        <v>9</v>
      </c>
      <c r="AF10" s="2"/>
    </row>
    <row r="11" spans="1:32" ht="15" thickBot="1">
      <c r="A11" s="1" t="s">
        <v>180</v>
      </c>
      <c r="B11" s="11" t="s">
        <v>307</v>
      </c>
      <c r="C11" s="11"/>
      <c r="D11" s="71"/>
      <c r="E11" s="69"/>
      <c r="F11" s="11"/>
      <c r="G11" s="76"/>
      <c r="H11" s="79" t="s">
        <v>180</v>
      </c>
      <c r="I11" s="57"/>
      <c r="J11" s="57" t="s">
        <v>73</v>
      </c>
      <c r="K11" s="12"/>
      <c r="L11" s="72">
        <v>1111.888888888889</v>
      </c>
      <c r="M11" s="73">
        <v>5535.224609375</v>
      </c>
      <c r="N11" s="73">
        <v>9269.9384765625</v>
      </c>
      <c r="O11" s="68" t="s">
        <v>67</v>
      </c>
      <c r="P11" s="74"/>
      <c r="Q11" s="74"/>
      <c r="R11" s="45">
        <v>2</v>
      </c>
      <c r="S11" s="75"/>
      <c r="T11" s="75"/>
      <c r="U11" s="46">
        <v>3</v>
      </c>
      <c r="V11" s="46">
        <v>0.042328</v>
      </c>
      <c r="W11" s="46">
        <v>0</v>
      </c>
      <c r="X11" s="46">
        <v>0.016397</v>
      </c>
      <c r="Y11" s="46">
        <v>0</v>
      </c>
      <c r="Z11" s="46"/>
      <c r="AA11" s="70">
        <v>11</v>
      </c>
      <c r="AB11" s="70"/>
      <c r="AD11" s="96" t="str">
        <f>REPLACE(INDEX(GroupVertices[Group],MATCH(Vertices[[#This Row],[Vertex]],GroupVertices[Vertex],0)),1,1,"")</f>
        <v>5</v>
      </c>
      <c r="AF11" s="2"/>
    </row>
    <row r="12" spans="1:32" ht="15" thickBot="1">
      <c r="A12" s="1" t="s">
        <v>192</v>
      </c>
      <c r="B12" s="11" t="s">
        <v>307</v>
      </c>
      <c r="C12" s="11"/>
      <c r="D12" s="71"/>
      <c r="E12" s="69"/>
      <c r="F12" s="11"/>
      <c r="G12" s="76"/>
      <c r="H12" s="79" t="s">
        <v>192</v>
      </c>
      <c r="I12" s="57"/>
      <c r="J12" s="57" t="s">
        <v>73</v>
      </c>
      <c r="K12" s="12"/>
      <c r="L12" s="72">
        <v>1852.4814814814815</v>
      </c>
      <c r="M12" s="73">
        <v>6417.7021484375</v>
      </c>
      <c r="N12" s="73">
        <v>9218.78125</v>
      </c>
      <c r="O12" s="68" t="s">
        <v>67</v>
      </c>
      <c r="P12" s="74"/>
      <c r="Q12" s="74"/>
      <c r="R12" s="45">
        <v>3</v>
      </c>
      <c r="S12" s="75"/>
      <c r="T12" s="75"/>
      <c r="U12" s="46">
        <v>5</v>
      </c>
      <c r="V12" s="46">
        <v>0.050794</v>
      </c>
      <c r="W12" s="46">
        <v>0</v>
      </c>
      <c r="X12" s="46">
        <v>0.018777</v>
      </c>
      <c r="Y12" s="46">
        <v>0</v>
      </c>
      <c r="Z12" s="46"/>
      <c r="AA12" s="70">
        <v>12</v>
      </c>
      <c r="AB12" s="70"/>
      <c r="AD12" s="96" t="str">
        <f>REPLACE(INDEX(GroupVertices[Group],MATCH(Vertices[[#This Row],[Vertex]],GroupVertices[Vertex],0)),1,1,"")</f>
        <v>5</v>
      </c>
      <c r="AF12" s="2"/>
    </row>
    <row r="13" spans="1:32" ht="15" thickBot="1">
      <c r="A13" s="1" t="s">
        <v>181</v>
      </c>
      <c r="B13" s="11" t="s">
        <v>307</v>
      </c>
      <c r="C13" s="11"/>
      <c r="D13" s="71"/>
      <c r="E13" s="69"/>
      <c r="F13" s="11"/>
      <c r="G13" s="76"/>
      <c r="H13" s="79" t="s">
        <v>181</v>
      </c>
      <c r="I13" s="57"/>
      <c r="J13" s="57" t="s">
        <v>73</v>
      </c>
      <c r="K13" s="12"/>
      <c r="L13" s="72">
        <v>1</v>
      </c>
      <c r="M13" s="73">
        <v>4273.5087890625</v>
      </c>
      <c r="N13" s="73">
        <v>9185.0322265625</v>
      </c>
      <c r="O13" s="68" t="s">
        <v>67</v>
      </c>
      <c r="P13" s="74"/>
      <c r="Q13" s="74"/>
      <c r="R13" s="45">
        <v>1</v>
      </c>
      <c r="S13" s="75"/>
      <c r="T13" s="75"/>
      <c r="U13" s="46">
        <v>0</v>
      </c>
      <c r="V13" s="46">
        <v>0.035714</v>
      </c>
      <c r="W13" s="46">
        <v>0</v>
      </c>
      <c r="X13" s="46">
        <v>0.014496</v>
      </c>
      <c r="Y13" s="46">
        <v>0</v>
      </c>
      <c r="Z13" s="46"/>
      <c r="AA13" s="70">
        <v>13</v>
      </c>
      <c r="AB13" s="70"/>
      <c r="AD13" s="96" t="str">
        <f>REPLACE(INDEX(GroupVertices[Group],MATCH(Vertices[[#This Row],[Vertex]],GroupVertices[Vertex],0)),1,1,"")</f>
        <v>3</v>
      </c>
      <c r="AF13" s="2"/>
    </row>
    <row r="14" spans="1:32" ht="15" thickBot="1">
      <c r="A14" s="1" t="s">
        <v>215</v>
      </c>
      <c r="B14" s="11" t="s">
        <v>307</v>
      </c>
      <c r="C14" s="11"/>
      <c r="D14" s="71"/>
      <c r="E14" s="69"/>
      <c r="F14" s="11"/>
      <c r="G14" s="76"/>
      <c r="H14" s="79" t="s">
        <v>215</v>
      </c>
      <c r="I14" s="57"/>
      <c r="J14" s="57" t="s">
        <v>73</v>
      </c>
      <c r="K14" s="12"/>
      <c r="L14" s="72">
        <v>1852.4814814814815</v>
      </c>
      <c r="M14" s="73">
        <v>3922.9208984375</v>
      </c>
      <c r="N14" s="73">
        <v>8249.9599609375</v>
      </c>
      <c r="O14" s="68" t="s">
        <v>67</v>
      </c>
      <c r="P14" s="74"/>
      <c r="Q14" s="74"/>
      <c r="R14" s="45">
        <v>2</v>
      </c>
      <c r="S14" s="75"/>
      <c r="T14" s="75"/>
      <c r="U14" s="46">
        <v>5</v>
      </c>
      <c r="V14" s="46">
        <v>0.051948</v>
      </c>
      <c r="W14" s="46">
        <v>0</v>
      </c>
      <c r="X14" s="46">
        <v>0.016203</v>
      </c>
      <c r="Y14" s="46">
        <v>0</v>
      </c>
      <c r="Z14" s="46"/>
      <c r="AA14" s="70">
        <v>14</v>
      </c>
      <c r="AB14" s="70"/>
      <c r="AD14" s="96" t="str">
        <f>REPLACE(INDEX(GroupVertices[Group],MATCH(Vertices[[#This Row],[Vertex]],GroupVertices[Vertex],0)),1,1,"")</f>
        <v>3</v>
      </c>
      <c r="AF14" s="2"/>
    </row>
    <row r="15" spans="1:32" ht="15" thickBot="1">
      <c r="A15" s="1" t="s">
        <v>182</v>
      </c>
      <c r="B15" s="11" t="s">
        <v>307</v>
      </c>
      <c r="C15" s="11"/>
      <c r="D15" s="71"/>
      <c r="E15" s="69"/>
      <c r="F15" s="11"/>
      <c r="G15" s="76"/>
      <c r="H15" s="79" t="s">
        <v>182</v>
      </c>
      <c r="I15" s="57"/>
      <c r="J15" s="57" t="s">
        <v>73</v>
      </c>
      <c r="K15" s="12"/>
      <c r="L15" s="72">
        <v>1</v>
      </c>
      <c r="M15" s="73">
        <v>7434.09619140625</v>
      </c>
      <c r="N15" s="73">
        <v>3284.79541015625</v>
      </c>
      <c r="O15" s="68" t="s">
        <v>67</v>
      </c>
      <c r="P15" s="74"/>
      <c r="Q15" s="74"/>
      <c r="R15" s="45">
        <v>1</v>
      </c>
      <c r="S15" s="75"/>
      <c r="T15" s="75"/>
      <c r="U15" s="46">
        <v>0</v>
      </c>
      <c r="V15" s="46">
        <v>0.015873</v>
      </c>
      <c r="W15" s="46">
        <v>0</v>
      </c>
      <c r="X15" s="46">
        <v>0.015625</v>
      </c>
      <c r="Y15" s="46">
        <v>0</v>
      </c>
      <c r="Z15" s="46"/>
      <c r="AA15" s="70">
        <v>15</v>
      </c>
      <c r="AB15" s="70"/>
      <c r="AD15" s="96" t="str">
        <f>REPLACE(INDEX(GroupVertices[Group],MATCH(Vertices[[#This Row],[Vertex]],GroupVertices[Vertex],0)),1,1,"")</f>
        <v>14</v>
      </c>
      <c r="AF15" s="2"/>
    </row>
    <row r="16" spans="1:32" ht="15" thickBot="1">
      <c r="A16" s="1" t="s">
        <v>196</v>
      </c>
      <c r="B16" s="11" t="s">
        <v>307</v>
      </c>
      <c r="C16" s="11"/>
      <c r="D16" s="71"/>
      <c r="E16" s="69"/>
      <c r="F16" s="11"/>
      <c r="G16" s="76"/>
      <c r="H16" s="79" t="s">
        <v>196</v>
      </c>
      <c r="I16" s="57"/>
      <c r="J16" s="57" t="s">
        <v>73</v>
      </c>
      <c r="K16" s="12"/>
      <c r="L16" s="72">
        <v>1</v>
      </c>
      <c r="M16" s="73">
        <v>6684.17236328125</v>
      </c>
      <c r="N16" s="73">
        <v>3317.85009765625</v>
      </c>
      <c r="O16" s="68" t="s">
        <v>67</v>
      </c>
      <c r="P16" s="74"/>
      <c r="Q16" s="74"/>
      <c r="R16" s="45">
        <v>1</v>
      </c>
      <c r="S16" s="75"/>
      <c r="T16" s="75"/>
      <c r="U16" s="46">
        <v>0</v>
      </c>
      <c r="V16" s="46">
        <v>0.015873</v>
      </c>
      <c r="W16" s="46">
        <v>0</v>
      </c>
      <c r="X16" s="46">
        <v>0.015625</v>
      </c>
      <c r="Y16" s="46">
        <v>0</v>
      </c>
      <c r="Z16" s="46"/>
      <c r="AA16" s="70">
        <v>16</v>
      </c>
      <c r="AB16" s="70"/>
      <c r="AD16" s="96" t="str">
        <f>REPLACE(INDEX(GroupVertices[Group],MATCH(Vertices[[#This Row],[Vertex]],GroupVertices[Vertex],0)),1,1,"")</f>
        <v>14</v>
      </c>
      <c r="AF16" s="2"/>
    </row>
    <row r="17" spans="1:32" ht="15" thickBot="1">
      <c r="A17" s="1" t="s">
        <v>183</v>
      </c>
      <c r="B17" s="11" t="s">
        <v>307</v>
      </c>
      <c r="C17" s="11"/>
      <c r="D17" s="71"/>
      <c r="E17" s="69"/>
      <c r="F17" s="11"/>
      <c r="G17" s="76"/>
      <c r="H17" s="79" t="s">
        <v>183</v>
      </c>
      <c r="I17" s="57"/>
      <c r="J17" s="57" t="s">
        <v>73</v>
      </c>
      <c r="K17" s="12"/>
      <c r="L17" s="72">
        <v>7777.222222222223</v>
      </c>
      <c r="M17" s="73">
        <v>1461.38818359375</v>
      </c>
      <c r="N17" s="73">
        <v>2594.934326171875</v>
      </c>
      <c r="O17" s="68" t="s">
        <v>67</v>
      </c>
      <c r="P17" s="74"/>
      <c r="Q17" s="74"/>
      <c r="R17" s="45">
        <v>7</v>
      </c>
      <c r="S17" s="75"/>
      <c r="T17" s="75"/>
      <c r="U17" s="46">
        <v>21</v>
      </c>
      <c r="V17" s="46">
        <v>0.111111</v>
      </c>
      <c r="W17" s="46">
        <v>0.105376</v>
      </c>
      <c r="X17" s="46">
        <v>0.027854</v>
      </c>
      <c r="Y17" s="46">
        <v>0</v>
      </c>
      <c r="Z17" s="46"/>
      <c r="AA17" s="70">
        <v>17</v>
      </c>
      <c r="AB17" s="70"/>
      <c r="AD17" s="96" t="str">
        <f>REPLACE(INDEX(GroupVertices[Group],MATCH(Vertices[[#This Row],[Vertex]],GroupVertices[Vertex],0)),1,1,"")</f>
        <v>2</v>
      </c>
      <c r="AF17" s="2"/>
    </row>
    <row r="18" spans="1:32" ht="15" thickBot="1">
      <c r="A18" s="1" t="s">
        <v>242</v>
      </c>
      <c r="B18" s="11" t="s">
        <v>307</v>
      </c>
      <c r="C18" s="11"/>
      <c r="D18" s="71"/>
      <c r="E18" s="69"/>
      <c r="F18" s="11"/>
      <c r="G18" s="76"/>
      <c r="H18" s="79" t="s">
        <v>242</v>
      </c>
      <c r="I18" s="57"/>
      <c r="J18" s="57" t="s">
        <v>73</v>
      </c>
      <c r="K18" s="12"/>
      <c r="L18" s="72">
        <v>1</v>
      </c>
      <c r="M18" s="73">
        <v>1357.576904296875</v>
      </c>
      <c r="N18" s="73">
        <v>804.2166137695312</v>
      </c>
      <c r="O18" s="68" t="s">
        <v>67</v>
      </c>
      <c r="P18" s="74"/>
      <c r="Q18" s="74"/>
      <c r="R18" s="45">
        <v>1</v>
      </c>
      <c r="S18" s="75"/>
      <c r="T18" s="75"/>
      <c r="U18" s="46">
        <v>0</v>
      </c>
      <c r="V18" s="46">
        <v>0.059829</v>
      </c>
      <c r="W18" s="46">
        <v>0.105376</v>
      </c>
      <c r="X18" s="46">
        <v>0.013878</v>
      </c>
      <c r="Y18" s="46">
        <v>0</v>
      </c>
      <c r="Z18" s="46"/>
      <c r="AA18" s="70">
        <v>18</v>
      </c>
      <c r="AB18" s="70"/>
      <c r="AD18" s="96" t="str">
        <f>REPLACE(INDEX(GroupVertices[Group],MATCH(Vertices[[#This Row],[Vertex]],GroupVertices[Vertex],0)),1,1,"")</f>
        <v>2</v>
      </c>
      <c r="AF18" s="2"/>
    </row>
    <row r="19" spans="1:32" ht="15" thickBot="1">
      <c r="A19" s="1" t="s">
        <v>184</v>
      </c>
      <c r="B19" s="11" t="s">
        <v>307</v>
      </c>
      <c r="C19" s="11"/>
      <c r="D19" s="71"/>
      <c r="E19" s="69"/>
      <c r="F19" s="11"/>
      <c r="G19" s="76"/>
      <c r="H19" s="79" t="s">
        <v>184</v>
      </c>
      <c r="I19" s="57"/>
      <c r="J19" s="57" t="s">
        <v>73</v>
      </c>
      <c r="K19" s="12"/>
      <c r="L19" s="72">
        <v>1</v>
      </c>
      <c r="M19" s="73">
        <v>5959.5107421875</v>
      </c>
      <c r="N19" s="73">
        <v>4662.75732421875</v>
      </c>
      <c r="O19" s="68" t="s">
        <v>67</v>
      </c>
      <c r="P19" s="74"/>
      <c r="Q19" s="74"/>
      <c r="R19" s="45">
        <v>1</v>
      </c>
      <c r="S19" s="75"/>
      <c r="T19" s="75"/>
      <c r="U19" s="46">
        <v>0</v>
      </c>
      <c r="V19" s="46">
        <v>0.02381</v>
      </c>
      <c r="W19" s="46">
        <v>0</v>
      </c>
      <c r="X19" s="46">
        <v>0.014535</v>
      </c>
      <c r="Y19" s="46">
        <v>0</v>
      </c>
      <c r="Z19" s="46"/>
      <c r="AA19" s="70">
        <v>19</v>
      </c>
      <c r="AB19" s="70"/>
      <c r="AD19" s="96" t="str">
        <f>REPLACE(INDEX(GroupVertices[Group],MATCH(Vertices[[#This Row],[Vertex]],GroupVertices[Vertex],0)),1,1,"")</f>
        <v>9</v>
      </c>
      <c r="AF19" s="2"/>
    </row>
    <row r="20" spans="1:32" ht="15" thickBot="1">
      <c r="A20" s="1" t="s">
        <v>191</v>
      </c>
      <c r="B20" s="11" t="s">
        <v>307</v>
      </c>
      <c r="C20" s="11"/>
      <c r="D20" s="71"/>
      <c r="E20" s="69"/>
      <c r="F20" s="11"/>
      <c r="G20" s="76"/>
      <c r="H20" s="79" t="s">
        <v>191</v>
      </c>
      <c r="I20" s="57"/>
      <c r="J20" s="57" t="s">
        <v>73</v>
      </c>
      <c r="K20" s="12"/>
      <c r="L20" s="72">
        <v>741.5925925925926</v>
      </c>
      <c r="M20" s="73">
        <v>6018.01513671875</v>
      </c>
      <c r="N20" s="73">
        <v>6348.5380859375</v>
      </c>
      <c r="O20" s="68" t="s">
        <v>67</v>
      </c>
      <c r="P20" s="74"/>
      <c r="Q20" s="74"/>
      <c r="R20" s="45">
        <v>2</v>
      </c>
      <c r="S20" s="75"/>
      <c r="T20" s="75"/>
      <c r="U20" s="46">
        <v>2</v>
      </c>
      <c r="V20" s="46">
        <v>0.035714</v>
      </c>
      <c r="W20" s="46">
        <v>0</v>
      </c>
      <c r="X20" s="46">
        <v>0.016715</v>
      </c>
      <c r="Y20" s="46">
        <v>0</v>
      </c>
      <c r="Z20" s="46"/>
      <c r="AA20" s="70">
        <v>20</v>
      </c>
      <c r="AB20" s="70"/>
      <c r="AD20" s="96" t="str">
        <f>REPLACE(INDEX(GroupVertices[Group],MATCH(Vertices[[#This Row],[Vertex]],GroupVertices[Vertex],0)),1,1,"")</f>
        <v>9</v>
      </c>
      <c r="AF20" s="2"/>
    </row>
    <row r="21" spans="1:32" ht="15" thickBot="1">
      <c r="A21" s="1" t="s">
        <v>185</v>
      </c>
      <c r="B21" s="11" t="s">
        <v>307</v>
      </c>
      <c r="C21" s="11"/>
      <c r="D21" s="71"/>
      <c r="E21" s="69"/>
      <c r="F21" s="11"/>
      <c r="G21" s="76"/>
      <c r="H21" s="79" t="s">
        <v>185</v>
      </c>
      <c r="I21" s="57"/>
      <c r="J21" s="57" t="s">
        <v>73</v>
      </c>
      <c r="K21" s="12"/>
      <c r="L21" s="72">
        <v>1</v>
      </c>
      <c r="M21" s="73">
        <v>8414.0517578125</v>
      </c>
      <c r="N21" s="73">
        <v>2338.609130859375</v>
      </c>
      <c r="O21" s="68" t="s">
        <v>67</v>
      </c>
      <c r="P21" s="74"/>
      <c r="Q21" s="74"/>
      <c r="R21" s="45">
        <v>1</v>
      </c>
      <c r="S21" s="75"/>
      <c r="T21" s="75"/>
      <c r="U21" s="46">
        <v>0</v>
      </c>
      <c r="V21" s="46">
        <v>0.015873</v>
      </c>
      <c r="W21" s="46">
        <v>0</v>
      </c>
      <c r="X21" s="46">
        <v>0.015625</v>
      </c>
      <c r="Y21" s="46">
        <v>0</v>
      </c>
      <c r="Z21" s="46"/>
      <c r="AA21" s="70">
        <v>21</v>
      </c>
      <c r="AB21" s="70"/>
      <c r="AD21" s="96" t="str">
        <f>REPLACE(INDEX(GroupVertices[Group],MATCH(Vertices[[#This Row],[Vertex]],GroupVertices[Vertex],0)),1,1,"")</f>
        <v>13</v>
      </c>
      <c r="AF21" s="2"/>
    </row>
    <row r="22" spans="1:32" ht="15" thickBot="1">
      <c r="A22" s="1" t="s">
        <v>201</v>
      </c>
      <c r="B22" s="11" t="s">
        <v>307</v>
      </c>
      <c r="C22" s="11"/>
      <c r="D22" s="71"/>
      <c r="E22" s="69"/>
      <c r="F22" s="11"/>
      <c r="G22" s="76"/>
      <c r="H22" s="79" t="s">
        <v>201</v>
      </c>
      <c r="I22" s="57"/>
      <c r="J22" s="57" t="s">
        <v>73</v>
      </c>
      <c r="K22" s="12"/>
      <c r="L22" s="72">
        <v>1</v>
      </c>
      <c r="M22" s="73">
        <v>8307.6796875</v>
      </c>
      <c r="N22" s="73">
        <v>3710.373046875</v>
      </c>
      <c r="O22" s="68" t="s">
        <v>67</v>
      </c>
      <c r="P22" s="74"/>
      <c r="Q22" s="74"/>
      <c r="R22" s="45">
        <v>1</v>
      </c>
      <c r="S22" s="75"/>
      <c r="T22" s="75"/>
      <c r="U22" s="46">
        <v>0</v>
      </c>
      <c r="V22" s="46">
        <v>0.015873</v>
      </c>
      <c r="W22" s="46">
        <v>0</v>
      </c>
      <c r="X22" s="46">
        <v>0.015625</v>
      </c>
      <c r="Y22" s="46">
        <v>0</v>
      </c>
      <c r="Z22" s="46"/>
      <c r="AA22" s="70">
        <v>22</v>
      </c>
      <c r="AB22" s="70"/>
      <c r="AD22" s="96" t="str">
        <f>REPLACE(INDEX(GroupVertices[Group],MATCH(Vertices[[#This Row],[Vertex]],GroupVertices[Vertex],0)),1,1,"")</f>
        <v>13</v>
      </c>
      <c r="AF22" s="2"/>
    </row>
    <row r="23" spans="1:32" ht="15" thickBot="1">
      <c r="A23" s="1" t="s">
        <v>186</v>
      </c>
      <c r="B23" s="11" t="s">
        <v>307</v>
      </c>
      <c r="C23" s="11"/>
      <c r="D23" s="71"/>
      <c r="E23" s="69"/>
      <c r="F23" s="11"/>
      <c r="G23" s="76"/>
      <c r="H23" s="79" t="s">
        <v>186</v>
      </c>
      <c r="I23" s="57"/>
      <c r="J23" s="57" t="s">
        <v>73</v>
      </c>
      <c r="K23" s="12"/>
      <c r="L23" s="72">
        <v>4814.851851851852</v>
      </c>
      <c r="M23" s="73">
        <v>3194.105712890625</v>
      </c>
      <c r="N23" s="73">
        <v>7522.9326171875</v>
      </c>
      <c r="O23" s="68" t="s">
        <v>67</v>
      </c>
      <c r="P23" s="74"/>
      <c r="Q23" s="74"/>
      <c r="R23" s="45">
        <v>4</v>
      </c>
      <c r="S23" s="75"/>
      <c r="T23" s="75"/>
      <c r="U23" s="46">
        <v>13</v>
      </c>
      <c r="V23" s="46">
        <v>0.071429</v>
      </c>
      <c r="W23" s="46">
        <v>0</v>
      </c>
      <c r="X23" s="46">
        <v>0.01992</v>
      </c>
      <c r="Y23" s="46">
        <v>0</v>
      </c>
      <c r="Z23" s="46"/>
      <c r="AA23" s="70">
        <v>23</v>
      </c>
      <c r="AB23" s="70"/>
      <c r="AD23" s="96" t="str">
        <f>REPLACE(INDEX(GroupVertices[Group],MATCH(Vertices[[#This Row],[Vertex]],GroupVertices[Vertex],0)),1,1,"")</f>
        <v>3</v>
      </c>
      <c r="AF23" s="2"/>
    </row>
    <row r="24" spans="1:32" ht="15" thickBot="1">
      <c r="A24" s="1" t="s">
        <v>187</v>
      </c>
      <c r="B24" s="11" t="s">
        <v>307</v>
      </c>
      <c r="C24" s="11"/>
      <c r="D24" s="71"/>
      <c r="E24" s="69"/>
      <c r="F24" s="11"/>
      <c r="G24" s="76"/>
      <c r="H24" s="79" t="s">
        <v>187</v>
      </c>
      <c r="I24" s="57"/>
      <c r="J24" s="57" t="s">
        <v>73</v>
      </c>
      <c r="K24" s="12"/>
      <c r="L24" s="72">
        <v>1</v>
      </c>
      <c r="M24" s="73">
        <v>6375.15380859375</v>
      </c>
      <c r="N24" s="73">
        <v>7969.56103515625</v>
      </c>
      <c r="O24" s="68" t="s">
        <v>67</v>
      </c>
      <c r="P24" s="74"/>
      <c r="Q24" s="74"/>
      <c r="R24" s="45">
        <v>1</v>
      </c>
      <c r="S24" s="75"/>
      <c r="T24" s="75"/>
      <c r="U24" s="46">
        <v>0</v>
      </c>
      <c r="V24" s="46">
        <v>0.031746</v>
      </c>
      <c r="W24" s="46">
        <v>0</v>
      </c>
      <c r="X24" s="46">
        <v>0.01422</v>
      </c>
      <c r="Y24" s="46">
        <v>0</v>
      </c>
      <c r="Z24" s="46"/>
      <c r="AA24" s="70">
        <v>24</v>
      </c>
      <c r="AB24" s="70"/>
      <c r="AD24" s="96" t="str">
        <f>REPLACE(INDEX(GroupVertices[Group],MATCH(Vertices[[#This Row],[Vertex]],GroupVertices[Vertex],0)),1,1,"")</f>
        <v>5</v>
      </c>
      <c r="AF24" s="2"/>
    </row>
    <row r="25" spans="1:32" ht="15" thickBot="1">
      <c r="A25" s="1" t="s">
        <v>188</v>
      </c>
      <c r="B25" s="11" t="s">
        <v>307</v>
      </c>
      <c r="C25" s="11"/>
      <c r="D25" s="71"/>
      <c r="E25" s="69"/>
      <c r="F25" s="11"/>
      <c r="G25" s="76"/>
      <c r="H25" s="79" t="s">
        <v>188</v>
      </c>
      <c r="I25" s="57"/>
      <c r="J25" s="57" t="s">
        <v>73</v>
      </c>
      <c r="K25" s="12"/>
      <c r="L25" s="72">
        <v>1</v>
      </c>
      <c r="M25" s="73">
        <v>3867.964111328125</v>
      </c>
      <c r="N25" s="73">
        <v>612.4227905273438</v>
      </c>
      <c r="O25" s="68" t="s">
        <v>67</v>
      </c>
      <c r="P25" s="74"/>
      <c r="Q25" s="74"/>
      <c r="R25" s="45">
        <v>1</v>
      </c>
      <c r="S25" s="75"/>
      <c r="T25" s="75"/>
      <c r="U25" s="46">
        <v>0</v>
      </c>
      <c r="V25" s="46">
        <v>0.044092</v>
      </c>
      <c r="W25" s="46">
        <v>0</v>
      </c>
      <c r="X25" s="46">
        <v>0.013994</v>
      </c>
      <c r="Y25" s="46">
        <v>0</v>
      </c>
      <c r="Z25" s="46"/>
      <c r="AA25" s="70">
        <v>25</v>
      </c>
      <c r="AB25" s="70"/>
      <c r="AD25" s="96" t="str">
        <f>REPLACE(INDEX(GroupVertices[Group],MATCH(Vertices[[#This Row],[Vertex]],GroupVertices[Vertex],0)),1,1,"")</f>
        <v>4</v>
      </c>
      <c r="AF25" s="2"/>
    </row>
    <row r="26" spans="1:32" ht="15" thickBot="1">
      <c r="A26" s="1" t="s">
        <v>189</v>
      </c>
      <c r="B26" s="11" t="s">
        <v>307</v>
      </c>
      <c r="C26" s="11"/>
      <c r="D26" s="71"/>
      <c r="E26" s="69"/>
      <c r="F26" s="11"/>
      <c r="G26" s="76"/>
      <c r="H26" s="79" t="s">
        <v>189</v>
      </c>
      <c r="I26" s="57"/>
      <c r="J26" s="57" t="s">
        <v>73</v>
      </c>
      <c r="K26" s="12"/>
      <c r="L26" s="72">
        <v>1</v>
      </c>
      <c r="M26" s="73">
        <v>1603.0638427734375</v>
      </c>
      <c r="N26" s="73">
        <v>5410.724609375</v>
      </c>
      <c r="O26" s="68" t="s">
        <v>67</v>
      </c>
      <c r="P26" s="74"/>
      <c r="Q26" s="74"/>
      <c r="R26" s="45">
        <v>1</v>
      </c>
      <c r="S26" s="75"/>
      <c r="T26" s="75"/>
      <c r="U26" s="46">
        <v>0</v>
      </c>
      <c r="V26" s="46">
        <v>0.063492</v>
      </c>
      <c r="W26" s="46">
        <v>0.32293</v>
      </c>
      <c r="X26" s="46">
        <v>0.013859</v>
      </c>
      <c r="Y26" s="46">
        <v>0</v>
      </c>
      <c r="Z26" s="46"/>
      <c r="AA26" s="70">
        <v>26</v>
      </c>
      <c r="AB26" s="70"/>
      <c r="AD26" s="96" t="str">
        <f>REPLACE(INDEX(GroupVertices[Group],MATCH(Vertices[[#This Row],[Vertex]],GroupVertices[Vertex],0)),1,1,"")</f>
        <v>1</v>
      </c>
      <c r="AF26" s="2"/>
    </row>
    <row r="27" spans="1:32" ht="15" thickBot="1">
      <c r="A27" s="1" t="s">
        <v>228</v>
      </c>
      <c r="B27" s="11" t="s">
        <v>307</v>
      </c>
      <c r="C27" s="11"/>
      <c r="D27" s="71"/>
      <c r="E27" s="69"/>
      <c r="F27" s="11"/>
      <c r="G27" s="76"/>
      <c r="H27" s="79" t="s">
        <v>228</v>
      </c>
      <c r="I27" s="57"/>
      <c r="J27" s="57" t="s">
        <v>73</v>
      </c>
      <c r="K27" s="12"/>
      <c r="L27" s="72">
        <v>9999</v>
      </c>
      <c r="M27" s="73">
        <v>1512.6029052734375</v>
      </c>
      <c r="N27" s="73">
        <v>7231.876953125</v>
      </c>
      <c r="O27" s="68" t="s">
        <v>67</v>
      </c>
      <c r="P27" s="74"/>
      <c r="Q27" s="74"/>
      <c r="R27" s="45">
        <v>7</v>
      </c>
      <c r="S27" s="75"/>
      <c r="T27" s="75"/>
      <c r="U27" s="46">
        <v>27</v>
      </c>
      <c r="V27" s="46">
        <v>0.112875</v>
      </c>
      <c r="W27" s="46">
        <v>0.375335</v>
      </c>
      <c r="X27" s="46">
        <v>0.026957</v>
      </c>
      <c r="Y27" s="46">
        <v>0</v>
      </c>
      <c r="Z27" s="46"/>
      <c r="AA27" s="70">
        <v>27</v>
      </c>
      <c r="AB27" s="70"/>
      <c r="AD27" s="96" t="str">
        <f>REPLACE(INDEX(GroupVertices[Group],MATCH(Vertices[[#This Row],[Vertex]],GroupVertices[Vertex],0)),1,1,"")</f>
        <v>1</v>
      </c>
      <c r="AF27" s="2"/>
    </row>
    <row r="28" spans="1:32" ht="15" thickBot="1">
      <c r="A28" s="1" t="s">
        <v>190</v>
      </c>
      <c r="B28" s="11" t="s">
        <v>307</v>
      </c>
      <c r="C28" s="11"/>
      <c r="D28" s="71"/>
      <c r="E28" s="69"/>
      <c r="F28" s="11"/>
      <c r="G28" s="76"/>
      <c r="H28" s="79" t="s">
        <v>190</v>
      </c>
      <c r="I28" s="57"/>
      <c r="J28" s="57" t="s">
        <v>73</v>
      </c>
      <c r="K28" s="12"/>
      <c r="L28" s="72">
        <v>1</v>
      </c>
      <c r="M28" s="73">
        <v>774.5236206054688</v>
      </c>
      <c r="N28" s="73">
        <v>5637.7138671875</v>
      </c>
      <c r="O28" s="68" t="s">
        <v>67</v>
      </c>
      <c r="P28" s="74"/>
      <c r="Q28" s="74"/>
      <c r="R28" s="45">
        <v>1</v>
      </c>
      <c r="S28" s="75"/>
      <c r="T28" s="75"/>
      <c r="U28" s="46">
        <v>0</v>
      </c>
      <c r="V28" s="46">
        <v>0.063492</v>
      </c>
      <c r="W28" s="46">
        <v>0.32293</v>
      </c>
      <c r="X28" s="46">
        <v>0.013859</v>
      </c>
      <c r="Y28" s="46">
        <v>0</v>
      </c>
      <c r="Z28" s="46"/>
      <c r="AA28" s="70">
        <v>28</v>
      </c>
      <c r="AB28" s="70"/>
      <c r="AD28" s="96" t="str">
        <f>REPLACE(INDEX(GroupVertices[Group],MATCH(Vertices[[#This Row],[Vertex]],GroupVertices[Vertex],0)),1,1,"")</f>
        <v>1</v>
      </c>
      <c r="AF28" s="2"/>
    </row>
    <row r="29" spans="1:32" ht="15" thickBot="1">
      <c r="A29" s="1" t="s">
        <v>193</v>
      </c>
      <c r="B29" s="11" t="s">
        <v>307</v>
      </c>
      <c r="C29" s="11"/>
      <c r="D29" s="71"/>
      <c r="E29" s="69"/>
      <c r="F29" s="11"/>
      <c r="G29" s="76"/>
      <c r="H29" s="79" t="s">
        <v>193</v>
      </c>
      <c r="I29" s="57"/>
      <c r="J29" s="57" t="s">
        <v>73</v>
      </c>
      <c r="K29" s="12"/>
      <c r="L29" s="72">
        <v>1</v>
      </c>
      <c r="M29" s="73">
        <v>4183.36865234375</v>
      </c>
      <c r="N29" s="73">
        <v>5558.40380859375</v>
      </c>
      <c r="O29" s="68" t="s">
        <v>67</v>
      </c>
      <c r="P29" s="74"/>
      <c r="Q29" s="74"/>
      <c r="R29" s="45">
        <v>1</v>
      </c>
      <c r="S29" s="75"/>
      <c r="T29" s="75"/>
      <c r="U29" s="46">
        <v>0</v>
      </c>
      <c r="V29" s="46">
        <v>0.035714</v>
      </c>
      <c r="W29" s="46">
        <v>0</v>
      </c>
      <c r="X29" s="46">
        <v>0.014496</v>
      </c>
      <c r="Y29" s="46">
        <v>0</v>
      </c>
      <c r="Z29" s="46"/>
      <c r="AA29" s="70">
        <v>29</v>
      </c>
      <c r="AB29" s="70"/>
      <c r="AD29" s="96" t="str">
        <f>REPLACE(INDEX(GroupVertices[Group],MATCH(Vertices[[#This Row],[Vertex]],GroupVertices[Vertex],0)),1,1,"")</f>
        <v>3</v>
      </c>
      <c r="AF29" s="2"/>
    </row>
    <row r="30" spans="1:32" ht="15" thickBot="1">
      <c r="A30" s="1" t="s">
        <v>222</v>
      </c>
      <c r="B30" s="11" t="s">
        <v>307</v>
      </c>
      <c r="C30" s="11"/>
      <c r="D30" s="71"/>
      <c r="E30" s="69"/>
      <c r="F30" s="11"/>
      <c r="G30" s="76"/>
      <c r="H30" s="79" t="s">
        <v>222</v>
      </c>
      <c r="I30" s="57"/>
      <c r="J30" s="57" t="s">
        <v>73</v>
      </c>
      <c r="K30" s="12"/>
      <c r="L30" s="72">
        <v>1852.4814814814815</v>
      </c>
      <c r="M30" s="73">
        <v>3853.950439453125</v>
      </c>
      <c r="N30" s="73">
        <v>6591.69677734375</v>
      </c>
      <c r="O30" s="68" t="s">
        <v>67</v>
      </c>
      <c r="P30" s="74"/>
      <c r="Q30" s="74"/>
      <c r="R30" s="45">
        <v>2</v>
      </c>
      <c r="S30" s="75"/>
      <c r="T30" s="75"/>
      <c r="U30" s="46">
        <v>5</v>
      </c>
      <c r="V30" s="46">
        <v>0.051948</v>
      </c>
      <c r="W30" s="46">
        <v>0</v>
      </c>
      <c r="X30" s="46">
        <v>0.016203</v>
      </c>
      <c r="Y30" s="46">
        <v>0</v>
      </c>
      <c r="Z30" s="46"/>
      <c r="AA30" s="70">
        <v>30</v>
      </c>
      <c r="AB30" s="70"/>
      <c r="AD30" s="96" t="str">
        <f>REPLACE(INDEX(GroupVertices[Group],MATCH(Vertices[[#This Row],[Vertex]],GroupVertices[Vertex],0)),1,1,"")</f>
        <v>3</v>
      </c>
      <c r="AF30" s="2"/>
    </row>
    <row r="31" spans="1:32" ht="15" thickBot="1">
      <c r="A31" s="1" t="s">
        <v>197</v>
      </c>
      <c r="B31" s="11" t="s">
        <v>307</v>
      </c>
      <c r="C31" s="11"/>
      <c r="D31" s="71"/>
      <c r="E31" s="69"/>
      <c r="F31" s="11"/>
      <c r="G31" s="76"/>
      <c r="H31" s="79" t="s">
        <v>197</v>
      </c>
      <c r="I31" s="57"/>
      <c r="J31" s="57" t="s">
        <v>73</v>
      </c>
      <c r="K31" s="12"/>
      <c r="L31" s="72">
        <v>2593.074074074074</v>
      </c>
      <c r="M31" s="73">
        <v>1783.89697265625</v>
      </c>
      <c r="N31" s="73">
        <v>8381.2841796875</v>
      </c>
      <c r="O31" s="68" t="s">
        <v>67</v>
      </c>
      <c r="P31" s="74"/>
      <c r="Q31" s="74"/>
      <c r="R31" s="45">
        <v>2</v>
      </c>
      <c r="S31" s="75"/>
      <c r="T31" s="75"/>
      <c r="U31" s="46">
        <v>7</v>
      </c>
      <c r="V31" s="46">
        <v>0.072562</v>
      </c>
      <c r="W31" s="46">
        <v>0.375335</v>
      </c>
      <c r="X31" s="46">
        <v>0.016031</v>
      </c>
      <c r="Y31" s="46">
        <v>0</v>
      </c>
      <c r="Z31" s="46"/>
      <c r="AA31" s="70">
        <v>31</v>
      </c>
      <c r="AB31" s="70"/>
      <c r="AD31" s="96" t="str">
        <f>REPLACE(INDEX(GroupVertices[Group],MATCH(Vertices[[#This Row],[Vertex]],GroupVertices[Vertex],0)),1,1,"")</f>
        <v>1</v>
      </c>
      <c r="AF31" s="2"/>
    </row>
    <row r="32" spans="1:32" ht="15" thickBot="1">
      <c r="A32" s="1" t="s">
        <v>199</v>
      </c>
      <c r="B32" s="11" t="s">
        <v>307</v>
      </c>
      <c r="C32" s="11"/>
      <c r="D32" s="71"/>
      <c r="E32" s="69"/>
      <c r="F32" s="11"/>
      <c r="G32" s="76"/>
      <c r="H32" s="79" t="s">
        <v>199</v>
      </c>
      <c r="I32" s="57"/>
      <c r="J32" s="57" t="s">
        <v>73</v>
      </c>
      <c r="K32" s="12"/>
      <c r="L32" s="72">
        <v>1</v>
      </c>
      <c r="M32" s="73">
        <v>2268.390380859375</v>
      </c>
      <c r="N32" s="73">
        <v>9424.677734375</v>
      </c>
      <c r="O32" s="68" t="s">
        <v>67</v>
      </c>
      <c r="P32" s="74"/>
      <c r="Q32" s="74"/>
      <c r="R32" s="45">
        <v>1</v>
      </c>
      <c r="S32" s="75"/>
      <c r="T32" s="75"/>
      <c r="U32" s="46">
        <v>0</v>
      </c>
      <c r="V32" s="46">
        <v>0.048375</v>
      </c>
      <c r="W32" s="46">
        <v>0.060908</v>
      </c>
      <c r="X32" s="46">
        <v>0.014484</v>
      </c>
      <c r="Y32" s="46">
        <v>0</v>
      </c>
      <c r="Z32" s="46"/>
      <c r="AA32" s="70">
        <v>32</v>
      </c>
      <c r="AB32" s="70"/>
      <c r="AD32" s="96" t="str">
        <f>REPLACE(INDEX(GroupVertices[Group],MATCH(Vertices[[#This Row],[Vertex]],GroupVertices[Vertex],0)),1,1,"")</f>
        <v>1</v>
      </c>
      <c r="AF32" s="2"/>
    </row>
    <row r="33" spans="1:32" ht="15" thickBot="1">
      <c r="A33" s="1" t="s">
        <v>198</v>
      </c>
      <c r="B33" s="11" t="s">
        <v>307</v>
      </c>
      <c r="C33" s="11"/>
      <c r="D33" s="71"/>
      <c r="E33" s="69"/>
      <c r="F33" s="11"/>
      <c r="G33" s="76"/>
      <c r="H33" s="79" t="s">
        <v>198</v>
      </c>
      <c r="I33" s="57"/>
      <c r="J33" s="57" t="s">
        <v>73</v>
      </c>
      <c r="K33" s="12"/>
      <c r="L33" s="72">
        <v>1</v>
      </c>
      <c r="M33" s="73">
        <v>8745.13671875</v>
      </c>
      <c r="N33" s="73">
        <v>7862.85009765625</v>
      </c>
      <c r="O33" s="68" t="s">
        <v>67</v>
      </c>
      <c r="P33" s="74"/>
      <c r="Q33" s="74"/>
      <c r="R33" s="45">
        <v>1</v>
      </c>
      <c r="S33" s="75"/>
      <c r="T33" s="75"/>
      <c r="U33" s="46">
        <v>0</v>
      </c>
      <c r="V33" s="46">
        <v>0.028571</v>
      </c>
      <c r="W33" s="46">
        <v>0</v>
      </c>
      <c r="X33" s="46">
        <v>0.014266</v>
      </c>
      <c r="Y33" s="46">
        <v>0</v>
      </c>
      <c r="Z33" s="46"/>
      <c r="AA33" s="70">
        <v>33</v>
      </c>
      <c r="AB33" s="70"/>
      <c r="AD33" s="96" t="str">
        <f>REPLACE(INDEX(GroupVertices[Group],MATCH(Vertices[[#This Row],[Vertex]],GroupVertices[Vertex],0)),1,1,"")</f>
        <v>8</v>
      </c>
      <c r="AF33" s="2"/>
    </row>
    <row r="34" spans="1:32" ht="15" thickBot="1">
      <c r="A34" s="1" t="s">
        <v>203</v>
      </c>
      <c r="B34" s="11" t="s">
        <v>307</v>
      </c>
      <c r="C34" s="11"/>
      <c r="D34" s="71"/>
      <c r="E34" s="69"/>
      <c r="F34" s="11"/>
      <c r="G34" s="76"/>
      <c r="H34" s="79" t="s">
        <v>203</v>
      </c>
      <c r="I34" s="57"/>
      <c r="J34" s="57" t="s">
        <v>73</v>
      </c>
      <c r="K34" s="12"/>
      <c r="L34" s="72">
        <v>1111.888888888889</v>
      </c>
      <c r="M34" s="73">
        <v>8755.7734375</v>
      </c>
      <c r="N34" s="73">
        <v>9565.8544921875</v>
      </c>
      <c r="O34" s="68" t="s">
        <v>67</v>
      </c>
      <c r="P34" s="74"/>
      <c r="Q34" s="74"/>
      <c r="R34" s="45">
        <v>3</v>
      </c>
      <c r="S34" s="75"/>
      <c r="T34" s="75"/>
      <c r="U34" s="46">
        <v>3</v>
      </c>
      <c r="V34" s="46">
        <v>0.047619</v>
      </c>
      <c r="W34" s="46">
        <v>0</v>
      </c>
      <c r="X34" s="46">
        <v>0.019701</v>
      </c>
      <c r="Y34" s="46">
        <v>0</v>
      </c>
      <c r="Z34" s="46"/>
      <c r="AA34" s="70">
        <v>34</v>
      </c>
      <c r="AB34" s="70"/>
      <c r="AD34" s="96" t="str">
        <f>REPLACE(INDEX(GroupVertices[Group],MATCH(Vertices[[#This Row],[Vertex]],GroupVertices[Vertex],0)),1,1,"")</f>
        <v>8</v>
      </c>
      <c r="AF34" s="2"/>
    </row>
    <row r="35" spans="1:32" ht="15" thickBot="1">
      <c r="A35" s="1" t="s">
        <v>200</v>
      </c>
      <c r="B35" s="11" t="s">
        <v>307</v>
      </c>
      <c r="C35" s="11"/>
      <c r="D35" s="71"/>
      <c r="E35" s="69"/>
      <c r="F35" s="11"/>
      <c r="G35" s="76"/>
      <c r="H35" s="79" t="s">
        <v>200</v>
      </c>
      <c r="I35" s="57"/>
      <c r="J35" s="57" t="s">
        <v>73</v>
      </c>
      <c r="K35" s="12"/>
      <c r="L35" s="72">
        <v>1</v>
      </c>
      <c r="M35" s="73">
        <v>9507.0283203125</v>
      </c>
      <c r="N35" s="73">
        <v>8583.8525390625</v>
      </c>
      <c r="O35" s="68" t="s">
        <v>67</v>
      </c>
      <c r="P35" s="74"/>
      <c r="Q35" s="74"/>
      <c r="R35" s="45">
        <v>1</v>
      </c>
      <c r="S35" s="75"/>
      <c r="T35" s="75"/>
      <c r="U35" s="46">
        <v>0</v>
      </c>
      <c r="V35" s="46">
        <v>0.028571</v>
      </c>
      <c r="W35" s="46">
        <v>0</v>
      </c>
      <c r="X35" s="46">
        <v>0.014266</v>
      </c>
      <c r="Y35" s="46">
        <v>0</v>
      </c>
      <c r="Z35" s="46"/>
      <c r="AA35" s="70">
        <v>35</v>
      </c>
      <c r="AB35" s="70"/>
      <c r="AD35" s="96" t="str">
        <f>REPLACE(INDEX(GroupVertices[Group],MATCH(Vertices[[#This Row],[Vertex]],GroupVertices[Vertex],0)),1,1,"")</f>
        <v>8</v>
      </c>
      <c r="AF35" s="2"/>
    </row>
    <row r="36" spans="1:32" ht="15" thickBot="1">
      <c r="A36" s="1" t="s">
        <v>202</v>
      </c>
      <c r="B36" s="11" t="s">
        <v>307</v>
      </c>
      <c r="C36" s="11"/>
      <c r="D36" s="71"/>
      <c r="E36" s="69"/>
      <c r="F36" s="11"/>
      <c r="G36" s="76"/>
      <c r="H36" s="79" t="s">
        <v>202</v>
      </c>
      <c r="I36" s="57"/>
      <c r="J36" s="57" t="s">
        <v>73</v>
      </c>
      <c r="K36" s="12"/>
      <c r="L36" s="72">
        <v>1</v>
      </c>
      <c r="M36" s="73">
        <v>8004.5185546875</v>
      </c>
      <c r="N36" s="73">
        <v>8583.8525390625</v>
      </c>
      <c r="O36" s="68" t="s">
        <v>67</v>
      </c>
      <c r="P36" s="74"/>
      <c r="Q36" s="74"/>
      <c r="R36" s="45">
        <v>1</v>
      </c>
      <c r="S36" s="75"/>
      <c r="T36" s="75"/>
      <c r="U36" s="46">
        <v>0</v>
      </c>
      <c r="V36" s="46">
        <v>0.028571</v>
      </c>
      <c r="W36" s="46">
        <v>0</v>
      </c>
      <c r="X36" s="46">
        <v>0.014266</v>
      </c>
      <c r="Y36" s="46">
        <v>0</v>
      </c>
      <c r="Z36" s="46"/>
      <c r="AA36" s="70">
        <v>36</v>
      </c>
      <c r="AB36" s="70"/>
      <c r="AD36" s="96" t="str">
        <f>REPLACE(INDEX(GroupVertices[Group],MATCH(Vertices[[#This Row],[Vertex]],GroupVertices[Vertex],0)),1,1,"")</f>
        <v>8</v>
      </c>
      <c r="AF36" s="2"/>
    </row>
    <row r="37" spans="1:32" ht="15" thickBot="1">
      <c r="A37" s="1" t="s">
        <v>205</v>
      </c>
      <c r="B37" s="11" t="s">
        <v>307</v>
      </c>
      <c r="C37" s="11"/>
      <c r="D37" s="71"/>
      <c r="E37" s="69"/>
      <c r="F37" s="11"/>
      <c r="G37" s="76"/>
      <c r="H37" s="79" t="s">
        <v>205</v>
      </c>
      <c r="I37" s="57"/>
      <c r="J37" s="57" t="s">
        <v>73</v>
      </c>
      <c r="K37" s="12"/>
      <c r="L37" s="72">
        <v>1</v>
      </c>
      <c r="M37" s="73">
        <v>4347.96923828125</v>
      </c>
      <c r="N37" s="73">
        <v>1582.48583984375</v>
      </c>
      <c r="O37" s="68" t="s">
        <v>67</v>
      </c>
      <c r="P37" s="74"/>
      <c r="Q37" s="74"/>
      <c r="R37" s="45">
        <v>1</v>
      </c>
      <c r="S37" s="75"/>
      <c r="T37" s="75"/>
      <c r="U37" s="46">
        <v>0</v>
      </c>
      <c r="V37" s="46">
        <v>0.044092</v>
      </c>
      <c r="W37" s="46">
        <v>0</v>
      </c>
      <c r="X37" s="46">
        <v>0.013994</v>
      </c>
      <c r="Y37" s="46">
        <v>0</v>
      </c>
      <c r="Z37" s="46"/>
      <c r="AA37" s="70">
        <v>37</v>
      </c>
      <c r="AB37" s="70"/>
      <c r="AD37" s="96" t="str">
        <f>REPLACE(INDEX(GroupVertices[Group],MATCH(Vertices[[#This Row],[Vertex]],GroupVertices[Vertex],0)),1,1,"")</f>
        <v>4</v>
      </c>
      <c r="AF37" s="2"/>
    </row>
    <row r="38" spans="1:32" ht="15" thickBot="1">
      <c r="A38" s="1" t="s">
        <v>206</v>
      </c>
      <c r="B38" s="11" t="s">
        <v>307</v>
      </c>
      <c r="C38" s="11"/>
      <c r="D38" s="71"/>
      <c r="E38" s="69"/>
      <c r="F38" s="11"/>
      <c r="G38" s="76"/>
      <c r="H38" s="79" t="s">
        <v>206</v>
      </c>
      <c r="I38" s="57"/>
      <c r="J38" s="57" t="s">
        <v>73</v>
      </c>
      <c r="K38" s="12"/>
      <c r="L38" s="72">
        <v>1</v>
      </c>
      <c r="M38" s="73">
        <v>519.7966918945312</v>
      </c>
      <c r="N38" s="73">
        <v>1412.9290771484375</v>
      </c>
      <c r="O38" s="68" t="s">
        <v>67</v>
      </c>
      <c r="P38" s="74"/>
      <c r="Q38" s="74"/>
      <c r="R38" s="45">
        <v>1</v>
      </c>
      <c r="S38" s="75"/>
      <c r="T38" s="75"/>
      <c r="U38" s="46">
        <v>0</v>
      </c>
      <c r="V38" s="46">
        <v>0.059829</v>
      </c>
      <c r="W38" s="46">
        <v>0.105376</v>
      </c>
      <c r="X38" s="46">
        <v>0.013878</v>
      </c>
      <c r="Y38" s="46">
        <v>0</v>
      </c>
      <c r="Z38" s="46"/>
      <c r="AA38" s="70">
        <v>38</v>
      </c>
      <c r="AB38" s="70"/>
      <c r="AD38" s="96" t="str">
        <f>REPLACE(INDEX(GroupVertices[Group],MATCH(Vertices[[#This Row],[Vertex]],GroupVertices[Vertex],0)),1,1,"")</f>
        <v>2</v>
      </c>
      <c r="AF38" s="2"/>
    </row>
    <row r="39" spans="1:32" ht="15" thickBot="1">
      <c r="A39" s="1" t="s">
        <v>207</v>
      </c>
      <c r="B39" s="11" t="s">
        <v>307</v>
      </c>
      <c r="C39" s="11"/>
      <c r="D39" s="71"/>
      <c r="E39" s="69"/>
      <c r="F39" s="11"/>
      <c r="G39" s="76"/>
      <c r="H39" s="79" t="s">
        <v>207</v>
      </c>
      <c r="I39" s="57"/>
      <c r="J39" s="57" t="s">
        <v>73</v>
      </c>
      <c r="K39" s="12"/>
      <c r="L39" s="72">
        <v>1</v>
      </c>
      <c r="M39" s="73">
        <v>2374.7626953125</v>
      </c>
      <c r="N39" s="73">
        <v>2648.4951171875</v>
      </c>
      <c r="O39" s="68" t="s">
        <v>67</v>
      </c>
      <c r="P39" s="74"/>
      <c r="Q39" s="74"/>
      <c r="R39" s="45">
        <v>1</v>
      </c>
      <c r="S39" s="75"/>
      <c r="T39" s="75"/>
      <c r="U39" s="46">
        <v>0</v>
      </c>
      <c r="V39" s="46">
        <v>0.059829</v>
      </c>
      <c r="W39" s="46">
        <v>0.105376</v>
      </c>
      <c r="X39" s="46">
        <v>0.013878</v>
      </c>
      <c r="Y39" s="46">
        <v>0</v>
      </c>
      <c r="Z39" s="46"/>
      <c r="AA39" s="70">
        <v>39</v>
      </c>
      <c r="AB39" s="70"/>
      <c r="AD39" s="96" t="str">
        <f>REPLACE(INDEX(GroupVertices[Group],MATCH(Vertices[[#This Row],[Vertex]],GroupVertices[Vertex],0)),1,1,"")</f>
        <v>2</v>
      </c>
      <c r="AF39" s="2"/>
    </row>
    <row r="40" spans="1:32" ht="15" thickBot="1">
      <c r="A40" s="1" t="s">
        <v>208</v>
      </c>
      <c r="B40" s="11" t="s">
        <v>307</v>
      </c>
      <c r="C40" s="11"/>
      <c r="D40" s="71"/>
      <c r="E40" s="69"/>
      <c r="F40" s="11"/>
      <c r="G40" s="76"/>
      <c r="H40" s="79" t="s">
        <v>208</v>
      </c>
      <c r="I40" s="57"/>
      <c r="J40" s="57" t="s">
        <v>73</v>
      </c>
      <c r="K40" s="12"/>
      <c r="L40" s="72">
        <v>1</v>
      </c>
      <c r="M40" s="73">
        <v>7059.134765625</v>
      </c>
      <c r="N40" s="73">
        <v>4906.5341796875</v>
      </c>
      <c r="O40" s="68" t="s">
        <v>67</v>
      </c>
      <c r="P40" s="74"/>
      <c r="Q40" s="74"/>
      <c r="R40" s="45">
        <v>1</v>
      </c>
      <c r="S40" s="75"/>
      <c r="T40" s="75"/>
      <c r="U40" s="46">
        <v>0</v>
      </c>
      <c r="V40" s="46">
        <v>0.02381</v>
      </c>
      <c r="W40" s="46">
        <v>0</v>
      </c>
      <c r="X40" s="46">
        <v>0.014535</v>
      </c>
      <c r="Y40" s="46">
        <v>0</v>
      </c>
      <c r="Z40" s="46"/>
      <c r="AA40" s="70">
        <v>40</v>
      </c>
      <c r="AB40" s="70"/>
      <c r="AD40" s="96" t="str">
        <f>REPLACE(INDEX(GroupVertices[Group],MATCH(Vertices[[#This Row],[Vertex]],GroupVertices[Vertex],0)),1,1,"")</f>
        <v>7</v>
      </c>
      <c r="AF40" s="2"/>
    </row>
    <row r="41" spans="1:32" ht="15" thickBot="1">
      <c r="A41" s="1" t="s">
        <v>209</v>
      </c>
      <c r="B41" s="11" t="s">
        <v>307</v>
      </c>
      <c r="C41" s="11"/>
      <c r="D41" s="71"/>
      <c r="E41" s="69"/>
      <c r="F41" s="11"/>
      <c r="G41" s="76"/>
      <c r="H41" s="79" t="s">
        <v>209</v>
      </c>
      <c r="I41" s="57"/>
      <c r="J41" s="57" t="s">
        <v>73</v>
      </c>
      <c r="K41" s="12"/>
      <c r="L41" s="72">
        <v>1</v>
      </c>
      <c r="M41" s="73">
        <v>3056.157958984375</v>
      </c>
      <c r="N41" s="73">
        <v>5464.94873046875</v>
      </c>
      <c r="O41" s="68" t="s">
        <v>67</v>
      </c>
      <c r="P41" s="74"/>
      <c r="Q41" s="74"/>
      <c r="R41" s="45">
        <v>1</v>
      </c>
      <c r="S41" s="75"/>
      <c r="T41" s="75"/>
      <c r="U41" s="46">
        <v>0</v>
      </c>
      <c r="V41" s="46">
        <v>0.043956</v>
      </c>
      <c r="W41" s="46">
        <v>0</v>
      </c>
      <c r="X41" s="46">
        <v>0.014028</v>
      </c>
      <c r="Y41" s="46">
        <v>0</v>
      </c>
      <c r="Z41" s="46"/>
      <c r="AA41" s="70">
        <v>41</v>
      </c>
      <c r="AB41" s="70"/>
      <c r="AD41" s="96" t="str">
        <f>REPLACE(INDEX(GroupVertices[Group],MATCH(Vertices[[#This Row],[Vertex]],GroupVertices[Vertex],0)),1,1,"")</f>
        <v>3</v>
      </c>
      <c r="AF41" s="2"/>
    </row>
    <row r="42" spans="1:32" ht="15" thickBot="1">
      <c r="A42" s="1" t="s">
        <v>210</v>
      </c>
      <c r="B42" s="11" t="s">
        <v>307</v>
      </c>
      <c r="C42" s="11"/>
      <c r="D42" s="71"/>
      <c r="E42" s="69"/>
      <c r="F42" s="11"/>
      <c r="G42" s="76"/>
      <c r="H42" s="79" t="s">
        <v>210</v>
      </c>
      <c r="I42" s="57"/>
      <c r="J42" s="57" t="s">
        <v>73</v>
      </c>
      <c r="K42" s="12"/>
      <c r="L42" s="72">
        <v>1</v>
      </c>
      <c r="M42" s="73">
        <v>2259.1806640625</v>
      </c>
      <c r="N42" s="73">
        <v>1065.856689453125</v>
      </c>
      <c r="O42" s="68" t="s">
        <v>67</v>
      </c>
      <c r="P42" s="74"/>
      <c r="Q42" s="74"/>
      <c r="R42" s="45">
        <v>1</v>
      </c>
      <c r="S42" s="75"/>
      <c r="T42" s="75"/>
      <c r="U42" s="46">
        <v>0</v>
      </c>
      <c r="V42" s="46">
        <v>0.059829</v>
      </c>
      <c r="W42" s="46">
        <v>0.105376</v>
      </c>
      <c r="X42" s="46">
        <v>0.013878</v>
      </c>
      <c r="Y42" s="46">
        <v>0</v>
      </c>
      <c r="Z42" s="46"/>
      <c r="AA42" s="70">
        <v>42</v>
      </c>
      <c r="AB42" s="70"/>
      <c r="AD42" s="96" t="str">
        <f>REPLACE(INDEX(GroupVertices[Group],MATCH(Vertices[[#This Row],[Vertex]],GroupVertices[Vertex],0)),1,1,"")</f>
        <v>2</v>
      </c>
      <c r="AF42" s="2"/>
    </row>
    <row r="43" spans="1:32" ht="15" thickBot="1">
      <c r="A43" s="1" t="s">
        <v>211</v>
      </c>
      <c r="B43" s="11" t="s">
        <v>307</v>
      </c>
      <c r="C43" s="11"/>
      <c r="D43" s="71"/>
      <c r="E43" s="69"/>
      <c r="F43" s="11"/>
      <c r="G43" s="76"/>
      <c r="H43" s="79" t="s">
        <v>211</v>
      </c>
      <c r="I43" s="57"/>
      <c r="J43" s="57" t="s">
        <v>73</v>
      </c>
      <c r="K43" s="12"/>
      <c r="L43" s="72">
        <v>1</v>
      </c>
      <c r="M43" s="73">
        <v>7890.1689453125</v>
      </c>
      <c r="N43" s="73">
        <v>4991.236328125</v>
      </c>
      <c r="O43" s="68" t="s">
        <v>67</v>
      </c>
      <c r="P43" s="74"/>
      <c r="Q43" s="74"/>
      <c r="R43" s="45">
        <v>1</v>
      </c>
      <c r="S43" s="75"/>
      <c r="T43" s="75"/>
      <c r="U43" s="46">
        <v>0</v>
      </c>
      <c r="V43" s="46">
        <v>0.02381</v>
      </c>
      <c r="W43" s="46">
        <v>0</v>
      </c>
      <c r="X43" s="46">
        <v>0.014535</v>
      </c>
      <c r="Y43" s="46">
        <v>0</v>
      </c>
      <c r="Z43" s="46"/>
      <c r="AA43" s="70">
        <v>43</v>
      </c>
      <c r="AB43" s="70"/>
      <c r="AD43" s="96" t="str">
        <f>REPLACE(INDEX(GroupVertices[Group],MATCH(Vertices[[#This Row],[Vertex]],GroupVertices[Vertex],0)),1,1,"")</f>
        <v>7</v>
      </c>
      <c r="AF43" s="2"/>
    </row>
    <row r="44" spans="1:32" ht="15" thickBot="1">
      <c r="A44" s="1" t="s">
        <v>212</v>
      </c>
      <c r="B44" s="11" t="s">
        <v>307</v>
      </c>
      <c r="C44" s="11"/>
      <c r="D44" s="71"/>
      <c r="E44" s="69"/>
      <c r="F44" s="11"/>
      <c r="G44" s="76"/>
      <c r="H44" s="79" t="s">
        <v>212</v>
      </c>
      <c r="I44" s="57"/>
      <c r="J44" s="57" t="s">
        <v>73</v>
      </c>
      <c r="K44" s="12"/>
      <c r="L44" s="72">
        <v>1</v>
      </c>
      <c r="M44" s="73">
        <v>2331.669921875</v>
      </c>
      <c r="N44" s="73">
        <v>6064.31396484375</v>
      </c>
      <c r="O44" s="68" t="s">
        <v>67</v>
      </c>
      <c r="P44" s="74"/>
      <c r="Q44" s="74"/>
      <c r="R44" s="45">
        <v>1</v>
      </c>
      <c r="S44" s="75"/>
      <c r="T44" s="75"/>
      <c r="U44" s="46">
        <v>0</v>
      </c>
      <c r="V44" s="46">
        <v>0.063492</v>
      </c>
      <c r="W44" s="46">
        <v>0.32293</v>
      </c>
      <c r="X44" s="46">
        <v>0.013859</v>
      </c>
      <c r="Y44" s="46">
        <v>0</v>
      </c>
      <c r="Z44" s="46"/>
      <c r="AA44" s="70">
        <v>44</v>
      </c>
      <c r="AB44" s="70"/>
      <c r="AD44" s="96" t="str">
        <f>REPLACE(INDEX(GroupVertices[Group],MATCH(Vertices[[#This Row],[Vertex]],GroupVertices[Vertex],0)),1,1,"")</f>
        <v>1</v>
      </c>
      <c r="AF44" s="2"/>
    </row>
    <row r="45" spans="1:32" ht="15" thickBot="1">
      <c r="A45" s="1" t="s">
        <v>213</v>
      </c>
      <c r="B45" s="11" t="s">
        <v>307</v>
      </c>
      <c r="C45" s="11"/>
      <c r="D45" s="71"/>
      <c r="E45" s="69"/>
      <c r="F45" s="11"/>
      <c r="G45" s="76"/>
      <c r="H45" s="79" t="s">
        <v>213</v>
      </c>
      <c r="I45" s="57"/>
      <c r="J45" s="57" t="s">
        <v>73</v>
      </c>
      <c r="K45" s="12"/>
      <c r="L45" s="72">
        <v>1</v>
      </c>
      <c r="M45" s="73">
        <v>4163.1474609375</v>
      </c>
      <c r="N45" s="73">
        <v>3957.36767578125</v>
      </c>
      <c r="O45" s="68" t="s">
        <v>67</v>
      </c>
      <c r="P45" s="74"/>
      <c r="Q45" s="74"/>
      <c r="R45" s="45">
        <v>1</v>
      </c>
      <c r="S45" s="75"/>
      <c r="T45" s="75"/>
      <c r="U45" s="46">
        <v>0</v>
      </c>
      <c r="V45" s="46">
        <v>0.044092</v>
      </c>
      <c r="W45" s="46">
        <v>0</v>
      </c>
      <c r="X45" s="46">
        <v>0.013994</v>
      </c>
      <c r="Y45" s="46">
        <v>0</v>
      </c>
      <c r="Z45" s="46"/>
      <c r="AA45" s="70">
        <v>45</v>
      </c>
      <c r="AB45" s="70"/>
      <c r="AD45" s="96" t="str">
        <f>REPLACE(INDEX(GroupVertices[Group],MATCH(Vertices[[#This Row],[Vertex]],GroupVertices[Vertex],0)),1,1,"")</f>
        <v>4</v>
      </c>
      <c r="AF45" s="2"/>
    </row>
    <row r="46" spans="1:32" ht="15" thickBot="1">
      <c r="A46" s="1" t="s">
        <v>214</v>
      </c>
      <c r="B46" s="11" t="s">
        <v>307</v>
      </c>
      <c r="C46" s="11"/>
      <c r="D46" s="71"/>
      <c r="E46" s="69"/>
      <c r="F46" s="11"/>
      <c r="G46" s="76"/>
      <c r="H46" s="79" t="s">
        <v>214</v>
      </c>
      <c r="I46" s="57"/>
      <c r="J46" s="57" t="s">
        <v>73</v>
      </c>
      <c r="K46" s="12"/>
      <c r="L46" s="72">
        <v>1</v>
      </c>
      <c r="M46" s="73">
        <v>1804.3406982421875</v>
      </c>
      <c r="N46" s="73">
        <v>3997.5341796875</v>
      </c>
      <c r="O46" s="68" t="s">
        <v>67</v>
      </c>
      <c r="P46" s="74"/>
      <c r="Q46" s="74"/>
      <c r="R46" s="45">
        <v>1</v>
      </c>
      <c r="S46" s="75"/>
      <c r="T46" s="75"/>
      <c r="U46" s="46">
        <v>0</v>
      </c>
      <c r="V46" s="46">
        <v>0.059829</v>
      </c>
      <c r="W46" s="46">
        <v>0.105376</v>
      </c>
      <c r="X46" s="46">
        <v>0.013878</v>
      </c>
      <c r="Y46" s="46">
        <v>0</v>
      </c>
      <c r="Z46" s="46"/>
      <c r="AA46" s="70">
        <v>46</v>
      </c>
      <c r="AB46" s="70"/>
      <c r="AD46" s="96" t="str">
        <f>REPLACE(INDEX(GroupVertices[Group],MATCH(Vertices[[#This Row],[Vertex]],GroupVertices[Vertex],0)),1,1,"")</f>
        <v>2</v>
      </c>
      <c r="AF46" s="2"/>
    </row>
    <row r="47" spans="1:32" ht="15" thickBot="1">
      <c r="A47" s="1" t="s">
        <v>216</v>
      </c>
      <c r="B47" s="11" t="s">
        <v>307</v>
      </c>
      <c r="C47" s="11"/>
      <c r="D47" s="71"/>
      <c r="E47" s="69"/>
      <c r="F47" s="11"/>
      <c r="G47" s="76"/>
      <c r="H47" s="79" t="s">
        <v>216</v>
      </c>
      <c r="I47" s="57"/>
      <c r="J47" s="57" t="s">
        <v>73</v>
      </c>
      <c r="K47" s="12"/>
      <c r="L47" s="72">
        <v>1</v>
      </c>
      <c r="M47" s="73">
        <v>3252.77490234375</v>
      </c>
      <c r="N47" s="73">
        <v>9442.4853515625</v>
      </c>
      <c r="O47" s="68" t="s">
        <v>67</v>
      </c>
      <c r="P47" s="74"/>
      <c r="Q47" s="74"/>
      <c r="R47" s="45">
        <v>1</v>
      </c>
      <c r="S47" s="75"/>
      <c r="T47" s="75"/>
      <c r="U47" s="46">
        <v>0</v>
      </c>
      <c r="V47" s="46">
        <v>0.043956</v>
      </c>
      <c r="W47" s="46">
        <v>0</v>
      </c>
      <c r="X47" s="46">
        <v>0.014028</v>
      </c>
      <c r="Y47" s="46">
        <v>0</v>
      </c>
      <c r="Z47" s="46"/>
      <c r="AA47" s="70">
        <v>47</v>
      </c>
      <c r="AB47" s="70"/>
      <c r="AD47" s="96" t="str">
        <f>REPLACE(INDEX(GroupVertices[Group],MATCH(Vertices[[#This Row],[Vertex]],GroupVertices[Vertex],0)),1,1,"")</f>
        <v>3</v>
      </c>
      <c r="AF47" s="2"/>
    </row>
    <row r="48" spans="1:32" ht="15" thickBot="1">
      <c r="A48" s="1" t="s">
        <v>217</v>
      </c>
      <c r="B48" s="11" t="s">
        <v>307</v>
      </c>
      <c r="C48" s="11"/>
      <c r="D48" s="71"/>
      <c r="E48" s="69"/>
      <c r="F48" s="11"/>
      <c r="G48" s="76"/>
      <c r="H48" s="79" t="s">
        <v>217</v>
      </c>
      <c r="I48" s="57"/>
      <c r="J48" s="57" t="s">
        <v>73</v>
      </c>
      <c r="K48" s="12"/>
      <c r="L48" s="72">
        <v>1</v>
      </c>
      <c r="M48" s="73">
        <v>7213.37451171875</v>
      </c>
      <c r="N48" s="73">
        <v>8732.59765625</v>
      </c>
      <c r="O48" s="68" t="s">
        <v>67</v>
      </c>
      <c r="P48" s="74"/>
      <c r="Q48" s="74"/>
      <c r="R48" s="45">
        <v>1</v>
      </c>
      <c r="S48" s="75"/>
      <c r="T48" s="75"/>
      <c r="U48" s="46">
        <v>0</v>
      </c>
      <c r="V48" s="46">
        <v>0.031746</v>
      </c>
      <c r="W48" s="46">
        <v>0</v>
      </c>
      <c r="X48" s="46">
        <v>0.01422</v>
      </c>
      <c r="Y48" s="46">
        <v>0</v>
      </c>
      <c r="Z48" s="46"/>
      <c r="AA48" s="70">
        <v>48</v>
      </c>
      <c r="AB48" s="70"/>
      <c r="AD48" s="96" t="str">
        <f>REPLACE(INDEX(GroupVertices[Group],MATCH(Vertices[[#This Row],[Vertex]],GroupVertices[Vertex],0)),1,1,"")</f>
        <v>5</v>
      </c>
      <c r="AF48" s="2"/>
    </row>
    <row r="49" spans="1:32" ht="15" thickBot="1">
      <c r="A49" s="1" t="s">
        <v>218</v>
      </c>
      <c r="B49" s="11" t="s">
        <v>307</v>
      </c>
      <c r="C49" s="11"/>
      <c r="D49" s="71"/>
      <c r="E49" s="69"/>
      <c r="F49" s="11"/>
      <c r="G49" s="76"/>
      <c r="H49" s="79" t="s">
        <v>218</v>
      </c>
      <c r="I49" s="57"/>
      <c r="J49" s="57" t="s">
        <v>73</v>
      </c>
      <c r="K49" s="12"/>
      <c r="L49" s="72">
        <v>1</v>
      </c>
      <c r="M49" s="73">
        <v>3193.829345703125</v>
      </c>
      <c r="N49" s="73">
        <v>3879.777587890625</v>
      </c>
      <c r="O49" s="68" t="s">
        <v>67</v>
      </c>
      <c r="P49" s="74"/>
      <c r="Q49" s="74"/>
      <c r="R49" s="45">
        <v>1</v>
      </c>
      <c r="S49" s="75"/>
      <c r="T49" s="75"/>
      <c r="U49" s="46">
        <v>0</v>
      </c>
      <c r="V49" s="46">
        <v>0.044092</v>
      </c>
      <c r="W49" s="46">
        <v>0</v>
      </c>
      <c r="X49" s="46">
        <v>0.013994</v>
      </c>
      <c r="Y49" s="46">
        <v>0</v>
      </c>
      <c r="Z49" s="46"/>
      <c r="AA49" s="70">
        <v>49</v>
      </c>
      <c r="AB49" s="70"/>
      <c r="AD49" s="96" t="str">
        <f>REPLACE(INDEX(GroupVertices[Group],MATCH(Vertices[[#This Row],[Vertex]],GroupVertices[Vertex],0)),1,1,"")</f>
        <v>4</v>
      </c>
      <c r="AF49" s="2"/>
    </row>
    <row r="50" spans="1:32" ht="15" thickBot="1">
      <c r="A50" s="1" t="s">
        <v>220</v>
      </c>
      <c r="B50" s="11" t="s">
        <v>307</v>
      </c>
      <c r="C50" s="11"/>
      <c r="D50" s="71"/>
      <c r="E50" s="69"/>
      <c r="F50" s="11"/>
      <c r="G50" s="76"/>
      <c r="H50" s="79" t="s">
        <v>220</v>
      </c>
      <c r="I50" s="57"/>
      <c r="J50" s="57" t="s">
        <v>73</v>
      </c>
      <c r="K50" s="12"/>
      <c r="L50" s="72">
        <v>1</v>
      </c>
      <c r="M50" s="73">
        <v>774.5236206054688</v>
      </c>
      <c r="N50" s="73">
        <v>8947.6044921875</v>
      </c>
      <c r="O50" s="68" t="s">
        <v>67</v>
      </c>
      <c r="P50" s="74"/>
      <c r="Q50" s="74"/>
      <c r="R50" s="45">
        <v>1</v>
      </c>
      <c r="S50" s="75"/>
      <c r="T50" s="75"/>
      <c r="U50" s="46">
        <v>0</v>
      </c>
      <c r="V50" s="46">
        <v>0.063492</v>
      </c>
      <c r="W50" s="46">
        <v>0.32293</v>
      </c>
      <c r="X50" s="46">
        <v>0.013859</v>
      </c>
      <c r="Y50" s="46">
        <v>0</v>
      </c>
      <c r="Z50" s="46"/>
      <c r="AA50" s="70">
        <v>50</v>
      </c>
      <c r="AB50" s="70"/>
      <c r="AD50" s="96" t="str">
        <f>REPLACE(INDEX(GroupVertices[Group],MATCH(Vertices[[#This Row],[Vertex]],GroupVertices[Vertex],0)),1,1,"")</f>
        <v>1</v>
      </c>
      <c r="AF50" s="2"/>
    </row>
    <row r="51" spans="1:32" ht="15" thickBot="1">
      <c r="A51" s="1" t="s">
        <v>221</v>
      </c>
      <c r="B51" s="11" t="s">
        <v>307</v>
      </c>
      <c r="C51" s="11"/>
      <c r="D51" s="71"/>
      <c r="E51" s="69"/>
      <c r="F51" s="11"/>
      <c r="G51" s="76"/>
      <c r="H51" s="79" t="s">
        <v>221</v>
      </c>
      <c r="I51" s="57"/>
      <c r="J51" s="57" t="s">
        <v>73</v>
      </c>
      <c r="K51" s="12"/>
      <c r="L51" s="72">
        <v>1</v>
      </c>
      <c r="M51" s="73">
        <v>326.6708679199219</v>
      </c>
      <c r="N51" s="73">
        <v>7946.248046875</v>
      </c>
      <c r="O51" s="68" t="s">
        <v>67</v>
      </c>
      <c r="P51" s="74"/>
      <c r="Q51" s="74"/>
      <c r="R51" s="45">
        <v>1</v>
      </c>
      <c r="S51" s="75"/>
      <c r="T51" s="75"/>
      <c r="U51" s="46">
        <v>0</v>
      </c>
      <c r="V51" s="46">
        <v>0.063492</v>
      </c>
      <c r="W51" s="46">
        <v>0.32293</v>
      </c>
      <c r="X51" s="46">
        <v>0.013859</v>
      </c>
      <c r="Y51" s="46">
        <v>0</v>
      </c>
      <c r="Z51" s="46"/>
      <c r="AA51" s="70">
        <v>51</v>
      </c>
      <c r="AB51" s="70"/>
      <c r="AD51" s="96" t="str">
        <f>REPLACE(INDEX(GroupVertices[Group],MATCH(Vertices[[#This Row],[Vertex]],GroupVertices[Vertex],0)),1,1,"")</f>
        <v>1</v>
      </c>
      <c r="AF51" s="2"/>
    </row>
    <row r="52" spans="1:32" ht="15" thickBot="1">
      <c r="A52" s="1" t="s">
        <v>223</v>
      </c>
      <c r="B52" s="11" t="s">
        <v>307</v>
      </c>
      <c r="C52" s="11"/>
      <c r="D52" s="71"/>
      <c r="E52" s="69"/>
      <c r="F52" s="11"/>
      <c r="G52" s="76"/>
      <c r="H52" s="79" t="s">
        <v>223</v>
      </c>
      <c r="I52" s="57"/>
      <c r="J52" s="57" t="s">
        <v>73</v>
      </c>
      <c r="K52" s="12"/>
      <c r="L52" s="72">
        <v>1</v>
      </c>
      <c r="M52" s="73">
        <v>689.992431640625</v>
      </c>
      <c r="N52" s="73">
        <v>3851.007080078125</v>
      </c>
      <c r="O52" s="68" t="s">
        <v>67</v>
      </c>
      <c r="P52" s="74"/>
      <c r="Q52" s="74"/>
      <c r="R52" s="45">
        <v>1</v>
      </c>
      <c r="S52" s="75"/>
      <c r="T52" s="75"/>
      <c r="U52" s="46">
        <v>0</v>
      </c>
      <c r="V52" s="46">
        <v>0.059829</v>
      </c>
      <c r="W52" s="46">
        <v>0.105376</v>
      </c>
      <c r="X52" s="46">
        <v>0.013878</v>
      </c>
      <c r="Y52" s="46">
        <v>0</v>
      </c>
      <c r="Z52" s="46"/>
      <c r="AA52" s="70">
        <v>52</v>
      </c>
      <c r="AB52" s="70"/>
      <c r="AD52" s="96" t="str">
        <f>REPLACE(INDEX(GroupVertices[Group],MATCH(Vertices[[#This Row],[Vertex]],GroupVertices[Vertex],0)),1,1,"")</f>
        <v>2</v>
      </c>
      <c r="AF52" s="2"/>
    </row>
    <row r="53" spans="1:32" ht="15" thickBot="1">
      <c r="A53" s="1" t="s">
        <v>224</v>
      </c>
      <c r="B53" s="11" t="s">
        <v>307</v>
      </c>
      <c r="C53" s="11"/>
      <c r="D53" s="71"/>
      <c r="E53" s="69"/>
      <c r="F53" s="11"/>
      <c r="G53" s="76"/>
      <c r="H53" s="79" t="s">
        <v>224</v>
      </c>
      <c r="I53" s="57"/>
      <c r="J53" s="57" t="s">
        <v>73</v>
      </c>
      <c r="K53" s="12"/>
      <c r="L53" s="72">
        <v>1</v>
      </c>
      <c r="M53" s="73">
        <v>389.1496276855469</v>
      </c>
      <c r="N53" s="73">
        <v>2681.5498046875</v>
      </c>
      <c r="O53" s="68" t="s">
        <v>67</v>
      </c>
      <c r="P53" s="74"/>
      <c r="Q53" s="74"/>
      <c r="R53" s="45">
        <v>1</v>
      </c>
      <c r="S53" s="75"/>
      <c r="T53" s="75"/>
      <c r="U53" s="46">
        <v>0</v>
      </c>
      <c r="V53" s="46">
        <v>0.059829</v>
      </c>
      <c r="W53" s="46">
        <v>0.105376</v>
      </c>
      <c r="X53" s="46">
        <v>0.013878</v>
      </c>
      <c r="Y53" s="46">
        <v>0</v>
      </c>
      <c r="Z53" s="46"/>
      <c r="AA53" s="70">
        <v>53</v>
      </c>
      <c r="AB53" s="70"/>
      <c r="AD53" s="96" t="str">
        <f>REPLACE(INDEX(GroupVertices[Group],MATCH(Vertices[[#This Row],[Vertex]],GroupVertices[Vertex],0)),1,1,"")</f>
        <v>2</v>
      </c>
      <c r="AF53" s="2"/>
    </row>
    <row r="54" spans="1:32" ht="15" thickBot="1">
      <c r="A54" s="1" t="s">
        <v>225</v>
      </c>
      <c r="B54" s="11" t="s">
        <v>307</v>
      </c>
      <c r="C54" s="11"/>
      <c r="D54" s="71"/>
      <c r="E54" s="69"/>
      <c r="F54" s="11"/>
      <c r="G54" s="76"/>
      <c r="H54" s="79" t="s">
        <v>225</v>
      </c>
      <c r="I54" s="57"/>
      <c r="J54" s="57" t="s">
        <v>73</v>
      </c>
      <c r="K54" s="12"/>
      <c r="L54" s="72">
        <v>1</v>
      </c>
      <c r="M54" s="73">
        <v>326.6708679199219</v>
      </c>
      <c r="N54" s="73">
        <v>6639.07080078125</v>
      </c>
      <c r="O54" s="68" t="s">
        <v>67</v>
      </c>
      <c r="P54" s="74"/>
      <c r="Q54" s="74"/>
      <c r="R54" s="45">
        <v>1</v>
      </c>
      <c r="S54" s="75"/>
      <c r="T54" s="75"/>
      <c r="U54" s="46">
        <v>0</v>
      </c>
      <c r="V54" s="46">
        <v>0.063492</v>
      </c>
      <c r="W54" s="46">
        <v>0.32293</v>
      </c>
      <c r="X54" s="46">
        <v>0.013859</v>
      </c>
      <c r="Y54" s="46">
        <v>0</v>
      </c>
      <c r="Z54" s="46"/>
      <c r="AA54" s="70">
        <v>54</v>
      </c>
      <c r="AB54" s="70"/>
      <c r="AD54" s="96" t="str">
        <f>REPLACE(INDEX(GroupVertices[Group],MATCH(Vertices[[#This Row],[Vertex]],GroupVertices[Vertex],0)),1,1,"")</f>
        <v>1</v>
      </c>
      <c r="AF54" s="2"/>
    </row>
    <row r="55" spans="1:32" ht="15" thickBot="1">
      <c r="A55" s="1" t="s">
        <v>226</v>
      </c>
      <c r="B55" s="11" t="s">
        <v>307</v>
      </c>
      <c r="C55" s="11"/>
      <c r="D55" s="71"/>
      <c r="E55" s="69"/>
      <c r="F55" s="11"/>
      <c r="G55" s="76"/>
      <c r="H55" s="79" t="s">
        <v>226</v>
      </c>
      <c r="I55" s="57"/>
      <c r="J55" s="57" t="s">
        <v>73</v>
      </c>
      <c r="K55" s="12"/>
      <c r="L55" s="72">
        <v>1</v>
      </c>
      <c r="M55" s="73">
        <v>9227.80078125</v>
      </c>
      <c r="N55" s="73">
        <v>826.3636474609375</v>
      </c>
      <c r="O55" s="68" t="s">
        <v>67</v>
      </c>
      <c r="P55" s="74"/>
      <c r="Q55" s="74"/>
      <c r="R55" s="45">
        <v>1</v>
      </c>
      <c r="S55" s="75"/>
      <c r="T55" s="75"/>
      <c r="U55" s="46">
        <v>0</v>
      </c>
      <c r="V55" s="46">
        <v>0.015873</v>
      </c>
      <c r="W55" s="46">
        <v>0</v>
      </c>
      <c r="X55" s="46">
        <v>0.015625</v>
      </c>
      <c r="Y55" s="46">
        <v>0</v>
      </c>
      <c r="Z55" s="46"/>
      <c r="AA55" s="70">
        <v>55</v>
      </c>
      <c r="AB55" s="70"/>
      <c r="AD55" s="96" t="str">
        <f>REPLACE(INDEX(GroupVertices[Group],MATCH(Vertices[[#This Row],[Vertex]],GroupVertices[Vertex],0)),1,1,"")</f>
        <v>12</v>
      </c>
      <c r="AF55" s="2"/>
    </row>
    <row r="56" spans="1:32" ht="15" thickBot="1">
      <c r="A56" s="1" t="s">
        <v>227</v>
      </c>
      <c r="B56" s="11" t="s">
        <v>307</v>
      </c>
      <c r="C56" s="11"/>
      <c r="D56" s="71"/>
      <c r="E56" s="69"/>
      <c r="F56" s="11"/>
      <c r="G56" s="76"/>
      <c r="H56" s="79" t="s">
        <v>227</v>
      </c>
      <c r="I56" s="57"/>
      <c r="J56" s="57" t="s">
        <v>73</v>
      </c>
      <c r="K56" s="12"/>
      <c r="L56" s="72">
        <v>1</v>
      </c>
      <c r="M56" s="73">
        <v>8483.1943359375</v>
      </c>
      <c r="N56" s="73">
        <v>826.3636474609375</v>
      </c>
      <c r="O56" s="68" t="s">
        <v>67</v>
      </c>
      <c r="P56" s="74"/>
      <c r="Q56" s="74"/>
      <c r="R56" s="45">
        <v>1</v>
      </c>
      <c r="S56" s="75"/>
      <c r="T56" s="75"/>
      <c r="U56" s="46">
        <v>0</v>
      </c>
      <c r="V56" s="46">
        <v>0.015873</v>
      </c>
      <c r="W56" s="46">
        <v>0</v>
      </c>
      <c r="X56" s="46">
        <v>0.015625</v>
      </c>
      <c r="Y56" s="46">
        <v>0</v>
      </c>
      <c r="Z56" s="46"/>
      <c r="AA56" s="70">
        <v>56</v>
      </c>
      <c r="AB56" s="70"/>
      <c r="AD56" s="96" t="str">
        <f>REPLACE(INDEX(GroupVertices[Group],MATCH(Vertices[[#This Row],[Vertex]],GroupVertices[Vertex],0)),1,1,"")</f>
        <v>12</v>
      </c>
      <c r="AF56" s="2"/>
    </row>
    <row r="57" spans="1:32" ht="15" thickBot="1">
      <c r="A57" s="1" t="s">
        <v>229</v>
      </c>
      <c r="B57" s="11" t="s">
        <v>307</v>
      </c>
      <c r="C57" s="11"/>
      <c r="D57" s="71"/>
      <c r="E57" s="69"/>
      <c r="F57" s="11"/>
      <c r="G57" s="76"/>
      <c r="H57" s="79" t="s">
        <v>229</v>
      </c>
      <c r="I57" s="57"/>
      <c r="J57" s="57" t="s">
        <v>73</v>
      </c>
      <c r="K57" s="12"/>
      <c r="L57" s="72">
        <v>1</v>
      </c>
      <c r="M57" s="73">
        <v>5535.224609375</v>
      </c>
      <c r="N57" s="73">
        <v>7897.7666015625</v>
      </c>
      <c r="O57" s="68" t="s">
        <v>67</v>
      </c>
      <c r="P57" s="74"/>
      <c r="Q57" s="74"/>
      <c r="R57" s="45">
        <v>1</v>
      </c>
      <c r="S57" s="75"/>
      <c r="T57" s="75"/>
      <c r="U57" s="46">
        <v>0</v>
      </c>
      <c r="V57" s="46">
        <v>0.028219</v>
      </c>
      <c r="W57" s="46">
        <v>0</v>
      </c>
      <c r="X57" s="46">
        <v>0.014511</v>
      </c>
      <c r="Y57" s="46">
        <v>0</v>
      </c>
      <c r="Z57" s="46"/>
      <c r="AA57" s="70">
        <v>57</v>
      </c>
      <c r="AB57" s="70"/>
      <c r="AD57" s="96" t="str">
        <f>REPLACE(INDEX(GroupVertices[Group],MATCH(Vertices[[#This Row],[Vertex]],GroupVertices[Vertex],0)),1,1,"")</f>
        <v>5</v>
      </c>
      <c r="AF57" s="2"/>
    </row>
    <row r="58" spans="1:32" ht="15" thickBot="1">
      <c r="A58" s="1" t="s">
        <v>230</v>
      </c>
      <c r="B58" s="11" t="s">
        <v>307</v>
      </c>
      <c r="C58" s="11"/>
      <c r="D58" s="71"/>
      <c r="E58" s="69"/>
      <c r="F58" s="11"/>
      <c r="G58" s="76"/>
      <c r="H58" s="79" t="s">
        <v>230</v>
      </c>
      <c r="I58" s="57"/>
      <c r="J58" s="57" t="s">
        <v>73</v>
      </c>
      <c r="K58" s="12"/>
      <c r="L58" s="72">
        <v>1</v>
      </c>
      <c r="M58" s="73">
        <v>5531.36181640625</v>
      </c>
      <c r="N58" s="73">
        <v>743.727294921875</v>
      </c>
      <c r="O58" s="68" t="s">
        <v>67</v>
      </c>
      <c r="P58" s="74"/>
      <c r="Q58" s="74"/>
      <c r="R58" s="45">
        <v>1</v>
      </c>
      <c r="S58" s="75"/>
      <c r="T58" s="75"/>
      <c r="U58" s="46">
        <v>0</v>
      </c>
      <c r="V58" s="46">
        <v>0.028571</v>
      </c>
      <c r="W58" s="46">
        <v>0</v>
      </c>
      <c r="X58" s="46">
        <v>0.014266</v>
      </c>
      <c r="Y58" s="46">
        <v>0</v>
      </c>
      <c r="Z58" s="46"/>
      <c r="AA58" s="70">
        <v>58</v>
      </c>
      <c r="AB58" s="70"/>
      <c r="AD58" s="96" t="str">
        <f>REPLACE(INDEX(GroupVertices[Group],MATCH(Vertices[[#This Row],[Vertex]],GroupVertices[Vertex],0)),1,1,"")</f>
        <v>6</v>
      </c>
      <c r="AF58" s="2"/>
    </row>
    <row r="59" spans="1:32" ht="15" thickBot="1">
      <c r="A59" s="1" t="s">
        <v>238</v>
      </c>
      <c r="B59" s="11" t="s">
        <v>307</v>
      </c>
      <c r="C59" s="11"/>
      <c r="D59" s="71"/>
      <c r="E59" s="69"/>
      <c r="F59" s="11"/>
      <c r="G59" s="76"/>
      <c r="H59" s="79" t="s">
        <v>238</v>
      </c>
      <c r="I59" s="57"/>
      <c r="J59" s="57" t="s">
        <v>73</v>
      </c>
      <c r="K59" s="12"/>
      <c r="L59" s="72">
        <v>1111.888888888889</v>
      </c>
      <c r="M59" s="73">
        <v>5531.36181640625</v>
      </c>
      <c r="N59" s="73">
        <v>3098.863525390625</v>
      </c>
      <c r="O59" s="68" t="s">
        <v>67</v>
      </c>
      <c r="P59" s="74"/>
      <c r="Q59" s="74"/>
      <c r="R59" s="45">
        <v>3</v>
      </c>
      <c r="S59" s="75"/>
      <c r="T59" s="75"/>
      <c r="U59" s="46">
        <v>3</v>
      </c>
      <c r="V59" s="46">
        <v>0.047619</v>
      </c>
      <c r="W59" s="46">
        <v>0</v>
      </c>
      <c r="X59" s="46">
        <v>0.019701</v>
      </c>
      <c r="Y59" s="46">
        <v>0</v>
      </c>
      <c r="Z59" s="46"/>
      <c r="AA59" s="70">
        <v>59</v>
      </c>
      <c r="AB59" s="70"/>
      <c r="AD59" s="96" t="str">
        <f>REPLACE(INDEX(GroupVertices[Group],MATCH(Vertices[[#This Row],[Vertex]],GroupVertices[Vertex],0)),1,1,"")</f>
        <v>6</v>
      </c>
      <c r="AF59" s="2"/>
    </row>
    <row r="60" spans="1:32" ht="15" thickBot="1">
      <c r="A60" s="1" t="s">
        <v>231</v>
      </c>
      <c r="B60" s="11" t="s">
        <v>307</v>
      </c>
      <c r="C60" s="11"/>
      <c r="D60" s="71"/>
      <c r="E60" s="69"/>
      <c r="F60" s="11"/>
      <c r="G60" s="76"/>
      <c r="H60" s="79" t="s">
        <v>231</v>
      </c>
      <c r="I60" s="57"/>
      <c r="J60" s="57" t="s">
        <v>73</v>
      </c>
      <c r="K60" s="12"/>
      <c r="L60" s="72">
        <v>1</v>
      </c>
      <c r="M60" s="73">
        <v>9576.59375</v>
      </c>
      <c r="N60" s="73">
        <v>6708.00732421875</v>
      </c>
      <c r="O60" s="68" t="s">
        <v>67</v>
      </c>
      <c r="P60" s="74"/>
      <c r="Q60" s="74"/>
      <c r="R60" s="45">
        <v>1</v>
      </c>
      <c r="S60" s="75"/>
      <c r="T60" s="75"/>
      <c r="U60" s="46">
        <v>0</v>
      </c>
      <c r="V60" s="46">
        <v>0.021164</v>
      </c>
      <c r="W60" s="46">
        <v>0</v>
      </c>
      <c r="X60" s="46">
        <v>0.014606</v>
      </c>
      <c r="Y60" s="46">
        <v>0</v>
      </c>
      <c r="Z60" s="46"/>
      <c r="AA60" s="70">
        <v>60</v>
      </c>
      <c r="AB60" s="70"/>
      <c r="AD60" s="96" t="str">
        <f>REPLACE(INDEX(GroupVertices[Group],MATCH(Vertices[[#This Row],[Vertex]],GroupVertices[Vertex],0)),1,1,"")</f>
        <v>10</v>
      </c>
      <c r="AF60" s="2"/>
    </row>
    <row r="61" spans="1:32" ht="15" thickBot="1">
      <c r="A61" s="1" t="s">
        <v>236</v>
      </c>
      <c r="B61" s="11" t="s">
        <v>307</v>
      </c>
      <c r="C61" s="11"/>
      <c r="D61" s="71"/>
      <c r="E61" s="69"/>
      <c r="F61" s="11"/>
      <c r="G61" s="76"/>
      <c r="H61" s="79" t="s">
        <v>236</v>
      </c>
      <c r="I61" s="57"/>
      <c r="J61" s="57" t="s">
        <v>73</v>
      </c>
      <c r="K61" s="12"/>
      <c r="L61" s="72">
        <v>371.2962962962963</v>
      </c>
      <c r="M61" s="73">
        <v>9173.94921875</v>
      </c>
      <c r="N61" s="73">
        <v>5811.4091796875</v>
      </c>
      <c r="O61" s="68" t="s">
        <v>67</v>
      </c>
      <c r="P61" s="74"/>
      <c r="Q61" s="74"/>
      <c r="R61" s="45">
        <v>2</v>
      </c>
      <c r="S61" s="75"/>
      <c r="T61" s="75"/>
      <c r="U61" s="46">
        <v>1</v>
      </c>
      <c r="V61" s="46">
        <v>0.031746</v>
      </c>
      <c r="W61" s="46">
        <v>0</v>
      </c>
      <c r="X61" s="46">
        <v>0.017663</v>
      </c>
      <c r="Y61" s="46">
        <v>0</v>
      </c>
      <c r="Z61" s="46"/>
      <c r="AA61" s="70">
        <v>61</v>
      </c>
      <c r="AB61" s="70"/>
      <c r="AD61" s="96" t="str">
        <f>REPLACE(INDEX(GroupVertices[Group],MATCH(Vertices[[#This Row],[Vertex]],GroupVertices[Vertex],0)),1,1,"")</f>
        <v>10</v>
      </c>
      <c r="AF61" s="2"/>
    </row>
    <row r="62" spans="1:32" ht="15" thickBot="1">
      <c r="A62" s="1" t="s">
        <v>232</v>
      </c>
      <c r="B62" s="11" t="s">
        <v>307</v>
      </c>
      <c r="C62" s="11"/>
      <c r="D62" s="71"/>
      <c r="E62" s="69"/>
      <c r="F62" s="11"/>
      <c r="G62" s="76"/>
      <c r="H62" s="79" t="s">
        <v>232</v>
      </c>
      <c r="I62" s="57"/>
      <c r="J62" s="57" t="s">
        <v>73</v>
      </c>
      <c r="K62" s="12"/>
      <c r="L62" s="72">
        <v>1</v>
      </c>
      <c r="M62" s="73">
        <v>6055.2451171875</v>
      </c>
      <c r="N62" s="73">
        <v>1888.2408447265625</v>
      </c>
      <c r="O62" s="68" t="s">
        <v>67</v>
      </c>
      <c r="P62" s="74"/>
      <c r="Q62" s="74"/>
      <c r="R62" s="45">
        <v>1</v>
      </c>
      <c r="S62" s="75"/>
      <c r="T62" s="75"/>
      <c r="U62" s="46">
        <v>0</v>
      </c>
      <c r="V62" s="46">
        <v>0.028571</v>
      </c>
      <c r="W62" s="46">
        <v>0</v>
      </c>
      <c r="X62" s="46">
        <v>0.014266</v>
      </c>
      <c r="Y62" s="46">
        <v>0</v>
      </c>
      <c r="Z62" s="46"/>
      <c r="AA62" s="70">
        <v>62</v>
      </c>
      <c r="AB62" s="70"/>
      <c r="AD62" s="96" t="str">
        <f>REPLACE(INDEX(GroupVertices[Group],MATCH(Vertices[[#This Row],[Vertex]],GroupVertices[Vertex],0)),1,1,"")</f>
        <v>6</v>
      </c>
      <c r="AF62" s="2"/>
    </row>
    <row r="63" spans="1:32" ht="15" thickBot="1">
      <c r="A63" s="1" t="s">
        <v>233</v>
      </c>
      <c r="B63" s="11" t="s">
        <v>307</v>
      </c>
      <c r="C63" s="11"/>
      <c r="D63" s="71"/>
      <c r="E63" s="69"/>
      <c r="F63" s="11"/>
      <c r="G63" s="76"/>
      <c r="H63" s="79" t="s">
        <v>233</v>
      </c>
      <c r="I63" s="57"/>
      <c r="J63" s="57" t="s">
        <v>73</v>
      </c>
      <c r="K63" s="12"/>
      <c r="L63" s="72">
        <v>1</v>
      </c>
      <c r="M63" s="73">
        <v>9448.947265625</v>
      </c>
      <c r="N63" s="73">
        <v>3561.626953125</v>
      </c>
      <c r="O63" s="68" t="s">
        <v>67</v>
      </c>
      <c r="P63" s="74"/>
      <c r="Q63" s="74"/>
      <c r="R63" s="45">
        <v>1</v>
      </c>
      <c r="S63" s="75"/>
      <c r="T63" s="75"/>
      <c r="U63" s="46">
        <v>0</v>
      </c>
      <c r="V63" s="46">
        <v>0.015873</v>
      </c>
      <c r="W63" s="46">
        <v>0</v>
      </c>
      <c r="X63" s="46">
        <v>0.015625</v>
      </c>
      <c r="Y63" s="46">
        <v>0</v>
      </c>
      <c r="Z63" s="46"/>
      <c r="AA63" s="70">
        <v>63</v>
      </c>
      <c r="AB63" s="70"/>
      <c r="AD63" s="96" t="str">
        <f>REPLACE(INDEX(GroupVertices[Group],MATCH(Vertices[[#This Row],[Vertex]],GroupVertices[Vertex],0)),1,1,"")</f>
        <v>11</v>
      </c>
      <c r="AF63" s="2"/>
    </row>
    <row r="64" spans="1:32" ht="15" thickBot="1">
      <c r="A64" s="1" t="s">
        <v>234</v>
      </c>
      <c r="B64" s="11" t="s">
        <v>307</v>
      </c>
      <c r="C64" s="11"/>
      <c r="D64" s="71"/>
      <c r="E64" s="69"/>
      <c r="F64" s="11"/>
      <c r="G64" s="76"/>
      <c r="H64" s="79" t="s">
        <v>234</v>
      </c>
      <c r="I64" s="57"/>
      <c r="J64" s="57" t="s">
        <v>73</v>
      </c>
      <c r="K64" s="12"/>
      <c r="L64" s="72">
        <v>1</v>
      </c>
      <c r="M64" s="73">
        <v>9435.2255859375</v>
      </c>
      <c r="N64" s="73">
        <v>2189.863525390625</v>
      </c>
      <c r="O64" s="68" t="s">
        <v>67</v>
      </c>
      <c r="P64" s="74"/>
      <c r="Q64" s="74"/>
      <c r="R64" s="45">
        <v>1</v>
      </c>
      <c r="S64" s="75"/>
      <c r="T64" s="75"/>
      <c r="U64" s="46">
        <v>0</v>
      </c>
      <c r="V64" s="46">
        <v>0.015873</v>
      </c>
      <c r="W64" s="46">
        <v>0</v>
      </c>
      <c r="X64" s="46">
        <v>0.015625</v>
      </c>
      <c r="Y64" s="46">
        <v>0</v>
      </c>
      <c r="Z64" s="46"/>
      <c r="AA64" s="70">
        <v>64</v>
      </c>
      <c r="AB64" s="70"/>
      <c r="AD64" s="96" t="str">
        <f>REPLACE(INDEX(GroupVertices[Group],MATCH(Vertices[[#This Row],[Vertex]],GroupVertices[Vertex],0)),1,1,"")</f>
        <v>11</v>
      </c>
      <c r="AF64" s="2"/>
    </row>
    <row r="65" spans="1:32" ht="15" thickBot="1">
      <c r="A65" s="1" t="s">
        <v>235</v>
      </c>
      <c r="B65" s="11" t="s">
        <v>307</v>
      </c>
      <c r="C65" s="11"/>
      <c r="D65" s="71"/>
      <c r="E65" s="69"/>
      <c r="F65" s="11"/>
      <c r="G65" s="76"/>
      <c r="H65" s="79" t="s">
        <v>235</v>
      </c>
      <c r="I65" s="57"/>
      <c r="J65" s="57" t="s">
        <v>73</v>
      </c>
      <c r="K65" s="12"/>
      <c r="L65" s="72">
        <v>1</v>
      </c>
      <c r="M65" s="73">
        <v>8812.283203125</v>
      </c>
      <c r="N65" s="73">
        <v>4894.13232421875</v>
      </c>
      <c r="O65" s="68" t="s">
        <v>67</v>
      </c>
      <c r="P65" s="74"/>
      <c r="Q65" s="74"/>
      <c r="R65" s="45">
        <v>1</v>
      </c>
      <c r="S65" s="75"/>
      <c r="T65" s="75"/>
      <c r="U65" s="46">
        <v>0</v>
      </c>
      <c r="V65" s="46">
        <v>0.021164</v>
      </c>
      <c r="W65" s="46">
        <v>0</v>
      </c>
      <c r="X65" s="46">
        <v>0.014606</v>
      </c>
      <c r="Y65" s="46">
        <v>0</v>
      </c>
      <c r="Z65" s="46"/>
      <c r="AA65" s="70">
        <v>65</v>
      </c>
      <c r="AB65" s="70"/>
      <c r="AD65" s="96" t="str">
        <f>REPLACE(INDEX(GroupVertices[Group],MATCH(Vertices[[#This Row],[Vertex]],GroupVertices[Vertex],0)),1,1,"")</f>
        <v>10</v>
      </c>
      <c r="AF65" s="2"/>
    </row>
    <row r="66" spans="1:32" ht="15">
      <c r="A66" s="80" t="s">
        <v>237</v>
      </c>
      <c r="B66" s="11" t="s">
        <v>307</v>
      </c>
      <c r="C66" s="81"/>
      <c r="D66" s="82"/>
      <c r="E66" s="83"/>
      <c r="F66" s="81"/>
      <c r="G66" s="77"/>
      <c r="H66" s="84" t="s">
        <v>237</v>
      </c>
      <c r="I66" s="85"/>
      <c r="J66" s="57" t="s">
        <v>73</v>
      </c>
      <c r="K66" s="86"/>
      <c r="L66" s="87">
        <v>1</v>
      </c>
      <c r="M66" s="88">
        <v>5092.57568359375</v>
      </c>
      <c r="N66" s="88">
        <v>1921.29541015625</v>
      </c>
      <c r="O66" s="89" t="s">
        <v>67</v>
      </c>
      <c r="P66" s="90"/>
      <c r="Q66" s="90"/>
      <c r="R66" s="45">
        <v>1</v>
      </c>
      <c r="S66" s="91"/>
      <c r="T66" s="91"/>
      <c r="U66" s="46">
        <v>0</v>
      </c>
      <c r="V66" s="46">
        <v>0.028571</v>
      </c>
      <c r="W66" s="46">
        <v>0</v>
      </c>
      <c r="X66" s="46">
        <v>0.014266</v>
      </c>
      <c r="Y66" s="46">
        <v>0</v>
      </c>
      <c r="Z66" s="92"/>
      <c r="AA66" s="93">
        <v>66</v>
      </c>
      <c r="AB66" s="93"/>
      <c r="AC66" s="94"/>
      <c r="AD66" s="96" t="str">
        <f>REPLACE(INDEX(GroupVertices[Group],MATCH(Vertices[[#This Row],[Vertex]],GroupVertices[Vertex],0)),1,1,"")</f>
        <v>6</v>
      </c>
      <c r="AF66" s="2"/>
    </row>
  </sheetData>
  <dataValidations count="16">
    <dataValidation allowBlank="1" showErrorMessage="1" sqref="AF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50</v>
      </c>
    </row>
    <row r="2" ht="15" customHeight="1"/>
    <row r="3" ht="15" customHeight="1">
      <c r="A3" s="28" t="s">
        <v>51</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9" t="s">
        <v>40</v>
      </c>
      <c r="C1" s="60"/>
      <c r="D1" s="60"/>
      <c r="E1" s="61"/>
      <c r="F1" s="57" t="s">
        <v>44</v>
      </c>
      <c r="G1" s="62" t="s">
        <v>45</v>
      </c>
      <c r="H1" s="63"/>
      <c r="I1" s="64" t="s">
        <v>41</v>
      </c>
      <c r="J1" s="65"/>
      <c r="K1" s="66" t="s">
        <v>43</v>
      </c>
      <c r="L1" s="67"/>
      <c r="M1" s="67"/>
      <c r="N1" s="67"/>
      <c r="O1" s="67"/>
      <c r="P1" s="67"/>
      <c r="Q1" s="67"/>
      <c r="R1" s="67"/>
      <c r="S1" s="67"/>
      <c r="T1" s="67"/>
      <c r="U1" s="67"/>
      <c r="V1" s="67"/>
      <c r="W1" s="67"/>
      <c r="X1" s="67"/>
    </row>
    <row r="2" spans="1:24" s="7" customFormat="1" ht="30" customHeight="1">
      <c r="A2" s="10" t="s">
        <v>145</v>
      </c>
      <c r="B2" s="7" t="s">
        <v>21</v>
      </c>
      <c r="C2" s="7" t="s">
        <v>20</v>
      </c>
      <c r="D2" s="7" t="s">
        <v>11</v>
      </c>
      <c r="E2" s="7" t="s">
        <v>146</v>
      </c>
      <c r="F2" s="7" t="s">
        <v>47</v>
      </c>
      <c r="G2" s="7" t="s">
        <v>168</v>
      </c>
      <c r="H2" s="7" t="s">
        <v>169</v>
      </c>
      <c r="I2" s="7" t="s">
        <v>12</v>
      </c>
      <c r="J2" s="7" t="s">
        <v>167</v>
      </c>
      <c r="K2" s="7" t="s">
        <v>147</v>
      </c>
      <c r="L2" s="7" t="s">
        <v>149</v>
      </c>
      <c r="M2" s="7" t="s">
        <v>150</v>
      </c>
      <c r="N2" s="7" t="s">
        <v>151</v>
      </c>
      <c r="O2" s="7" t="s">
        <v>152</v>
      </c>
      <c r="P2" s="7" t="s">
        <v>171</v>
      </c>
      <c r="Q2" s="7" t="s">
        <v>172</v>
      </c>
      <c r="R2" s="7" t="s">
        <v>153</v>
      </c>
      <c r="S2" s="7" t="s">
        <v>154</v>
      </c>
      <c r="T2" s="7" t="s">
        <v>155</v>
      </c>
      <c r="U2" s="7" t="s">
        <v>156</v>
      </c>
      <c r="V2" s="7" t="s">
        <v>157</v>
      </c>
      <c r="W2" s="7" t="s">
        <v>158</v>
      </c>
      <c r="X2" s="7" t="s">
        <v>159</v>
      </c>
    </row>
    <row r="3" spans="1:24" ht="15">
      <c r="A3" s="95" t="s">
        <v>247</v>
      </c>
      <c r="B3" s="97" t="s">
        <v>262</v>
      </c>
      <c r="C3" s="97" t="s">
        <v>57</v>
      </c>
      <c r="D3" s="11"/>
      <c r="E3" s="11"/>
      <c r="F3" s="12"/>
      <c r="G3" s="68"/>
      <c r="H3" s="68"/>
      <c r="I3" s="70">
        <v>3</v>
      </c>
      <c r="J3" s="54"/>
      <c r="K3" s="45">
        <v>9</v>
      </c>
      <c r="L3" s="45">
        <v>7</v>
      </c>
      <c r="M3" s="45">
        <v>2</v>
      </c>
      <c r="N3" s="45">
        <v>9</v>
      </c>
      <c r="O3" s="45">
        <v>0</v>
      </c>
      <c r="P3" s="46" t="s">
        <v>277</v>
      </c>
      <c r="Q3" s="46" t="s">
        <v>277</v>
      </c>
      <c r="R3" s="45">
        <v>1</v>
      </c>
      <c r="S3" s="45">
        <v>0</v>
      </c>
      <c r="T3" s="45">
        <v>9</v>
      </c>
      <c r="U3" s="45">
        <v>9</v>
      </c>
      <c r="V3" s="45">
        <v>3</v>
      </c>
      <c r="W3" s="46">
        <v>1.728395</v>
      </c>
      <c r="X3" s="46">
        <v>0.2222222222222222</v>
      </c>
    </row>
    <row r="4" spans="1:24" ht="15">
      <c r="A4" s="95" t="s">
        <v>248</v>
      </c>
      <c r="B4" s="97" t="s">
        <v>263</v>
      </c>
      <c r="C4" s="97" t="s">
        <v>57</v>
      </c>
      <c r="D4" s="11"/>
      <c r="E4" s="11"/>
      <c r="F4" s="12"/>
      <c r="G4" s="68"/>
      <c r="H4" s="68"/>
      <c r="I4" s="70">
        <v>4</v>
      </c>
      <c r="J4" s="70"/>
      <c r="K4" s="45">
        <v>8</v>
      </c>
      <c r="L4" s="45">
        <v>7</v>
      </c>
      <c r="M4" s="45">
        <v>0</v>
      </c>
      <c r="N4" s="45">
        <v>7</v>
      </c>
      <c r="O4" s="45">
        <v>0</v>
      </c>
      <c r="P4" s="46" t="s">
        <v>277</v>
      </c>
      <c r="Q4" s="46" t="s">
        <v>277</v>
      </c>
      <c r="R4" s="45">
        <v>1</v>
      </c>
      <c r="S4" s="45">
        <v>0</v>
      </c>
      <c r="T4" s="45">
        <v>8</v>
      </c>
      <c r="U4" s="45">
        <v>7</v>
      </c>
      <c r="V4" s="45">
        <v>2</v>
      </c>
      <c r="W4" s="46">
        <v>1.53125</v>
      </c>
      <c r="X4" s="46">
        <v>0.25</v>
      </c>
    </row>
    <row r="5" spans="1:24" ht="15">
      <c r="A5" s="95" t="s">
        <v>249</v>
      </c>
      <c r="B5" s="97" t="s">
        <v>264</v>
      </c>
      <c r="C5" s="97" t="s">
        <v>57</v>
      </c>
      <c r="D5" s="11"/>
      <c r="E5" s="11"/>
      <c r="F5" s="12"/>
      <c r="G5" s="68"/>
      <c r="H5" s="68"/>
      <c r="I5" s="70">
        <v>5</v>
      </c>
      <c r="J5" s="70"/>
      <c r="K5" s="45">
        <v>7</v>
      </c>
      <c r="L5" s="45">
        <v>5</v>
      </c>
      <c r="M5" s="45">
        <v>2</v>
      </c>
      <c r="N5" s="45">
        <v>7</v>
      </c>
      <c r="O5" s="45">
        <v>0</v>
      </c>
      <c r="P5" s="46" t="s">
        <v>277</v>
      </c>
      <c r="Q5" s="46" t="s">
        <v>277</v>
      </c>
      <c r="R5" s="45">
        <v>1</v>
      </c>
      <c r="S5" s="45">
        <v>0</v>
      </c>
      <c r="T5" s="45">
        <v>7</v>
      </c>
      <c r="U5" s="45">
        <v>7</v>
      </c>
      <c r="V5" s="45">
        <v>4</v>
      </c>
      <c r="W5" s="46">
        <v>1.795918</v>
      </c>
      <c r="X5" s="46">
        <v>0.2857142857142857</v>
      </c>
    </row>
    <row r="6" spans="1:24" ht="15">
      <c r="A6" s="95" t="s">
        <v>250</v>
      </c>
      <c r="B6" s="97" t="s">
        <v>265</v>
      </c>
      <c r="C6" s="97" t="s">
        <v>57</v>
      </c>
      <c r="D6" s="11"/>
      <c r="E6" s="11"/>
      <c r="F6" s="12"/>
      <c r="G6" s="68"/>
      <c r="H6" s="68"/>
      <c r="I6" s="70">
        <v>6</v>
      </c>
      <c r="J6" s="70"/>
      <c r="K6" s="45">
        <v>6</v>
      </c>
      <c r="L6" s="45">
        <v>4</v>
      </c>
      <c r="M6" s="45">
        <v>2</v>
      </c>
      <c r="N6" s="45">
        <v>6</v>
      </c>
      <c r="O6" s="45">
        <v>0</v>
      </c>
      <c r="P6" s="46" t="s">
        <v>277</v>
      </c>
      <c r="Q6" s="46" t="s">
        <v>277</v>
      </c>
      <c r="R6" s="45">
        <v>1</v>
      </c>
      <c r="S6" s="45">
        <v>0</v>
      </c>
      <c r="T6" s="45">
        <v>6</v>
      </c>
      <c r="U6" s="45">
        <v>6</v>
      </c>
      <c r="V6" s="45">
        <v>2</v>
      </c>
      <c r="W6" s="46">
        <v>1.388889</v>
      </c>
      <c r="X6" s="46">
        <v>0.3333333333333333</v>
      </c>
    </row>
    <row r="7" spans="1:24" ht="15">
      <c r="A7" s="95" t="s">
        <v>251</v>
      </c>
      <c r="B7" s="97" t="s">
        <v>266</v>
      </c>
      <c r="C7" s="97" t="s">
        <v>57</v>
      </c>
      <c r="D7" s="11"/>
      <c r="E7" s="11"/>
      <c r="F7" s="12"/>
      <c r="G7" s="68"/>
      <c r="H7" s="68"/>
      <c r="I7" s="70">
        <v>7</v>
      </c>
      <c r="J7" s="70"/>
      <c r="K7" s="45">
        <v>5</v>
      </c>
      <c r="L7" s="45">
        <v>3</v>
      </c>
      <c r="M7" s="45">
        <v>2</v>
      </c>
      <c r="N7" s="45">
        <v>5</v>
      </c>
      <c r="O7" s="45">
        <v>0</v>
      </c>
      <c r="P7" s="46" t="s">
        <v>277</v>
      </c>
      <c r="Q7" s="46" t="s">
        <v>277</v>
      </c>
      <c r="R7" s="45">
        <v>1</v>
      </c>
      <c r="S7" s="45">
        <v>0</v>
      </c>
      <c r="T7" s="45">
        <v>5</v>
      </c>
      <c r="U7" s="45">
        <v>5</v>
      </c>
      <c r="V7" s="45">
        <v>3</v>
      </c>
      <c r="W7" s="46">
        <v>1.44</v>
      </c>
      <c r="X7" s="46">
        <v>0.4</v>
      </c>
    </row>
    <row r="8" spans="1:24" ht="15">
      <c r="A8" s="95" t="s">
        <v>252</v>
      </c>
      <c r="B8" s="97" t="s">
        <v>267</v>
      </c>
      <c r="C8" s="97" t="s">
        <v>57</v>
      </c>
      <c r="D8" s="11"/>
      <c r="E8" s="11"/>
      <c r="F8" s="12"/>
      <c r="G8" s="68"/>
      <c r="H8" s="68"/>
      <c r="I8" s="70">
        <v>8</v>
      </c>
      <c r="J8" s="70"/>
      <c r="K8" s="45">
        <v>4</v>
      </c>
      <c r="L8" s="45">
        <v>2</v>
      </c>
      <c r="M8" s="45">
        <v>2</v>
      </c>
      <c r="N8" s="45">
        <v>4</v>
      </c>
      <c r="O8" s="45">
        <v>0</v>
      </c>
      <c r="P8" s="46" t="s">
        <v>277</v>
      </c>
      <c r="Q8" s="46" t="s">
        <v>277</v>
      </c>
      <c r="R8" s="45">
        <v>1</v>
      </c>
      <c r="S8" s="45">
        <v>0</v>
      </c>
      <c r="T8" s="45">
        <v>4</v>
      </c>
      <c r="U8" s="45">
        <v>4</v>
      </c>
      <c r="V8" s="45">
        <v>2</v>
      </c>
      <c r="W8" s="46">
        <v>1.125</v>
      </c>
      <c r="X8" s="46">
        <v>0.5</v>
      </c>
    </row>
    <row r="9" spans="1:24" ht="15">
      <c r="A9" s="95" t="s">
        <v>253</v>
      </c>
      <c r="B9" s="97" t="s">
        <v>268</v>
      </c>
      <c r="C9" s="97" t="s">
        <v>57</v>
      </c>
      <c r="D9" s="11"/>
      <c r="E9" s="11"/>
      <c r="F9" s="12"/>
      <c r="G9" s="68"/>
      <c r="H9" s="68"/>
      <c r="I9" s="70">
        <v>9</v>
      </c>
      <c r="J9" s="70"/>
      <c r="K9" s="45">
        <v>4</v>
      </c>
      <c r="L9" s="45">
        <v>2</v>
      </c>
      <c r="M9" s="45">
        <v>2</v>
      </c>
      <c r="N9" s="45">
        <v>4</v>
      </c>
      <c r="O9" s="45">
        <v>0</v>
      </c>
      <c r="P9" s="46" t="s">
        <v>277</v>
      </c>
      <c r="Q9" s="46" t="s">
        <v>277</v>
      </c>
      <c r="R9" s="45">
        <v>1</v>
      </c>
      <c r="S9" s="45">
        <v>0</v>
      </c>
      <c r="T9" s="45">
        <v>4</v>
      </c>
      <c r="U9" s="45">
        <v>4</v>
      </c>
      <c r="V9" s="45">
        <v>3</v>
      </c>
      <c r="W9" s="46">
        <v>1.25</v>
      </c>
      <c r="X9" s="46">
        <v>0.5</v>
      </c>
    </row>
    <row r="10" spans="1:24" ht="14.25" customHeight="1">
      <c r="A10" s="95" t="s">
        <v>254</v>
      </c>
      <c r="B10" s="97" t="s">
        <v>269</v>
      </c>
      <c r="C10" s="97" t="s">
        <v>57</v>
      </c>
      <c r="D10" s="11"/>
      <c r="E10" s="11"/>
      <c r="F10" s="12"/>
      <c r="G10" s="68"/>
      <c r="H10" s="68"/>
      <c r="I10" s="70">
        <v>10</v>
      </c>
      <c r="J10" s="70"/>
      <c r="K10" s="45">
        <v>4</v>
      </c>
      <c r="L10" s="45">
        <v>2</v>
      </c>
      <c r="M10" s="45">
        <v>2</v>
      </c>
      <c r="N10" s="45">
        <v>4</v>
      </c>
      <c r="O10" s="45">
        <v>0</v>
      </c>
      <c r="P10" s="46" t="s">
        <v>277</v>
      </c>
      <c r="Q10" s="46" t="s">
        <v>277</v>
      </c>
      <c r="R10" s="45">
        <v>1</v>
      </c>
      <c r="S10" s="45">
        <v>0</v>
      </c>
      <c r="T10" s="45">
        <v>4</v>
      </c>
      <c r="U10" s="45">
        <v>4</v>
      </c>
      <c r="V10" s="45">
        <v>2</v>
      </c>
      <c r="W10" s="46">
        <v>1.125</v>
      </c>
      <c r="X10" s="46">
        <v>0.5</v>
      </c>
    </row>
    <row r="11" spans="1:24" ht="15">
      <c r="A11" s="95" t="s">
        <v>255</v>
      </c>
      <c r="B11" s="97" t="s">
        <v>270</v>
      </c>
      <c r="C11" s="97" t="s">
        <v>57</v>
      </c>
      <c r="D11" s="11"/>
      <c r="E11" s="11"/>
      <c r="F11" s="12"/>
      <c r="G11" s="68"/>
      <c r="H11" s="68"/>
      <c r="I11" s="70">
        <v>11</v>
      </c>
      <c r="J11" s="70"/>
      <c r="K11" s="45">
        <v>4</v>
      </c>
      <c r="L11" s="45">
        <v>2</v>
      </c>
      <c r="M11" s="45">
        <v>2</v>
      </c>
      <c r="N11" s="45">
        <v>4</v>
      </c>
      <c r="O11" s="45">
        <v>0</v>
      </c>
      <c r="P11" s="46" t="s">
        <v>277</v>
      </c>
      <c r="Q11" s="46" t="s">
        <v>277</v>
      </c>
      <c r="R11" s="45">
        <v>1</v>
      </c>
      <c r="S11" s="45">
        <v>0</v>
      </c>
      <c r="T11" s="45">
        <v>4</v>
      </c>
      <c r="U11" s="45">
        <v>4</v>
      </c>
      <c r="V11" s="45">
        <v>3</v>
      </c>
      <c r="W11" s="46">
        <v>1.25</v>
      </c>
      <c r="X11" s="46">
        <v>0.5</v>
      </c>
    </row>
    <row r="12" spans="1:24" ht="15">
      <c r="A12" s="95" t="s">
        <v>256</v>
      </c>
      <c r="B12" s="97" t="s">
        <v>271</v>
      </c>
      <c r="C12" s="97" t="s">
        <v>57</v>
      </c>
      <c r="D12" s="11"/>
      <c r="E12" s="11"/>
      <c r="F12" s="12"/>
      <c r="G12" s="68"/>
      <c r="H12" s="68"/>
      <c r="I12" s="70">
        <v>12</v>
      </c>
      <c r="J12" s="70"/>
      <c r="K12" s="45">
        <v>3</v>
      </c>
      <c r="L12" s="45">
        <v>1</v>
      </c>
      <c r="M12" s="45">
        <v>2</v>
      </c>
      <c r="N12" s="45">
        <v>3</v>
      </c>
      <c r="O12" s="45">
        <v>0</v>
      </c>
      <c r="P12" s="46" t="s">
        <v>277</v>
      </c>
      <c r="Q12" s="46" t="s">
        <v>277</v>
      </c>
      <c r="R12" s="45">
        <v>1</v>
      </c>
      <c r="S12" s="45">
        <v>0</v>
      </c>
      <c r="T12" s="45">
        <v>3</v>
      </c>
      <c r="U12" s="45">
        <v>3</v>
      </c>
      <c r="V12" s="45">
        <v>2</v>
      </c>
      <c r="W12" s="46">
        <v>0.888889</v>
      </c>
      <c r="X12" s="46">
        <v>0.6666666666666666</v>
      </c>
    </row>
    <row r="13" spans="1:24" ht="15">
      <c r="A13" s="95" t="s">
        <v>257</v>
      </c>
      <c r="B13" s="97" t="s">
        <v>272</v>
      </c>
      <c r="C13" s="97" t="s">
        <v>57</v>
      </c>
      <c r="D13" s="11"/>
      <c r="E13" s="11"/>
      <c r="F13" s="12"/>
      <c r="G13" s="68"/>
      <c r="H13" s="68"/>
      <c r="I13" s="70">
        <v>13</v>
      </c>
      <c r="J13" s="70"/>
      <c r="K13" s="45">
        <v>2</v>
      </c>
      <c r="L13" s="45">
        <v>0</v>
      </c>
      <c r="M13" s="45">
        <v>2</v>
      </c>
      <c r="N13" s="45">
        <v>2</v>
      </c>
      <c r="O13" s="45">
        <v>0</v>
      </c>
      <c r="P13" s="46" t="s">
        <v>277</v>
      </c>
      <c r="Q13" s="46" t="s">
        <v>277</v>
      </c>
      <c r="R13" s="45">
        <v>1</v>
      </c>
      <c r="S13" s="45">
        <v>0</v>
      </c>
      <c r="T13" s="45">
        <v>2</v>
      </c>
      <c r="U13" s="45">
        <v>2</v>
      </c>
      <c r="V13" s="45">
        <v>1</v>
      </c>
      <c r="W13" s="46">
        <v>0.5</v>
      </c>
      <c r="X13" s="46">
        <v>1</v>
      </c>
    </row>
    <row r="14" spans="1:24" ht="15">
      <c r="A14" s="95" t="s">
        <v>258</v>
      </c>
      <c r="B14" s="97" t="s">
        <v>273</v>
      </c>
      <c r="C14" s="97" t="s">
        <v>57</v>
      </c>
      <c r="D14" s="11"/>
      <c r="E14" s="11"/>
      <c r="F14" s="12"/>
      <c r="G14" s="68"/>
      <c r="H14" s="68"/>
      <c r="I14" s="70">
        <v>14</v>
      </c>
      <c r="J14" s="70"/>
      <c r="K14" s="45">
        <v>2</v>
      </c>
      <c r="L14" s="45">
        <v>0</v>
      </c>
      <c r="M14" s="45">
        <v>2</v>
      </c>
      <c r="N14" s="45">
        <v>2</v>
      </c>
      <c r="O14" s="45">
        <v>0</v>
      </c>
      <c r="P14" s="46" t="s">
        <v>277</v>
      </c>
      <c r="Q14" s="46" t="s">
        <v>277</v>
      </c>
      <c r="R14" s="45">
        <v>1</v>
      </c>
      <c r="S14" s="45">
        <v>0</v>
      </c>
      <c r="T14" s="45">
        <v>2</v>
      </c>
      <c r="U14" s="45">
        <v>2</v>
      </c>
      <c r="V14" s="45">
        <v>1</v>
      </c>
      <c r="W14" s="46">
        <v>0.5</v>
      </c>
      <c r="X14" s="46">
        <v>1</v>
      </c>
    </row>
    <row r="15" spans="1:24" ht="15">
      <c r="A15" s="95" t="s">
        <v>259</v>
      </c>
      <c r="B15" s="97" t="s">
        <v>262</v>
      </c>
      <c r="C15" s="97" t="s">
        <v>60</v>
      </c>
      <c r="D15" s="11"/>
      <c r="E15" s="11"/>
      <c r="F15" s="12"/>
      <c r="G15" s="68"/>
      <c r="H15" s="68"/>
      <c r="I15" s="70">
        <v>15</v>
      </c>
      <c r="J15" s="70"/>
      <c r="K15" s="45">
        <v>2</v>
      </c>
      <c r="L15" s="45">
        <v>0</v>
      </c>
      <c r="M15" s="45">
        <v>2</v>
      </c>
      <c r="N15" s="45">
        <v>2</v>
      </c>
      <c r="O15" s="45">
        <v>0</v>
      </c>
      <c r="P15" s="46" t="s">
        <v>277</v>
      </c>
      <c r="Q15" s="46" t="s">
        <v>277</v>
      </c>
      <c r="R15" s="45">
        <v>1</v>
      </c>
      <c r="S15" s="45">
        <v>0</v>
      </c>
      <c r="T15" s="45">
        <v>2</v>
      </c>
      <c r="U15" s="45">
        <v>2</v>
      </c>
      <c r="V15" s="45">
        <v>1</v>
      </c>
      <c r="W15" s="46">
        <v>0.5</v>
      </c>
      <c r="X15" s="46">
        <v>1</v>
      </c>
    </row>
    <row r="16" spans="1:24" ht="15">
      <c r="A16" s="95" t="s">
        <v>260</v>
      </c>
      <c r="B16" s="97" t="s">
        <v>263</v>
      </c>
      <c r="C16" s="97" t="s">
        <v>60</v>
      </c>
      <c r="D16" s="11"/>
      <c r="E16" s="11"/>
      <c r="F16" s="12"/>
      <c r="G16" s="68"/>
      <c r="H16" s="68"/>
      <c r="I16" s="70">
        <v>16</v>
      </c>
      <c r="J16" s="70"/>
      <c r="K16" s="45">
        <v>2</v>
      </c>
      <c r="L16" s="45">
        <v>0</v>
      </c>
      <c r="M16" s="45">
        <v>2</v>
      </c>
      <c r="N16" s="45">
        <v>2</v>
      </c>
      <c r="O16" s="45">
        <v>0</v>
      </c>
      <c r="P16" s="46" t="s">
        <v>277</v>
      </c>
      <c r="Q16" s="46" t="s">
        <v>277</v>
      </c>
      <c r="R16" s="45">
        <v>1</v>
      </c>
      <c r="S16" s="45">
        <v>0</v>
      </c>
      <c r="T16" s="45">
        <v>2</v>
      </c>
      <c r="U16" s="45">
        <v>2</v>
      </c>
      <c r="V16" s="45">
        <v>1</v>
      </c>
      <c r="W16" s="46">
        <v>0.5</v>
      </c>
      <c r="X16" s="46">
        <v>1</v>
      </c>
    </row>
    <row r="17" spans="1:24" ht="15">
      <c r="A17" s="95" t="s">
        <v>261</v>
      </c>
      <c r="B17" s="97" t="s">
        <v>264</v>
      </c>
      <c r="C17" s="97" t="s">
        <v>60</v>
      </c>
      <c r="D17" s="11"/>
      <c r="E17" s="11"/>
      <c r="F17" s="12"/>
      <c r="G17" s="68"/>
      <c r="H17" s="68"/>
      <c r="I17" s="70">
        <v>17</v>
      </c>
      <c r="J17" s="70"/>
      <c r="K17" s="45">
        <v>2</v>
      </c>
      <c r="L17" s="45">
        <v>0</v>
      </c>
      <c r="M17" s="45">
        <v>2</v>
      </c>
      <c r="N17" s="45">
        <v>2</v>
      </c>
      <c r="O17" s="45">
        <v>0</v>
      </c>
      <c r="P17" s="46" t="s">
        <v>277</v>
      </c>
      <c r="Q17" s="46" t="s">
        <v>277</v>
      </c>
      <c r="R17" s="45">
        <v>1</v>
      </c>
      <c r="S17" s="45">
        <v>0</v>
      </c>
      <c r="T17" s="45">
        <v>2</v>
      </c>
      <c r="U17" s="45">
        <v>2</v>
      </c>
      <c r="V17" s="45">
        <v>1</v>
      </c>
      <c r="W17" s="46">
        <v>0.5</v>
      </c>
      <c r="X17" s="46">
        <v>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145</v>
      </c>
      <c r="B1" s="10" t="s">
        <v>5</v>
      </c>
      <c r="C1" s="10" t="s">
        <v>148</v>
      </c>
    </row>
    <row r="2" spans="1:3" ht="15">
      <c r="A2" s="96" t="s">
        <v>247</v>
      </c>
      <c r="B2" s="99" t="s">
        <v>225</v>
      </c>
      <c r="C2" s="96">
        <f>VLOOKUP(GroupVertices[[#This Row],[Vertex]],Vertices[],MATCH("ID",Vertices[[#Headers],[Vertex]:[Marked?]],0),FALSE)</f>
        <v>54</v>
      </c>
    </row>
    <row r="3" spans="1:3" ht="15">
      <c r="A3" s="98" t="s">
        <v>247</v>
      </c>
      <c r="B3" s="99" t="s">
        <v>228</v>
      </c>
      <c r="C3" s="96">
        <f>VLOOKUP(GroupVertices[[#This Row],[Vertex]],Vertices[],MATCH("ID",Vertices[[#Headers],[Vertex]:[Marked?]],0),FALSE)</f>
        <v>27</v>
      </c>
    </row>
    <row r="4" spans="1:3" ht="15">
      <c r="A4" s="98" t="s">
        <v>247</v>
      </c>
      <c r="B4" s="99" t="s">
        <v>221</v>
      </c>
      <c r="C4" s="96">
        <f>VLOOKUP(GroupVertices[[#This Row],[Vertex]],Vertices[],MATCH("ID",Vertices[[#Headers],[Vertex]:[Marked?]],0),FALSE)</f>
        <v>51</v>
      </c>
    </row>
    <row r="5" spans="1:3" ht="15">
      <c r="A5" s="98" t="s">
        <v>247</v>
      </c>
      <c r="B5" s="99" t="s">
        <v>220</v>
      </c>
      <c r="C5" s="96">
        <f>VLOOKUP(GroupVertices[[#This Row],[Vertex]],Vertices[],MATCH("ID",Vertices[[#Headers],[Vertex]:[Marked?]],0),FALSE)</f>
        <v>50</v>
      </c>
    </row>
    <row r="6" spans="1:3" ht="15">
      <c r="A6" s="98" t="s">
        <v>247</v>
      </c>
      <c r="B6" s="99" t="s">
        <v>212</v>
      </c>
      <c r="C6" s="96">
        <f>VLOOKUP(GroupVertices[[#This Row],[Vertex]],Vertices[],MATCH("ID",Vertices[[#Headers],[Vertex]:[Marked?]],0),FALSE)</f>
        <v>44</v>
      </c>
    </row>
    <row r="7" spans="1:3" ht="15">
      <c r="A7" s="98" t="s">
        <v>247</v>
      </c>
      <c r="B7" s="99" t="s">
        <v>199</v>
      </c>
      <c r="C7" s="96">
        <f>VLOOKUP(GroupVertices[[#This Row],[Vertex]],Vertices[],MATCH("ID",Vertices[[#Headers],[Vertex]:[Marked?]],0),FALSE)</f>
        <v>32</v>
      </c>
    </row>
    <row r="8" spans="1:3" ht="15">
      <c r="A8" s="98" t="s">
        <v>247</v>
      </c>
      <c r="B8" s="99" t="s">
        <v>197</v>
      </c>
      <c r="C8" s="96">
        <f>VLOOKUP(GroupVertices[[#This Row],[Vertex]],Vertices[],MATCH("ID",Vertices[[#Headers],[Vertex]:[Marked?]],0),FALSE)</f>
        <v>31</v>
      </c>
    </row>
    <row r="9" spans="1:3" ht="15">
      <c r="A9" s="98" t="s">
        <v>247</v>
      </c>
      <c r="B9" s="99" t="s">
        <v>190</v>
      </c>
      <c r="C9" s="96">
        <f>VLOOKUP(GroupVertices[[#This Row],[Vertex]],Vertices[],MATCH("ID",Vertices[[#Headers],[Vertex]:[Marked?]],0),FALSE)</f>
        <v>28</v>
      </c>
    </row>
    <row r="10" spans="1:3" ht="15">
      <c r="A10" s="98" t="s">
        <v>247</v>
      </c>
      <c r="B10" s="99" t="s">
        <v>189</v>
      </c>
      <c r="C10" s="96">
        <f>VLOOKUP(GroupVertices[[#This Row],[Vertex]],Vertices[],MATCH("ID",Vertices[[#Headers],[Vertex]:[Marked?]],0),FALSE)</f>
        <v>26</v>
      </c>
    </row>
    <row r="11" spans="1:3" ht="15">
      <c r="A11" s="98" t="s">
        <v>248</v>
      </c>
      <c r="B11" s="99" t="s">
        <v>224</v>
      </c>
      <c r="C11" s="96">
        <f>VLOOKUP(GroupVertices[[#This Row],[Vertex]],Vertices[],MATCH("ID",Vertices[[#Headers],[Vertex]:[Marked?]],0),FALSE)</f>
        <v>53</v>
      </c>
    </row>
    <row r="12" spans="1:3" ht="15">
      <c r="A12" s="98" t="s">
        <v>248</v>
      </c>
      <c r="B12" s="99" t="s">
        <v>183</v>
      </c>
      <c r="C12" s="96">
        <f>VLOOKUP(GroupVertices[[#This Row],[Vertex]],Vertices[],MATCH("ID",Vertices[[#Headers],[Vertex]:[Marked?]],0),FALSE)</f>
        <v>17</v>
      </c>
    </row>
    <row r="13" spans="1:3" ht="15">
      <c r="A13" s="98" t="s">
        <v>248</v>
      </c>
      <c r="B13" s="99" t="s">
        <v>223</v>
      </c>
      <c r="C13" s="96">
        <f>VLOOKUP(GroupVertices[[#This Row],[Vertex]],Vertices[],MATCH("ID",Vertices[[#Headers],[Vertex]:[Marked?]],0),FALSE)</f>
        <v>52</v>
      </c>
    </row>
    <row r="14" spans="1:3" ht="15">
      <c r="A14" s="98" t="s">
        <v>248</v>
      </c>
      <c r="B14" s="99" t="s">
        <v>214</v>
      </c>
      <c r="C14" s="96">
        <f>VLOOKUP(GroupVertices[[#This Row],[Vertex]],Vertices[],MATCH("ID",Vertices[[#Headers],[Vertex]:[Marked?]],0),FALSE)</f>
        <v>46</v>
      </c>
    </row>
    <row r="15" spans="1:3" ht="15">
      <c r="A15" s="98" t="s">
        <v>248</v>
      </c>
      <c r="B15" s="99" t="s">
        <v>210</v>
      </c>
      <c r="C15" s="96">
        <f>VLOOKUP(GroupVertices[[#This Row],[Vertex]],Vertices[],MATCH("ID",Vertices[[#Headers],[Vertex]:[Marked?]],0),FALSE)</f>
        <v>42</v>
      </c>
    </row>
    <row r="16" spans="1:3" ht="15">
      <c r="A16" s="98" t="s">
        <v>248</v>
      </c>
      <c r="B16" s="99" t="s">
        <v>207</v>
      </c>
      <c r="C16" s="96">
        <f>VLOOKUP(GroupVertices[[#This Row],[Vertex]],Vertices[],MATCH("ID",Vertices[[#Headers],[Vertex]:[Marked?]],0),FALSE)</f>
        <v>39</v>
      </c>
    </row>
    <row r="17" spans="1:3" ht="15">
      <c r="A17" s="98" t="s">
        <v>248</v>
      </c>
      <c r="B17" s="99" t="s">
        <v>206</v>
      </c>
      <c r="C17" s="96">
        <f>VLOOKUP(GroupVertices[[#This Row],[Vertex]],Vertices[],MATCH("ID",Vertices[[#Headers],[Vertex]:[Marked?]],0),FALSE)</f>
        <v>38</v>
      </c>
    </row>
    <row r="18" spans="1:3" ht="15">
      <c r="A18" s="98" t="s">
        <v>248</v>
      </c>
      <c r="B18" s="99" t="s">
        <v>242</v>
      </c>
      <c r="C18" s="96">
        <f>VLOOKUP(GroupVertices[[#This Row],[Vertex]],Vertices[],MATCH("ID",Vertices[[#Headers],[Vertex]:[Marked?]],0),FALSE)</f>
        <v>18</v>
      </c>
    </row>
    <row r="19" spans="1:3" ht="15">
      <c r="A19" s="98" t="s">
        <v>249</v>
      </c>
      <c r="B19" s="99" t="s">
        <v>216</v>
      </c>
      <c r="C19" s="96">
        <f>VLOOKUP(GroupVertices[[#This Row],[Vertex]],Vertices[],MATCH("ID",Vertices[[#Headers],[Vertex]:[Marked?]],0),FALSE)</f>
        <v>47</v>
      </c>
    </row>
    <row r="20" spans="1:3" ht="15">
      <c r="A20" s="98" t="s">
        <v>249</v>
      </c>
      <c r="B20" s="99" t="s">
        <v>186</v>
      </c>
      <c r="C20" s="96">
        <f>VLOOKUP(GroupVertices[[#This Row],[Vertex]],Vertices[],MATCH("ID",Vertices[[#Headers],[Vertex]:[Marked?]],0),FALSE)</f>
        <v>23</v>
      </c>
    </row>
    <row r="21" spans="1:3" ht="15">
      <c r="A21" s="98" t="s">
        <v>249</v>
      </c>
      <c r="B21" s="99" t="s">
        <v>209</v>
      </c>
      <c r="C21" s="96">
        <f>VLOOKUP(GroupVertices[[#This Row],[Vertex]],Vertices[],MATCH("ID",Vertices[[#Headers],[Vertex]:[Marked?]],0),FALSE)</f>
        <v>41</v>
      </c>
    </row>
    <row r="22" spans="1:3" ht="15">
      <c r="A22" s="98" t="s">
        <v>249</v>
      </c>
      <c r="B22" s="99" t="s">
        <v>222</v>
      </c>
      <c r="C22" s="96">
        <f>VLOOKUP(GroupVertices[[#This Row],[Vertex]],Vertices[],MATCH("ID",Vertices[[#Headers],[Vertex]:[Marked?]],0),FALSE)</f>
        <v>30</v>
      </c>
    </row>
    <row r="23" spans="1:3" ht="15">
      <c r="A23" s="98" t="s">
        <v>249</v>
      </c>
      <c r="B23" s="99" t="s">
        <v>193</v>
      </c>
      <c r="C23" s="96">
        <f>VLOOKUP(GroupVertices[[#This Row],[Vertex]],Vertices[],MATCH("ID",Vertices[[#Headers],[Vertex]:[Marked?]],0),FALSE)</f>
        <v>29</v>
      </c>
    </row>
    <row r="24" spans="1:3" ht="15">
      <c r="A24" s="98" t="s">
        <v>249</v>
      </c>
      <c r="B24" s="99" t="s">
        <v>215</v>
      </c>
      <c r="C24" s="96">
        <f>VLOOKUP(GroupVertices[[#This Row],[Vertex]],Vertices[],MATCH("ID",Vertices[[#Headers],[Vertex]:[Marked?]],0),FALSE)</f>
        <v>14</v>
      </c>
    </row>
    <row r="25" spans="1:3" ht="15">
      <c r="A25" s="98" t="s">
        <v>249</v>
      </c>
      <c r="B25" s="99" t="s">
        <v>181</v>
      </c>
      <c r="C25" s="96">
        <f>VLOOKUP(GroupVertices[[#This Row],[Vertex]],Vertices[],MATCH("ID",Vertices[[#Headers],[Vertex]:[Marked?]],0),FALSE)</f>
        <v>13</v>
      </c>
    </row>
    <row r="26" spans="1:3" ht="15">
      <c r="A26" s="98" t="s">
        <v>250</v>
      </c>
      <c r="B26" s="99" t="s">
        <v>218</v>
      </c>
      <c r="C26" s="96">
        <f>VLOOKUP(GroupVertices[[#This Row],[Vertex]],Vertices[],MATCH("ID",Vertices[[#Headers],[Vertex]:[Marked?]],0),FALSE)</f>
        <v>49</v>
      </c>
    </row>
    <row r="27" spans="1:3" ht="15">
      <c r="A27" s="98" t="s">
        <v>250</v>
      </c>
      <c r="B27" s="99" t="s">
        <v>194</v>
      </c>
      <c r="C27" s="96">
        <f>VLOOKUP(GroupVertices[[#This Row],[Vertex]],Vertices[],MATCH("ID",Vertices[[#Headers],[Vertex]:[Marked?]],0),FALSE)</f>
        <v>4</v>
      </c>
    </row>
    <row r="28" spans="1:3" ht="15">
      <c r="A28" s="98" t="s">
        <v>250</v>
      </c>
      <c r="B28" s="99" t="s">
        <v>213</v>
      </c>
      <c r="C28" s="96">
        <f>VLOOKUP(GroupVertices[[#This Row],[Vertex]],Vertices[],MATCH("ID",Vertices[[#Headers],[Vertex]:[Marked?]],0),FALSE)</f>
        <v>45</v>
      </c>
    </row>
    <row r="29" spans="1:3" ht="15">
      <c r="A29" s="98" t="s">
        <v>250</v>
      </c>
      <c r="B29" s="99" t="s">
        <v>205</v>
      </c>
      <c r="C29" s="96">
        <f>VLOOKUP(GroupVertices[[#This Row],[Vertex]],Vertices[],MATCH("ID",Vertices[[#Headers],[Vertex]:[Marked?]],0),FALSE)</f>
        <v>37</v>
      </c>
    </row>
    <row r="30" spans="1:3" ht="15">
      <c r="A30" s="98" t="s">
        <v>250</v>
      </c>
      <c r="B30" s="99" t="s">
        <v>188</v>
      </c>
      <c r="C30" s="96">
        <f>VLOOKUP(GroupVertices[[#This Row],[Vertex]],Vertices[],MATCH("ID",Vertices[[#Headers],[Vertex]:[Marked?]],0),FALSE)</f>
        <v>25</v>
      </c>
    </row>
    <row r="31" spans="1:3" ht="15">
      <c r="A31" s="98" t="s">
        <v>250</v>
      </c>
      <c r="B31" s="99" t="s">
        <v>176</v>
      </c>
      <c r="C31" s="96">
        <f>VLOOKUP(GroupVertices[[#This Row],[Vertex]],Vertices[],MATCH("ID",Vertices[[#Headers],[Vertex]:[Marked?]],0),FALSE)</f>
        <v>3</v>
      </c>
    </row>
    <row r="32" spans="1:3" ht="15">
      <c r="A32" s="98" t="s">
        <v>251</v>
      </c>
      <c r="B32" s="99" t="s">
        <v>229</v>
      </c>
      <c r="C32" s="96">
        <f>VLOOKUP(GroupVertices[[#This Row],[Vertex]],Vertices[],MATCH("ID",Vertices[[#Headers],[Vertex]:[Marked?]],0),FALSE)</f>
        <v>57</v>
      </c>
    </row>
    <row r="33" spans="1:3" ht="15">
      <c r="A33" s="98" t="s">
        <v>251</v>
      </c>
      <c r="B33" s="99" t="s">
        <v>180</v>
      </c>
      <c r="C33" s="96">
        <f>VLOOKUP(GroupVertices[[#This Row],[Vertex]],Vertices[],MATCH("ID",Vertices[[#Headers],[Vertex]:[Marked?]],0),FALSE)</f>
        <v>11</v>
      </c>
    </row>
    <row r="34" spans="1:3" ht="15">
      <c r="A34" s="98" t="s">
        <v>251</v>
      </c>
      <c r="B34" s="99" t="s">
        <v>217</v>
      </c>
      <c r="C34" s="96">
        <f>VLOOKUP(GroupVertices[[#This Row],[Vertex]],Vertices[],MATCH("ID",Vertices[[#Headers],[Vertex]:[Marked?]],0),FALSE)</f>
        <v>48</v>
      </c>
    </row>
    <row r="35" spans="1:3" ht="15">
      <c r="A35" s="98" t="s">
        <v>251</v>
      </c>
      <c r="B35" s="99" t="s">
        <v>192</v>
      </c>
      <c r="C35" s="96">
        <f>VLOOKUP(GroupVertices[[#This Row],[Vertex]],Vertices[],MATCH("ID",Vertices[[#Headers],[Vertex]:[Marked?]],0),FALSE)</f>
        <v>12</v>
      </c>
    </row>
    <row r="36" spans="1:3" ht="15">
      <c r="A36" s="98" t="s">
        <v>251</v>
      </c>
      <c r="B36" s="99" t="s">
        <v>187</v>
      </c>
      <c r="C36" s="96">
        <f>VLOOKUP(GroupVertices[[#This Row],[Vertex]],Vertices[],MATCH("ID",Vertices[[#Headers],[Vertex]:[Marked?]],0),FALSE)</f>
        <v>24</v>
      </c>
    </row>
    <row r="37" spans="1:3" ht="15">
      <c r="A37" s="98" t="s">
        <v>252</v>
      </c>
      <c r="B37" s="99" t="s">
        <v>237</v>
      </c>
      <c r="C37" s="96">
        <f>VLOOKUP(GroupVertices[[#This Row],[Vertex]],Vertices[],MATCH("ID",Vertices[[#Headers],[Vertex]:[Marked?]],0),FALSE)</f>
        <v>66</v>
      </c>
    </row>
    <row r="38" spans="1:3" ht="15">
      <c r="A38" s="98" t="s">
        <v>252</v>
      </c>
      <c r="B38" s="99" t="s">
        <v>238</v>
      </c>
      <c r="C38" s="96">
        <f>VLOOKUP(GroupVertices[[#This Row],[Vertex]],Vertices[],MATCH("ID",Vertices[[#Headers],[Vertex]:[Marked?]],0),FALSE)</f>
        <v>59</v>
      </c>
    </row>
    <row r="39" spans="1:3" ht="15">
      <c r="A39" s="98" t="s">
        <v>252</v>
      </c>
      <c r="B39" s="99" t="s">
        <v>232</v>
      </c>
      <c r="C39" s="96">
        <f>VLOOKUP(GroupVertices[[#This Row],[Vertex]],Vertices[],MATCH("ID",Vertices[[#Headers],[Vertex]:[Marked?]],0),FALSE)</f>
        <v>62</v>
      </c>
    </row>
    <row r="40" spans="1:3" ht="15">
      <c r="A40" s="98" t="s">
        <v>252</v>
      </c>
      <c r="B40" s="99" t="s">
        <v>230</v>
      </c>
      <c r="C40" s="96">
        <f>VLOOKUP(GroupVertices[[#This Row],[Vertex]],Vertices[],MATCH("ID",Vertices[[#Headers],[Vertex]:[Marked?]],0),FALSE)</f>
        <v>58</v>
      </c>
    </row>
    <row r="41" spans="1:3" ht="15">
      <c r="A41" s="98" t="s">
        <v>253</v>
      </c>
      <c r="B41" s="99" t="s">
        <v>211</v>
      </c>
      <c r="C41" s="96">
        <f>VLOOKUP(GroupVertices[[#This Row],[Vertex]],Vertices[],MATCH("ID",Vertices[[#Headers],[Vertex]:[Marked?]],0),FALSE)</f>
        <v>43</v>
      </c>
    </row>
    <row r="42" spans="1:3" ht="15">
      <c r="A42" s="98" t="s">
        <v>253</v>
      </c>
      <c r="B42" s="99" t="s">
        <v>219</v>
      </c>
      <c r="C42" s="96">
        <f>VLOOKUP(GroupVertices[[#This Row],[Vertex]],Vertices[],MATCH("ID",Vertices[[#Headers],[Vertex]:[Marked?]],0),FALSE)</f>
        <v>8</v>
      </c>
    </row>
    <row r="43" spans="1:3" ht="15">
      <c r="A43" s="98" t="s">
        <v>253</v>
      </c>
      <c r="B43" s="99" t="s">
        <v>208</v>
      </c>
      <c r="C43" s="96">
        <f>VLOOKUP(GroupVertices[[#This Row],[Vertex]],Vertices[],MATCH("ID",Vertices[[#Headers],[Vertex]:[Marked?]],0),FALSE)</f>
        <v>40</v>
      </c>
    </row>
    <row r="44" spans="1:3" ht="15">
      <c r="A44" s="98" t="s">
        <v>253</v>
      </c>
      <c r="B44" s="99" t="s">
        <v>178</v>
      </c>
      <c r="C44" s="96">
        <f>VLOOKUP(GroupVertices[[#This Row],[Vertex]],Vertices[],MATCH("ID",Vertices[[#Headers],[Vertex]:[Marked?]],0),FALSE)</f>
        <v>7</v>
      </c>
    </row>
    <row r="45" spans="1:3" ht="15">
      <c r="A45" s="98" t="s">
        <v>254</v>
      </c>
      <c r="B45" s="99" t="s">
        <v>202</v>
      </c>
      <c r="C45" s="96">
        <f>VLOOKUP(GroupVertices[[#This Row],[Vertex]],Vertices[],MATCH("ID",Vertices[[#Headers],[Vertex]:[Marked?]],0),FALSE)</f>
        <v>36</v>
      </c>
    </row>
    <row r="46" spans="1:3" ht="15">
      <c r="A46" s="98" t="s">
        <v>254</v>
      </c>
      <c r="B46" s="99" t="s">
        <v>203</v>
      </c>
      <c r="C46" s="96">
        <f>VLOOKUP(GroupVertices[[#This Row],[Vertex]],Vertices[],MATCH("ID",Vertices[[#Headers],[Vertex]:[Marked?]],0),FALSE)</f>
        <v>34</v>
      </c>
    </row>
    <row r="47" spans="1:3" ht="15">
      <c r="A47" s="98" t="s">
        <v>254</v>
      </c>
      <c r="B47" s="99" t="s">
        <v>200</v>
      </c>
      <c r="C47" s="96">
        <f>VLOOKUP(GroupVertices[[#This Row],[Vertex]],Vertices[],MATCH("ID",Vertices[[#Headers],[Vertex]:[Marked?]],0),FALSE)</f>
        <v>35</v>
      </c>
    </row>
    <row r="48" spans="1:3" ht="15">
      <c r="A48" s="98" t="s">
        <v>254</v>
      </c>
      <c r="B48" s="99" t="s">
        <v>198</v>
      </c>
      <c r="C48" s="96">
        <f>VLOOKUP(GroupVertices[[#This Row],[Vertex]],Vertices[],MATCH("ID",Vertices[[#Headers],[Vertex]:[Marked?]],0),FALSE)</f>
        <v>33</v>
      </c>
    </row>
    <row r="49" spans="1:3" ht="15">
      <c r="A49" s="98" t="s">
        <v>255</v>
      </c>
      <c r="B49" s="99" t="s">
        <v>191</v>
      </c>
      <c r="C49" s="96">
        <f>VLOOKUP(GroupVertices[[#This Row],[Vertex]],Vertices[],MATCH("ID",Vertices[[#Headers],[Vertex]:[Marked?]],0),FALSE)</f>
        <v>20</v>
      </c>
    </row>
    <row r="50" spans="1:3" ht="15">
      <c r="A50" s="98" t="s">
        <v>255</v>
      </c>
      <c r="B50" s="99" t="s">
        <v>195</v>
      </c>
      <c r="C50" s="96">
        <f>VLOOKUP(GroupVertices[[#This Row],[Vertex]],Vertices[],MATCH("ID",Vertices[[#Headers],[Vertex]:[Marked?]],0),FALSE)</f>
        <v>10</v>
      </c>
    </row>
    <row r="51" spans="1:3" ht="15">
      <c r="A51" s="98" t="s">
        <v>255</v>
      </c>
      <c r="B51" s="99" t="s">
        <v>184</v>
      </c>
      <c r="C51" s="96">
        <f>VLOOKUP(GroupVertices[[#This Row],[Vertex]],Vertices[],MATCH("ID",Vertices[[#Headers],[Vertex]:[Marked?]],0),FALSE)</f>
        <v>19</v>
      </c>
    </row>
    <row r="52" spans="1:3" ht="15">
      <c r="A52" s="98" t="s">
        <v>255</v>
      </c>
      <c r="B52" s="99" t="s">
        <v>179</v>
      </c>
      <c r="C52" s="96">
        <f>VLOOKUP(GroupVertices[[#This Row],[Vertex]],Vertices[],MATCH("ID",Vertices[[#Headers],[Vertex]:[Marked?]],0),FALSE)</f>
        <v>9</v>
      </c>
    </row>
    <row r="53" spans="1:3" ht="15">
      <c r="A53" s="98" t="s">
        <v>256</v>
      </c>
      <c r="B53" s="99" t="s">
        <v>235</v>
      </c>
      <c r="C53" s="96">
        <f>VLOOKUP(GroupVertices[[#This Row],[Vertex]],Vertices[],MATCH("ID",Vertices[[#Headers],[Vertex]:[Marked?]],0),FALSE)</f>
        <v>65</v>
      </c>
    </row>
    <row r="54" spans="1:3" ht="15">
      <c r="A54" s="98" t="s">
        <v>256</v>
      </c>
      <c r="B54" s="99" t="s">
        <v>236</v>
      </c>
      <c r="C54" s="96">
        <f>VLOOKUP(GroupVertices[[#This Row],[Vertex]],Vertices[],MATCH("ID",Vertices[[#Headers],[Vertex]:[Marked?]],0),FALSE)</f>
        <v>61</v>
      </c>
    </row>
    <row r="55" spans="1:3" ht="15">
      <c r="A55" s="98" t="s">
        <v>256</v>
      </c>
      <c r="B55" s="99" t="s">
        <v>231</v>
      </c>
      <c r="C55" s="96">
        <f>VLOOKUP(GroupVertices[[#This Row],[Vertex]],Vertices[],MATCH("ID",Vertices[[#Headers],[Vertex]:[Marked?]],0),FALSE)</f>
        <v>60</v>
      </c>
    </row>
    <row r="56" spans="1:3" ht="15">
      <c r="A56" s="98" t="s">
        <v>257</v>
      </c>
      <c r="B56" s="99" t="s">
        <v>234</v>
      </c>
      <c r="C56" s="96">
        <f>VLOOKUP(GroupVertices[[#This Row],[Vertex]],Vertices[],MATCH("ID",Vertices[[#Headers],[Vertex]:[Marked?]],0),FALSE)</f>
        <v>64</v>
      </c>
    </row>
    <row r="57" spans="1:3" ht="15">
      <c r="A57" s="98" t="s">
        <v>257</v>
      </c>
      <c r="B57" s="99" t="s">
        <v>233</v>
      </c>
      <c r="C57" s="96">
        <f>VLOOKUP(GroupVertices[[#This Row],[Vertex]],Vertices[],MATCH("ID",Vertices[[#Headers],[Vertex]:[Marked?]],0),FALSE)</f>
        <v>63</v>
      </c>
    </row>
    <row r="58" spans="1:3" ht="15">
      <c r="A58" s="98" t="s">
        <v>258</v>
      </c>
      <c r="B58" s="99" t="s">
        <v>227</v>
      </c>
      <c r="C58" s="96">
        <f>VLOOKUP(GroupVertices[[#This Row],[Vertex]],Vertices[],MATCH("ID",Vertices[[#Headers],[Vertex]:[Marked?]],0),FALSE)</f>
        <v>56</v>
      </c>
    </row>
    <row r="59" spans="1:3" ht="15">
      <c r="A59" s="98" t="s">
        <v>258</v>
      </c>
      <c r="B59" s="99" t="s">
        <v>226</v>
      </c>
      <c r="C59" s="96">
        <f>VLOOKUP(GroupVertices[[#This Row],[Vertex]],Vertices[],MATCH("ID",Vertices[[#Headers],[Vertex]:[Marked?]],0),FALSE)</f>
        <v>55</v>
      </c>
    </row>
    <row r="60" spans="1:3" ht="15">
      <c r="A60" s="98" t="s">
        <v>259</v>
      </c>
      <c r="B60" s="99" t="s">
        <v>201</v>
      </c>
      <c r="C60" s="96">
        <f>VLOOKUP(GroupVertices[[#This Row],[Vertex]],Vertices[],MATCH("ID",Vertices[[#Headers],[Vertex]:[Marked?]],0),FALSE)</f>
        <v>22</v>
      </c>
    </row>
    <row r="61" spans="1:3" ht="15">
      <c r="A61" s="98" t="s">
        <v>259</v>
      </c>
      <c r="B61" s="99" t="s">
        <v>185</v>
      </c>
      <c r="C61" s="96">
        <f>VLOOKUP(GroupVertices[[#This Row],[Vertex]],Vertices[],MATCH("ID",Vertices[[#Headers],[Vertex]:[Marked?]],0),FALSE)</f>
        <v>21</v>
      </c>
    </row>
    <row r="62" spans="1:3" ht="15">
      <c r="A62" s="98" t="s">
        <v>260</v>
      </c>
      <c r="B62" s="99" t="s">
        <v>196</v>
      </c>
      <c r="C62" s="96">
        <f>VLOOKUP(GroupVertices[[#This Row],[Vertex]],Vertices[],MATCH("ID",Vertices[[#Headers],[Vertex]:[Marked?]],0),FALSE)</f>
        <v>16</v>
      </c>
    </row>
    <row r="63" spans="1:3" ht="15">
      <c r="A63" s="98" t="s">
        <v>260</v>
      </c>
      <c r="B63" s="99" t="s">
        <v>182</v>
      </c>
      <c r="C63" s="96">
        <f>VLOOKUP(GroupVertices[[#This Row],[Vertex]],Vertices[],MATCH("ID",Vertices[[#Headers],[Vertex]:[Marked?]],0),FALSE)</f>
        <v>15</v>
      </c>
    </row>
    <row r="64" spans="1:3" ht="15">
      <c r="A64" s="98" t="s">
        <v>261</v>
      </c>
      <c r="B64" s="99" t="s">
        <v>204</v>
      </c>
      <c r="C64" s="96">
        <f>VLOOKUP(GroupVertices[[#This Row],[Vertex]],Vertices[],MATCH("ID",Vertices[[#Headers],[Vertex]:[Marked?]],0),FALSE)</f>
        <v>6</v>
      </c>
    </row>
    <row r="65" spans="1:3" ht="15">
      <c r="A65" s="98" t="s">
        <v>261</v>
      </c>
      <c r="B65" s="99" t="s">
        <v>177</v>
      </c>
      <c r="C65" s="96">
        <f>VLOOKUP(GroupVertices[[#This Row],[Vertex]],Vertices[],MATCH("ID",Vertices[[#Headers],[Vertex]:[Marked?]],0),FALSE)</f>
        <v>5</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163</v>
      </c>
      <c r="B1" s="7" t="s">
        <v>17</v>
      </c>
      <c r="D1" t="s">
        <v>80</v>
      </c>
      <c r="E1" t="s">
        <v>81</v>
      </c>
      <c r="F1" s="32" t="s">
        <v>87</v>
      </c>
      <c r="G1" s="33" t="s">
        <v>88</v>
      </c>
      <c r="H1" s="32" t="s">
        <v>93</v>
      </c>
      <c r="I1" s="33" t="s">
        <v>94</v>
      </c>
      <c r="J1" s="32" t="s">
        <v>99</v>
      </c>
      <c r="K1" s="33" t="s">
        <v>100</v>
      </c>
      <c r="L1" s="32" t="s">
        <v>105</v>
      </c>
      <c r="M1" s="33" t="s">
        <v>106</v>
      </c>
      <c r="N1" s="32" t="s">
        <v>111</v>
      </c>
      <c r="O1" s="33" t="s">
        <v>112</v>
      </c>
      <c r="P1" s="33" t="s">
        <v>139</v>
      </c>
      <c r="Q1" s="33" t="s">
        <v>140</v>
      </c>
      <c r="R1" s="32" t="s">
        <v>117</v>
      </c>
      <c r="S1" s="32" t="s">
        <v>118</v>
      </c>
      <c r="T1" s="32" t="s">
        <v>123</v>
      </c>
      <c r="U1" s="33" t="s">
        <v>124</v>
      </c>
      <c r="W1" t="s">
        <v>128</v>
      </c>
      <c r="X1" t="s">
        <v>17</v>
      </c>
    </row>
    <row r="2" spans="1:24" ht="15" thickTop="1">
      <c r="A2" s="31" t="s">
        <v>281</v>
      </c>
      <c r="B2" s="31" t="s">
        <v>31</v>
      </c>
      <c r="D2" s="29">
        <f>MIN(Vertices[Degree])</f>
        <v>1</v>
      </c>
      <c r="E2">
        <f>COUNTIF(Vertices[Degree],"&gt;= "&amp;D2)-COUNTIF(Vertices[Degree],"&gt;="&amp;D3)</f>
        <v>48</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48</v>
      </c>
      <c r="L2" s="34">
        <f>MIN(Vertices[Closeness Centrality])</f>
        <v>0.015873</v>
      </c>
      <c r="M2" s="35">
        <f>COUNTIF(Vertices[Closeness Centrality],"&gt;= "&amp;L2)-COUNTIF(Vertices[Closeness Centrality],"&gt;="&amp;L3)</f>
        <v>10</v>
      </c>
      <c r="N2" s="34">
        <f>MIN(Vertices[Eigenvector Centrality])</f>
        <v>0</v>
      </c>
      <c r="O2" s="35">
        <f>COUNTIF(Vertices[Eigenvector Centrality],"&gt;= "&amp;N2)-COUNTIF(Vertices[Eigenvector Centrality],"&gt;="&amp;N3)</f>
        <v>47</v>
      </c>
      <c r="P2" s="34">
        <f>MIN(Vertices[PageRank])</f>
        <v>0.013859</v>
      </c>
      <c r="Q2" s="35">
        <f>COUNTIF(Vertices[PageRank],"&gt;= "&amp;P2)-COUNTIF(Vertices[PageRank],"&gt;="&amp;P3)</f>
        <v>28</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125</v>
      </c>
      <c r="X2">
        <f>ROWS(HistogramBins[Degree Bin])-1</f>
        <v>34</v>
      </c>
    </row>
    <row r="3" spans="1:24" ht="15">
      <c r="A3" s="102"/>
      <c r="B3" s="102"/>
      <c r="D3" s="29">
        <f aca="true" t="shared" si="1" ref="D3:D35">D2+($D$36-$D$2)/BinDivisor</f>
        <v>1.1764705882352942</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0.7941176470588235</v>
      </c>
      <c r="K3" s="37">
        <f>COUNTIF(Vertices[Betweenness Centrality],"&gt;= "&amp;J3)-COUNTIF(Vertices[Betweenness Centrality],"&gt;="&amp;J4)</f>
        <v>1</v>
      </c>
      <c r="L3" s="36">
        <f aca="true" t="shared" si="5" ref="L3:L35">L2+($L$36-$L$2)/BinDivisor</f>
        <v>0.018726000000000003</v>
      </c>
      <c r="M3" s="37">
        <f>COUNTIF(Vertices[Closeness Centrality],"&gt;= "&amp;L3)-COUNTIF(Vertices[Closeness Centrality],"&gt;="&amp;L4)</f>
        <v>2</v>
      </c>
      <c r="N3" s="36">
        <f aca="true" t="shared" si="6" ref="N3:N35">N2+($N$36-$N$2)/BinDivisor</f>
        <v>0.011039264705882353</v>
      </c>
      <c r="O3" s="37">
        <f>COUNTIF(Vertices[Eigenvector Centrality],"&gt;= "&amp;N3)-COUNTIF(Vertices[Eigenvector Centrality],"&gt;="&amp;N4)</f>
        <v>0</v>
      </c>
      <c r="P3" s="36">
        <f aca="true" t="shared" si="7" ref="P3:P35">P2+($P$36-$P$2)/BinDivisor</f>
        <v>0.014270617647058823</v>
      </c>
      <c r="Q3" s="37">
        <f>COUNTIF(Vertices[PageRank],"&gt;= "&amp;P3)-COUNTIF(Vertices[PageRank],"&gt;="&amp;P4)</f>
        <v>10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126</v>
      </c>
      <c r="X3" t="s">
        <v>86</v>
      </c>
    </row>
    <row r="4" spans="1:24" ht="15">
      <c r="A4" s="31" t="s">
        <v>147</v>
      </c>
      <c r="B4" s="31">
        <v>64</v>
      </c>
      <c r="D4" s="29">
        <f t="shared" si="1"/>
        <v>1.3529411764705883</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1.588235294117647</v>
      </c>
      <c r="K4" s="35">
        <f>COUNTIF(Vertices[Betweenness Centrality],"&gt;= "&amp;J4)-COUNTIF(Vertices[Betweenness Centrality],"&gt;="&amp;J5)</f>
        <v>4</v>
      </c>
      <c r="L4" s="34">
        <f t="shared" si="5"/>
        <v>0.021579000000000004</v>
      </c>
      <c r="M4" s="35">
        <f>COUNTIF(Vertices[Closeness Centrality],"&gt;= "&amp;L4)-COUNTIF(Vertices[Closeness Centrality],"&gt;="&amp;L5)</f>
        <v>4</v>
      </c>
      <c r="N4" s="34">
        <f t="shared" si="6"/>
        <v>0.022078529411764705</v>
      </c>
      <c r="O4" s="35">
        <f>COUNTIF(Vertices[Eigenvector Centrality],"&gt;= "&amp;N4)-COUNTIF(Vertices[Eigenvector Centrality],"&gt;="&amp;N5)</f>
        <v>0</v>
      </c>
      <c r="P4" s="34">
        <f t="shared" si="7"/>
        <v>0.014682235294117645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127</v>
      </c>
      <c r="X4" t="s">
        <v>129</v>
      </c>
    </row>
    <row r="5" spans="1:21" ht="15">
      <c r="A5" s="102"/>
      <c r="B5" s="102"/>
      <c r="D5" s="29">
        <f t="shared" si="1"/>
        <v>1.5294117647058825</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2.3823529411764706</v>
      </c>
      <c r="K5" s="37">
        <f>COUNTIF(Vertices[Betweenness Centrality],"&gt;= "&amp;J5)-COUNTIF(Vertices[Betweenness Centrality],"&gt;="&amp;J6)</f>
        <v>3</v>
      </c>
      <c r="L5" s="36">
        <f t="shared" si="5"/>
        <v>0.024432000000000006</v>
      </c>
      <c r="M5" s="37">
        <f>COUNTIF(Vertices[Closeness Centrality],"&gt;= "&amp;L5)-COUNTIF(Vertices[Closeness Centrality],"&gt;="&amp;L6)</f>
        <v>0</v>
      </c>
      <c r="N5" s="36">
        <f t="shared" si="6"/>
        <v>0.03311779411764706</v>
      </c>
      <c r="O5" s="37">
        <f>COUNTIF(Vertices[Eigenvector Centrality],"&gt;= "&amp;N5)-COUNTIF(Vertices[Eigenvector Centrality],"&gt;="&amp;N6)</f>
        <v>0</v>
      </c>
      <c r="P5" s="36">
        <f t="shared" si="7"/>
        <v>0.015093852941176468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149</v>
      </c>
      <c r="B6" s="31">
        <v>35</v>
      </c>
      <c r="D6" s="29">
        <f t="shared" si="1"/>
        <v>1.7058823529411766</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3.176470588235294</v>
      </c>
      <c r="K6" s="35">
        <f>COUNTIF(Vertices[Betweenness Centrality],"&gt;= "&amp;J6)-COUNTIF(Vertices[Betweenness Centrality],"&gt;="&amp;J7)</f>
        <v>0</v>
      </c>
      <c r="L6" s="34">
        <f t="shared" si="5"/>
        <v>0.027285000000000007</v>
      </c>
      <c r="M6" s="35">
        <f>COUNTIF(Vertices[Closeness Centrality],"&gt;= "&amp;L6)-COUNTIF(Vertices[Closeness Centrality],"&gt;="&amp;L7)</f>
        <v>7</v>
      </c>
      <c r="N6" s="34">
        <f t="shared" si="6"/>
        <v>0.04415705882352941</v>
      </c>
      <c r="O6" s="35">
        <f>COUNTIF(Vertices[Eigenvector Centrality],"&gt;= "&amp;N6)-COUNTIF(Vertices[Eigenvector Centrality],"&gt;="&amp;N7)</f>
        <v>0</v>
      </c>
      <c r="P6" s="34">
        <f t="shared" si="7"/>
        <v>0.01550547058823529</v>
      </c>
      <c r="Q6" s="35">
        <f>COUNTIF(Vertices[PageRank],"&gt;= "&amp;P6)-COUNTIF(Vertices[PageRank],"&gt;="&amp;P7)</f>
        <v>10</v>
      </c>
      <c r="R6" s="34">
        <f t="shared" si="8"/>
        <v>0</v>
      </c>
      <c r="S6" s="40">
        <f>COUNTIF(Vertices[Clustering Coefficient],"&gt;= "&amp;R6)-COUNTIF(Vertices[Clustering Coefficient],"&gt;="&amp;R7)</f>
        <v>0</v>
      </c>
      <c r="T6" s="34" t="e">
        <f ca="1" t="shared" si="9"/>
        <v>#REF!</v>
      </c>
      <c r="U6" s="35" t="e">
        <f ca="1" t="shared" si="0"/>
        <v>#REF!</v>
      </c>
    </row>
    <row r="7" spans="1:21" ht="15">
      <c r="A7" s="31" t="s">
        <v>150</v>
      </c>
      <c r="B7" s="31">
        <v>28</v>
      </c>
      <c r="D7" s="29">
        <f t="shared" si="1"/>
        <v>1.8823529411764708</v>
      </c>
      <c r="E7">
        <f>COUNTIF(Vertices[Degree],"&gt;= "&amp;D7)-COUNTIF(Vertices[Degree],"&gt;="&amp;D8)</f>
        <v>9</v>
      </c>
      <c r="F7" s="36">
        <f t="shared" si="2"/>
        <v>0</v>
      </c>
      <c r="G7" s="37">
        <f>COUNTIF(Vertices[In-Degree],"&gt;= "&amp;F7)-COUNTIF(Vertices[In-Degree],"&gt;="&amp;F8)</f>
        <v>0</v>
      </c>
      <c r="H7" s="36">
        <f t="shared" si="3"/>
        <v>0</v>
      </c>
      <c r="I7" s="37">
        <f>COUNTIF(Vertices[Out-Degree],"&gt;= "&amp;H7)-COUNTIF(Vertices[Out-Degree],"&gt;="&amp;H8)</f>
        <v>0</v>
      </c>
      <c r="J7" s="36">
        <f t="shared" si="4"/>
        <v>3.9705882352941173</v>
      </c>
      <c r="K7" s="37">
        <f>COUNTIF(Vertices[Betweenness Centrality],"&gt;= "&amp;J7)-COUNTIF(Vertices[Betweenness Centrality],"&gt;="&amp;J8)</f>
        <v>0</v>
      </c>
      <c r="L7" s="36">
        <f t="shared" si="5"/>
        <v>0.03013800000000001</v>
      </c>
      <c r="M7" s="37">
        <f>COUNTIF(Vertices[Closeness Centrality],"&gt;= "&amp;L7)-COUNTIF(Vertices[Closeness Centrality],"&gt;="&amp;L8)</f>
        <v>3</v>
      </c>
      <c r="N7" s="36">
        <f t="shared" si="6"/>
        <v>0.05519632352941176</v>
      </c>
      <c r="O7" s="37">
        <f>COUNTIF(Vertices[Eigenvector Centrality],"&gt;= "&amp;N7)-COUNTIF(Vertices[Eigenvector Centrality],"&gt;="&amp;N8)</f>
        <v>1</v>
      </c>
      <c r="P7" s="36">
        <f t="shared" si="7"/>
        <v>0.015917088235294113</v>
      </c>
      <c r="Q7" s="37">
        <f>COUNTIF(Vertices[PageRank],"&gt;= "&amp;P7)-COUNTIF(Vertices[PageRank],"&gt;="&amp;P8)</f>
        <v>3</v>
      </c>
      <c r="R7" s="36">
        <f t="shared" si="8"/>
        <v>0</v>
      </c>
      <c r="S7" s="41">
        <f>COUNTIF(Vertices[Clustering Coefficient],"&gt;= "&amp;R7)-COUNTIF(Vertices[Clustering Coefficient],"&gt;="&amp;R8)</f>
        <v>0</v>
      </c>
      <c r="T7" s="36" t="e">
        <f ca="1" t="shared" si="9"/>
        <v>#REF!</v>
      </c>
      <c r="U7" s="37" t="e">
        <f ca="1" t="shared" si="0"/>
        <v>#REF!</v>
      </c>
    </row>
    <row r="8" spans="1:21" ht="15">
      <c r="A8" s="31" t="s">
        <v>151</v>
      </c>
      <c r="B8" s="31">
        <v>63</v>
      </c>
      <c r="D8" s="29">
        <f t="shared" si="1"/>
        <v>2.058823529411765</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4.764705882352941</v>
      </c>
      <c r="K8" s="35">
        <f>COUNTIF(Vertices[Betweenness Centrality],"&gt;= "&amp;J8)-COUNTIF(Vertices[Betweenness Centrality],"&gt;="&amp;J9)</f>
        <v>3</v>
      </c>
      <c r="L8" s="34">
        <f t="shared" si="5"/>
        <v>0.032991000000000006</v>
      </c>
      <c r="M8" s="35">
        <f>COUNTIF(Vertices[Closeness Centrality],"&gt;= "&amp;L8)-COUNTIF(Vertices[Closeness Centrality],"&gt;="&amp;L9)</f>
        <v>6</v>
      </c>
      <c r="N8" s="34">
        <f t="shared" si="6"/>
        <v>0.06623558823529412</v>
      </c>
      <c r="O8" s="35">
        <f>COUNTIF(Vertices[Eigenvector Centrality],"&gt;= "&amp;N8)-COUNTIF(Vertices[Eigenvector Centrality],"&gt;="&amp;N9)</f>
        <v>0</v>
      </c>
      <c r="P8" s="34">
        <f t="shared" si="7"/>
        <v>0.016328705882352936</v>
      </c>
      <c r="Q8" s="35">
        <f>COUNTIF(Vertices[PageRank],"&gt;= "&amp;P8)-COUNTIF(Vertices[PageRank],"&gt;="&amp;P9)</f>
        <v>5</v>
      </c>
      <c r="R8" s="34">
        <f t="shared" si="8"/>
        <v>0</v>
      </c>
      <c r="S8" s="40">
        <f>COUNTIF(Vertices[Clustering Coefficient],"&gt;= "&amp;R8)-COUNTIF(Vertices[Clustering Coefficient],"&gt;="&amp;R9)</f>
        <v>0</v>
      </c>
      <c r="T8" s="34" t="e">
        <f ca="1" t="shared" si="9"/>
        <v>#REF!</v>
      </c>
      <c r="U8" s="35" t="e">
        <f ca="1" t="shared" si="0"/>
        <v>#REF!</v>
      </c>
    </row>
    <row r="9" spans="1:21" ht="15">
      <c r="A9" s="102"/>
      <c r="B9" s="102"/>
      <c r="D9" s="29">
        <f t="shared" si="1"/>
        <v>2.235294117647059</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5.5588235294117645</v>
      </c>
      <c r="K9" s="37">
        <f>COUNTIF(Vertices[Betweenness Centrality],"&gt;= "&amp;J9)-COUNTIF(Vertices[Betweenness Centrality],"&gt;="&amp;J10)</f>
        <v>0</v>
      </c>
      <c r="L9" s="36">
        <f t="shared" si="5"/>
        <v>0.03584400000000001</v>
      </c>
      <c r="M9" s="37">
        <f>COUNTIF(Vertices[Closeness Centrality],"&gt;= "&amp;L9)-COUNTIF(Vertices[Closeness Centrality],"&gt;="&amp;L10)</f>
        <v>0</v>
      </c>
      <c r="N9" s="36">
        <f t="shared" si="6"/>
        <v>0.07727485294117648</v>
      </c>
      <c r="O9" s="37">
        <f>COUNTIF(Vertices[Eigenvector Centrality],"&gt;= "&amp;N9)-COUNTIF(Vertices[Eigenvector Centrality],"&gt;="&amp;N10)</f>
        <v>0</v>
      </c>
      <c r="P9" s="36">
        <f t="shared" si="7"/>
        <v>0.01674032352941176</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152</v>
      </c>
      <c r="B10" s="31">
        <v>0</v>
      </c>
      <c r="D10" s="29">
        <f t="shared" si="1"/>
        <v>2.411764705882353</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6.352941176470588</v>
      </c>
      <c r="K10" s="35">
        <f>COUNTIF(Vertices[Betweenness Centrality],"&gt;= "&amp;J10)-COUNTIF(Vertices[Betweenness Centrality],"&gt;="&amp;J11)</f>
        <v>1</v>
      </c>
      <c r="L10" s="34">
        <f t="shared" si="5"/>
        <v>0.03869700000000001</v>
      </c>
      <c r="M10" s="35">
        <f>COUNTIF(Vertices[Closeness Centrality],"&gt;= "&amp;L10)-COUNTIF(Vertices[Closeness Centrality],"&gt;="&amp;L11)</f>
        <v>0</v>
      </c>
      <c r="N10" s="34">
        <f t="shared" si="6"/>
        <v>0.08831411764705882</v>
      </c>
      <c r="O10" s="35">
        <f>COUNTIF(Vertices[Eigenvector Centrality],"&gt;= "&amp;N10)-COUNTIF(Vertices[Eigenvector Centrality],"&gt;="&amp;N11)</f>
        <v>0</v>
      </c>
      <c r="P10" s="34">
        <f t="shared" si="7"/>
        <v>0.01715194117647058</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02"/>
      <c r="B11" s="102"/>
      <c r="D11" s="29">
        <f t="shared" si="1"/>
        <v>2.5882352941176467</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7.147058823529411</v>
      </c>
      <c r="K11" s="37">
        <f>COUNTIF(Vertices[Betweenness Centrality],"&gt;= "&amp;J11)-COUNTIF(Vertices[Betweenness Centrality],"&gt;="&amp;J12)</f>
        <v>0</v>
      </c>
      <c r="L11" s="36">
        <f t="shared" si="5"/>
        <v>0.04155000000000001</v>
      </c>
      <c r="M11" s="37">
        <f>COUNTIF(Vertices[Closeness Centrality],"&gt;= "&amp;L11)-COUNTIF(Vertices[Closeness Centrality],"&gt;="&amp;L12)</f>
        <v>8</v>
      </c>
      <c r="N11" s="36">
        <f t="shared" si="6"/>
        <v>0.09935338235294117</v>
      </c>
      <c r="O11" s="37">
        <f>COUNTIF(Vertices[Eigenvector Centrality],"&gt;= "&amp;N11)-COUNTIF(Vertices[Eigenvector Centrality],"&gt;="&amp;N12)</f>
        <v>8</v>
      </c>
      <c r="P11" s="36">
        <f t="shared" si="7"/>
        <v>0.017563558823529404</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171</v>
      </c>
      <c r="B12" s="31" t="s">
        <v>277</v>
      </c>
      <c r="D12" s="29">
        <f t="shared" si="1"/>
        <v>2.7647058823529407</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7.941176470588235</v>
      </c>
      <c r="K12" s="35">
        <f>COUNTIF(Vertices[Betweenness Centrality],"&gt;= "&amp;J12)-COUNTIF(Vertices[Betweenness Centrality],"&gt;="&amp;J13)</f>
        <v>0</v>
      </c>
      <c r="L12" s="34">
        <f t="shared" si="5"/>
        <v>0.04440300000000001</v>
      </c>
      <c r="M12" s="35">
        <f>COUNTIF(Vertices[Closeness Centrality],"&gt;= "&amp;L12)-COUNTIF(Vertices[Closeness Centrality],"&gt;="&amp;L13)</f>
        <v>0</v>
      </c>
      <c r="N12" s="34">
        <f t="shared" si="6"/>
        <v>0.11039264705882351</v>
      </c>
      <c r="O12" s="35">
        <f>COUNTIF(Vertices[Eigenvector Centrality],"&gt;= "&amp;N12)-COUNTIF(Vertices[Eigenvector Centrality],"&gt;="&amp;N13)</f>
        <v>0</v>
      </c>
      <c r="P12" s="34">
        <f t="shared" si="7"/>
        <v>0.017975176470588227</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172</v>
      </c>
      <c r="B13" s="31" t="s">
        <v>277</v>
      </c>
      <c r="D13" s="29">
        <f t="shared" si="1"/>
        <v>2.9411764705882346</v>
      </c>
      <c r="E13">
        <f>COUNTIF(Vertices[Degree],"&gt;= "&amp;D13)-COUNTIF(Vertices[Degree],"&gt;="&amp;D14)</f>
        <v>3</v>
      </c>
      <c r="F13" s="36">
        <f t="shared" si="2"/>
        <v>0</v>
      </c>
      <c r="G13" s="37">
        <f>COUNTIF(Vertices[In-Degree],"&gt;= "&amp;F13)-COUNTIF(Vertices[In-Degree],"&gt;="&amp;F14)</f>
        <v>0</v>
      </c>
      <c r="H13" s="36">
        <f t="shared" si="3"/>
        <v>0</v>
      </c>
      <c r="I13" s="37">
        <f>COUNTIF(Vertices[Out-Degree],"&gt;= "&amp;H13)-COUNTIF(Vertices[Out-Degree],"&gt;="&amp;H14)</f>
        <v>0</v>
      </c>
      <c r="J13" s="36">
        <f t="shared" si="4"/>
        <v>8.735294117647058</v>
      </c>
      <c r="K13" s="37">
        <f>COUNTIF(Vertices[Betweenness Centrality],"&gt;= "&amp;J13)-COUNTIF(Vertices[Betweenness Centrality],"&gt;="&amp;J14)</f>
        <v>0</v>
      </c>
      <c r="L13" s="36">
        <f t="shared" si="5"/>
        <v>0.04725600000000001</v>
      </c>
      <c r="M13" s="37">
        <f>COUNTIF(Vertices[Closeness Centrality],"&gt;= "&amp;L13)-COUNTIF(Vertices[Closeness Centrality],"&gt;="&amp;L14)</f>
        <v>3</v>
      </c>
      <c r="N13" s="36">
        <f t="shared" si="6"/>
        <v>0.12143191176470586</v>
      </c>
      <c r="O13" s="37">
        <f>COUNTIF(Vertices[Eigenvector Centrality],"&gt;= "&amp;N13)-COUNTIF(Vertices[Eigenvector Centrality],"&gt;="&amp;N14)</f>
        <v>0</v>
      </c>
      <c r="P13" s="36">
        <f t="shared" si="7"/>
        <v>0.01838679411764705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102"/>
      <c r="B14" s="102"/>
      <c r="D14" s="29">
        <f t="shared" si="1"/>
        <v>3.1176470588235285</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9.529411764705882</v>
      </c>
      <c r="K14" s="35">
        <f>COUNTIF(Vertices[Betweenness Centrality],"&gt;= "&amp;J14)-COUNTIF(Vertices[Betweenness Centrality],"&gt;="&amp;J15)</f>
        <v>1</v>
      </c>
      <c r="L14" s="34">
        <f t="shared" si="5"/>
        <v>0.050109000000000015</v>
      </c>
      <c r="M14" s="35">
        <f>COUNTIF(Vertices[Closeness Centrality],"&gt;= "&amp;L14)-COUNTIF(Vertices[Closeness Centrality],"&gt;="&amp;L15)</f>
        <v>3</v>
      </c>
      <c r="N14" s="34">
        <f t="shared" si="6"/>
        <v>0.1324711764705882</v>
      </c>
      <c r="O14" s="35">
        <f>COUNTIF(Vertices[Eigenvector Centrality],"&gt;= "&amp;N14)-COUNTIF(Vertices[Eigenvector Centrality],"&gt;="&amp;N15)</f>
        <v>0</v>
      </c>
      <c r="P14" s="34">
        <f t="shared" si="7"/>
        <v>0.018798411764705873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153</v>
      </c>
      <c r="B15" s="31">
        <v>15</v>
      </c>
      <c r="D15" s="29">
        <f t="shared" si="1"/>
        <v>3.2941176470588225</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10.323529411764707</v>
      </c>
      <c r="K15" s="37">
        <f>COUNTIF(Vertices[Betweenness Centrality],"&gt;= "&amp;J15)-COUNTIF(Vertices[Betweenness Centrality],"&gt;="&amp;J16)</f>
        <v>0</v>
      </c>
      <c r="L15" s="36">
        <f t="shared" si="5"/>
        <v>0.052962000000000016</v>
      </c>
      <c r="M15" s="37">
        <f>COUNTIF(Vertices[Closeness Centrality],"&gt;= "&amp;L15)-COUNTIF(Vertices[Closeness Centrality],"&gt;="&amp;L16)</f>
        <v>0</v>
      </c>
      <c r="N15" s="36">
        <f t="shared" si="6"/>
        <v>0.14351044117647055</v>
      </c>
      <c r="O15" s="37">
        <f>COUNTIF(Vertices[Eigenvector Centrality],"&gt;= "&amp;N15)-COUNTIF(Vertices[Eigenvector Centrality],"&gt;="&amp;N16)</f>
        <v>0</v>
      </c>
      <c r="P15" s="36">
        <f t="shared" si="7"/>
        <v>0.019210029411764695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154</v>
      </c>
      <c r="B16" s="31">
        <v>0</v>
      </c>
      <c r="D16" s="29">
        <f t="shared" si="1"/>
        <v>3.4705882352941164</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11.11764705882353</v>
      </c>
      <c r="K16" s="35">
        <f>COUNTIF(Vertices[Betweenness Centrality],"&gt;= "&amp;J16)-COUNTIF(Vertices[Betweenness Centrality],"&gt;="&amp;J17)</f>
        <v>0</v>
      </c>
      <c r="L16" s="34">
        <f t="shared" si="5"/>
        <v>0.05581500000000002</v>
      </c>
      <c r="M16" s="35">
        <f>COUNTIF(Vertices[Closeness Centrality],"&gt;= "&amp;L16)-COUNTIF(Vertices[Closeness Centrality],"&gt;="&amp;L17)</f>
        <v>0</v>
      </c>
      <c r="N16" s="34">
        <f t="shared" si="6"/>
        <v>0.1545497058823529</v>
      </c>
      <c r="O16" s="35">
        <f>COUNTIF(Vertices[Eigenvector Centrality],"&gt;= "&amp;N16)-COUNTIF(Vertices[Eigenvector Centrality],"&gt;="&amp;N17)</f>
        <v>0</v>
      </c>
      <c r="P16" s="34">
        <f t="shared" si="7"/>
        <v>0.019621647058823518</v>
      </c>
      <c r="Q16" s="35">
        <f>COUNTIF(Vertices[PageRank],"&gt;= "&amp;P16)-COUNTIF(Vertices[PageRank],"&gt;="&amp;P17)</f>
        <v>3</v>
      </c>
      <c r="R16" s="34">
        <f t="shared" si="8"/>
        <v>0</v>
      </c>
      <c r="S16" s="40">
        <f>COUNTIF(Vertices[Clustering Coefficient],"&gt;= "&amp;R16)-COUNTIF(Vertices[Clustering Coefficient],"&gt;="&amp;R17)</f>
        <v>0</v>
      </c>
      <c r="T16" s="34" t="e">
        <f ca="1" t="shared" si="9"/>
        <v>#REF!</v>
      </c>
      <c r="U16" s="35" t="e">
        <f ca="1" t="shared" si="0"/>
        <v>#REF!</v>
      </c>
    </row>
    <row r="17" spans="1:21" ht="15">
      <c r="A17" s="31" t="s">
        <v>155</v>
      </c>
      <c r="B17" s="31">
        <v>9</v>
      </c>
      <c r="D17" s="29">
        <f t="shared" si="1"/>
        <v>3.6470588235294104</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11.911764705882355</v>
      </c>
      <c r="K17" s="37">
        <f>COUNTIF(Vertices[Betweenness Centrality],"&gt;= "&amp;J17)-COUNTIF(Vertices[Betweenness Centrality],"&gt;="&amp;J18)</f>
        <v>0</v>
      </c>
      <c r="L17" s="36">
        <f t="shared" si="5"/>
        <v>0.05866800000000002</v>
      </c>
      <c r="M17" s="37">
        <f>COUNTIF(Vertices[Closeness Centrality],"&gt;= "&amp;L17)-COUNTIF(Vertices[Closeness Centrality],"&gt;="&amp;L18)</f>
        <v>7</v>
      </c>
      <c r="N17" s="36">
        <f t="shared" si="6"/>
        <v>0.16558897058823524</v>
      </c>
      <c r="O17" s="37">
        <f>COUNTIF(Vertices[Eigenvector Centrality],"&gt;= "&amp;N17)-COUNTIF(Vertices[Eigenvector Centrality],"&gt;="&amp;N18)</f>
        <v>0</v>
      </c>
      <c r="P17" s="36">
        <f t="shared" si="7"/>
        <v>0.02003326470588234</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156</v>
      </c>
      <c r="B18" s="31">
        <v>9</v>
      </c>
      <c r="D18" s="29">
        <f t="shared" si="1"/>
        <v>3.8235294117647043</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12.70588235294118</v>
      </c>
      <c r="K18" s="35">
        <f>COUNTIF(Vertices[Betweenness Centrality],"&gt;= "&amp;J18)-COUNTIF(Vertices[Betweenness Centrality],"&gt;="&amp;J19)</f>
        <v>1</v>
      </c>
      <c r="L18" s="34">
        <f t="shared" si="5"/>
        <v>0.06152100000000002</v>
      </c>
      <c r="M18" s="35">
        <f>COUNTIF(Vertices[Closeness Centrality],"&gt;= "&amp;L18)-COUNTIF(Vertices[Closeness Centrality],"&gt;="&amp;L19)</f>
        <v>6</v>
      </c>
      <c r="N18" s="34">
        <f t="shared" si="6"/>
        <v>0.17662823529411759</v>
      </c>
      <c r="O18" s="35">
        <f>COUNTIF(Vertices[Eigenvector Centrality],"&gt;= "&amp;N18)-COUNTIF(Vertices[Eigenvector Centrality],"&gt;="&amp;N19)</f>
        <v>0</v>
      </c>
      <c r="P18" s="34">
        <f t="shared" si="7"/>
        <v>0.020444882352941163</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02"/>
      <c r="B19" s="102"/>
      <c r="D19" s="29">
        <f t="shared" si="1"/>
        <v>3.9999999999999982</v>
      </c>
      <c r="E19">
        <f>COUNTIF(Vertices[Degree],"&gt;= "&amp;D19)-COUNTIF(Vertices[Degree],"&gt;="&amp;D20)</f>
        <v>1</v>
      </c>
      <c r="F19" s="36">
        <f t="shared" si="2"/>
        <v>0</v>
      </c>
      <c r="G19" s="37">
        <f>COUNTIF(Vertices[In-Degree],"&gt;= "&amp;F19)-COUNTIF(Vertices[In-Degree],"&gt;="&amp;F20)</f>
        <v>0</v>
      </c>
      <c r="H19" s="36">
        <f t="shared" si="3"/>
        <v>0</v>
      </c>
      <c r="I19" s="37">
        <f>COUNTIF(Vertices[Out-Degree],"&gt;= "&amp;H19)-COUNTIF(Vertices[Out-Degree],"&gt;="&amp;H20)</f>
        <v>0</v>
      </c>
      <c r="J19" s="36">
        <f t="shared" si="4"/>
        <v>13.500000000000004</v>
      </c>
      <c r="K19" s="37">
        <f>COUNTIF(Vertices[Betweenness Centrality],"&gt;= "&amp;J19)-COUNTIF(Vertices[Betweenness Centrality],"&gt;="&amp;J20)</f>
        <v>0</v>
      </c>
      <c r="L19" s="36">
        <f t="shared" si="5"/>
        <v>0.06437400000000001</v>
      </c>
      <c r="M19" s="37">
        <f>COUNTIF(Vertices[Closeness Centrality],"&gt;= "&amp;L19)-COUNTIF(Vertices[Closeness Centrality],"&gt;="&amp;L20)</f>
        <v>0</v>
      </c>
      <c r="N19" s="36">
        <f t="shared" si="6"/>
        <v>0.18766749999999993</v>
      </c>
      <c r="O19" s="37">
        <f>COUNTIF(Vertices[Eigenvector Centrality],"&gt;= "&amp;N19)-COUNTIF(Vertices[Eigenvector Centrality],"&gt;="&amp;N20)</f>
        <v>0</v>
      </c>
      <c r="P19" s="36">
        <f t="shared" si="7"/>
        <v>0.020856499999999986</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157</v>
      </c>
      <c r="B20" s="31">
        <v>4</v>
      </c>
      <c r="D20" s="29">
        <f t="shared" si="1"/>
        <v>4.176470588235293</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14.294117647058828</v>
      </c>
      <c r="K20" s="35">
        <f>COUNTIF(Vertices[Betweenness Centrality],"&gt;= "&amp;J20)-COUNTIF(Vertices[Betweenness Centrality],"&gt;="&amp;J21)</f>
        <v>0</v>
      </c>
      <c r="L20" s="34">
        <f t="shared" si="5"/>
        <v>0.06722700000000001</v>
      </c>
      <c r="M20" s="35">
        <f>COUNTIF(Vertices[Closeness Centrality],"&gt;= "&amp;L20)-COUNTIF(Vertices[Closeness Centrality],"&gt;="&amp;L21)</f>
        <v>0</v>
      </c>
      <c r="N20" s="34">
        <f t="shared" si="6"/>
        <v>0.19870676470588228</v>
      </c>
      <c r="O20" s="35">
        <f>COUNTIF(Vertices[Eigenvector Centrality],"&gt;= "&amp;N20)-COUNTIF(Vertices[Eigenvector Centrality],"&gt;="&amp;N21)</f>
        <v>0</v>
      </c>
      <c r="P20" s="34">
        <f t="shared" si="7"/>
        <v>0.02126811764705881</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158</v>
      </c>
      <c r="B21" s="31">
        <v>1.454023</v>
      </c>
      <c r="D21" s="29">
        <f t="shared" si="1"/>
        <v>4.352941176470587</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15.088235294117652</v>
      </c>
      <c r="K21" s="37">
        <f>COUNTIF(Vertices[Betweenness Centrality],"&gt;= "&amp;J21)-COUNTIF(Vertices[Betweenness Centrality],"&gt;="&amp;J22)</f>
        <v>0</v>
      </c>
      <c r="L21" s="36">
        <f t="shared" si="5"/>
        <v>0.07008</v>
      </c>
      <c r="M21" s="37">
        <f>COUNTIF(Vertices[Closeness Centrality],"&gt;= "&amp;L21)-COUNTIF(Vertices[Closeness Centrality],"&gt;="&amp;L22)</f>
        <v>2</v>
      </c>
      <c r="N21" s="36">
        <f t="shared" si="6"/>
        <v>0.20974602941176462</v>
      </c>
      <c r="O21" s="37">
        <f>COUNTIF(Vertices[Eigenvector Centrality],"&gt;= "&amp;N21)-COUNTIF(Vertices[Eigenvector Centrality],"&gt;="&amp;N22)</f>
        <v>0</v>
      </c>
      <c r="P21" s="36">
        <f t="shared" si="7"/>
        <v>0.02167973529411763</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02"/>
      <c r="B22" s="102"/>
      <c r="D22" s="29">
        <f t="shared" si="1"/>
        <v>4.529411764705881</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15.882352941176476</v>
      </c>
      <c r="K22" s="35">
        <f>COUNTIF(Vertices[Betweenness Centrality],"&gt;= "&amp;J22)-COUNTIF(Vertices[Betweenness Centrality],"&gt;="&amp;J23)</f>
        <v>0</v>
      </c>
      <c r="L22" s="34">
        <f t="shared" si="5"/>
        <v>0.072933</v>
      </c>
      <c r="M22" s="35">
        <f>COUNTIF(Vertices[Closeness Centrality],"&gt;= "&amp;L22)-COUNTIF(Vertices[Closeness Centrality],"&gt;="&amp;L23)</f>
        <v>0</v>
      </c>
      <c r="N22" s="34">
        <f t="shared" si="6"/>
        <v>0.22078529411764697</v>
      </c>
      <c r="O22" s="35">
        <f>COUNTIF(Vertices[Eigenvector Centrality],"&gt;= "&amp;N22)-COUNTIF(Vertices[Eigenvector Centrality],"&gt;="&amp;N23)</f>
        <v>0</v>
      </c>
      <c r="P22" s="34">
        <f t="shared" si="7"/>
        <v>0.022091352941176454</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159</v>
      </c>
      <c r="B23" s="31">
        <v>0.024305555555555556</v>
      </c>
      <c r="D23" s="29">
        <f t="shared" si="1"/>
        <v>4.705882352941176</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16.6764705882353</v>
      </c>
      <c r="K23" s="37">
        <f>COUNTIF(Vertices[Betweenness Centrality],"&gt;= "&amp;J23)-COUNTIF(Vertices[Betweenness Centrality],"&gt;="&amp;J24)</f>
        <v>0</v>
      </c>
      <c r="L23" s="36">
        <f t="shared" si="5"/>
        <v>0.07578599999999999</v>
      </c>
      <c r="M23" s="37">
        <f>COUNTIF(Vertices[Closeness Centrality],"&gt;= "&amp;L23)-COUNTIF(Vertices[Closeness Centrality],"&gt;="&amp;L24)</f>
        <v>0</v>
      </c>
      <c r="N23" s="36">
        <f t="shared" si="6"/>
        <v>0.23182455882352931</v>
      </c>
      <c r="O23" s="37">
        <f>COUNTIF(Vertices[Eigenvector Centrality],"&gt;= "&amp;N23)-COUNTIF(Vertices[Eigenvector Centrality],"&gt;="&amp;N24)</f>
        <v>0</v>
      </c>
      <c r="P23" s="36">
        <f t="shared" si="7"/>
        <v>0.022502970588235277</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282</v>
      </c>
      <c r="B24" s="31">
        <v>0.718569</v>
      </c>
      <c r="D24" s="29">
        <f t="shared" si="1"/>
        <v>4.88235294117647</v>
      </c>
      <c r="E24">
        <f>COUNTIF(Vertices[Degree],"&gt;= "&amp;D24)-COUNTIF(Vertices[Degree],"&gt;="&amp;D25)</f>
        <v>1</v>
      </c>
      <c r="F24" s="34">
        <f t="shared" si="2"/>
        <v>0</v>
      </c>
      <c r="G24" s="35">
        <f>COUNTIF(Vertices[In-Degree],"&gt;= "&amp;F24)-COUNTIF(Vertices[In-Degree],"&gt;="&amp;F25)</f>
        <v>0</v>
      </c>
      <c r="H24" s="34">
        <f t="shared" si="3"/>
        <v>0</v>
      </c>
      <c r="I24" s="35">
        <f>COUNTIF(Vertices[Out-Degree],"&gt;= "&amp;H24)-COUNTIF(Vertices[Out-Degree],"&gt;="&amp;H25)</f>
        <v>0</v>
      </c>
      <c r="J24" s="34">
        <f t="shared" si="4"/>
        <v>17.470588235294123</v>
      </c>
      <c r="K24" s="35">
        <f>COUNTIF(Vertices[Betweenness Centrality],"&gt;= "&amp;J24)-COUNTIF(Vertices[Betweenness Centrality],"&gt;="&amp;J25)</f>
        <v>0</v>
      </c>
      <c r="L24" s="34">
        <f t="shared" si="5"/>
        <v>0.07863899999999999</v>
      </c>
      <c r="M24" s="35">
        <f>COUNTIF(Vertices[Closeness Centrality],"&gt;= "&amp;L24)-COUNTIF(Vertices[Closeness Centrality],"&gt;="&amp;L25)</f>
        <v>1</v>
      </c>
      <c r="N24" s="34">
        <f t="shared" si="6"/>
        <v>0.24286382352941166</v>
      </c>
      <c r="O24" s="35">
        <f>COUNTIF(Vertices[Eigenvector Centrality],"&gt;= "&amp;N24)-COUNTIF(Vertices[Eigenvector Centrality],"&gt;="&amp;N25)</f>
        <v>0</v>
      </c>
      <c r="P24" s="34">
        <f t="shared" si="7"/>
        <v>0.0229145882352941</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102"/>
      <c r="B25" s="102"/>
      <c r="D25" s="29">
        <f t="shared" si="1"/>
        <v>5.0588235294117645</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18.264705882352946</v>
      </c>
      <c r="K25" s="37">
        <f>COUNTIF(Vertices[Betweenness Centrality],"&gt;= "&amp;J25)-COUNTIF(Vertices[Betweenness Centrality],"&gt;="&amp;J26)</f>
        <v>0</v>
      </c>
      <c r="L25" s="36">
        <f t="shared" si="5"/>
        <v>0.08149199999999998</v>
      </c>
      <c r="M25" s="37">
        <f>COUNTIF(Vertices[Closeness Centrality],"&gt;= "&amp;L25)-COUNTIF(Vertices[Closeness Centrality],"&gt;="&amp;L26)</f>
        <v>0</v>
      </c>
      <c r="N25" s="36">
        <f t="shared" si="6"/>
        <v>0.253903088235294</v>
      </c>
      <c r="O25" s="37">
        <f>COUNTIF(Vertices[Eigenvector Centrality],"&gt;= "&amp;N25)-COUNTIF(Vertices[Eigenvector Centrality],"&gt;="&amp;N26)</f>
        <v>0</v>
      </c>
      <c r="P25" s="36">
        <f t="shared" si="7"/>
        <v>0.023326205882352923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283</v>
      </c>
      <c r="B26" s="31" t="s">
        <v>298</v>
      </c>
      <c r="D26" s="29">
        <f t="shared" si="1"/>
        <v>5.235294117647059</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19.058823529411768</v>
      </c>
      <c r="K26" s="35">
        <f>COUNTIF(Vertices[Betweenness Centrality],"&gt;= "&amp;J26)-COUNTIF(Vertices[Betweenness Centrality],"&gt;="&amp;J27)</f>
        <v>0</v>
      </c>
      <c r="L26" s="34">
        <f t="shared" si="5"/>
        <v>0.08434499999999998</v>
      </c>
      <c r="M26" s="35">
        <f>COUNTIF(Vertices[Closeness Centrality],"&gt;= "&amp;L26)-COUNTIF(Vertices[Closeness Centrality],"&gt;="&amp;L27)</f>
        <v>0</v>
      </c>
      <c r="N26" s="34">
        <f t="shared" si="6"/>
        <v>0.26494235294117635</v>
      </c>
      <c r="O26" s="35">
        <f>COUNTIF(Vertices[Eigenvector Centrality],"&gt;= "&amp;N26)-COUNTIF(Vertices[Eigenvector Centrality],"&gt;="&amp;N27)</f>
        <v>0</v>
      </c>
      <c r="P26" s="34">
        <f t="shared" si="7"/>
        <v>0.023737823529411745</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2"/>
      <c r="B27" s="102"/>
      <c r="D27" s="29">
        <f t="shared" si="1"/>
        <v>5.411764705882353</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19.85294117647059</v>
      </c>
      <c r="K27" s="37">
        <f>COUNTIF(Vertices[Betweenness Centrality],"&gt;= "&amp;J27)-COUNTIF(Vertices[Betweenness Centrality],"&gt;="&amp;J28)</f>
        <v>0</v>
      </c>
      <c r="L27" s="36">
        <f t="shared" si="5"/>
        <v>0.08719799999999997</v>
      </c>
      <c r="M27" s="37">
        <f>COUNTIF(Vertices[Closeness Centrality],"&gt;= "&amp;L27)-COUNTIF(Vertices[Closeness Centrality],"&gt;="&amp;L28)</f>
        <v>0</v>
      </c>
      <c r="N27" s="36">
        <f t="shared" si="6"/>
        <v>0.2759816176470587</v>
      </c>
      <c r="O27" s="37">
        <f>COUNTIF(Vertices[Eigenvector Centrality],"&gt;= "&amp;N27)-COUNTIF(Vertices[Eigenvector Centrality],"&gt;="&amp;N28)</f>
        <v>0</v>
      </c>
      <c r="P27" s="36">
        <f t="shared" si="7"/>
        <v>0.024149441176470568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284</v>
      </c>
      <c r="B28" s="31" t="s">
        <v>315</v>
      </c>
      <c r="D28" s="29">
        <f t="shared" si="1"/>
        <v>5.588235294117648</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20.647058823529413</v>
      </c>
      <c r="K28" s="35">
        <f>COUNTIF(Vertices[Betweenness Centrality],"&gt;= "&amp;J28)-COUNTIF(Vertices[Betweenness Centrality],"&gt;="&amp;J29)</f>
        <v>1</v>
      </c>
      <c r="L28" s="34">
        <f t="shared" si="5"/>
        <v>0.09005099999999996</v>
      </c>
      <c r="M28" s="35">
        <f>COUNTIF(Vertices[Closeness Centrality],"&gt;= "&amp;L28)-COUNTIF(Vertices[Closeness Centrality],"&gt;="&amp;L29)</f>
        <v>0</v>
      </c>
      <c r="N28" s="34">
        <f t="shared" si="6"/>
        <v>0.28702088235294104</v>
      </c>
      <c r="O28" s="35">
        <f>COUNTIF(Vertices[Eigenvector Centrality],"&gt;= "&amp;N28)-COUNTIF(Vertices[Eigenvector Centrality],"&gt;="&amp;N29)</f>
        <v>0</v>
      </c>
      <c r="P28" s="34">
        <f t="shared" si="7"/>
        <v>0.02456105882352939</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285</v>
      </c>
      <c r="B29" s="31" t="s">
        <v>316</v>
      </c>
      <c r="D29" s="29">
        <f t="shared" si="1"/>
        <v>5.764705882352942</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21.441176470588236</v>
      </c>
      <c r="K29" s="37">
        <f>COUNTIF(Vertices[Betweenness Centrality],"&gt;= "&amp;J29)-COUNTIF(Vertices[Betweenness Centrality],"&gt;="&amp;J30)</f>
        <v>0</v>
      </c>
      <c r="L29" s="36">
        <f t="shared" si="5"/>
        <v>0.09290399999999996</v>
      </c>
      <c r="M29" s="37">
        <f>COUNTIF(Vertices[Closeness Centrality],"&gt;= "&amp;L29)-COUNTIF(Vertices[Closeness Centrality],"&gt;="&amp;L30)</f>
        <v>0</v>
      </c>
      <c r="N29" s="36">
        <f t="shared" si="6"/>
        <v>0.2980601470588234</v>
      </c>
      <c r="O29" s="37">
        <f>COUNTIF(Vertices[Eigenvector Centrality],"&gt;= "&amp;N29)-COUNTIF(Vertices[Eigenvector Centrality],"&gt;="&amp;N30)</f>
        <v>0</v>
      </c>
      <c r="P29" s="36">
        <f t="shared" si="7"/>
        <v>0.024972676470588213</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102"/>
      <c r="B30" s="102"/>
      <c r="D30" s="29">
        <f t="shared" si="1"/>
        <v>5.941176470588236</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22.235294117647058</v>
      </c>
      <c r="K30" s="35">
        <f>COUNTIF(Vertices[Betweenness Centrality],"&gt;= "&amp;J30)-COUNTIF(Vertices[Betweenness Centrality],"&gt;="&amp;J31)</f>
        <v>0</v>
      </c>
      <c r="L30" s="34">
        <f t="shared" si="5"/>
        <v>0.09575699999999995</v>
      </c>
      <c r="M30" s="35">
        <f>COUNTIF(Vertices[Closeness Centrality],"&gt;= "&amp;L30)-COUNTIF(Vertices[Closeness Centrality],"&gt;="&amp;L31)</f>
        <v>0</v>
      </c>
      <c r="N30" s="34">
        <f t="shared" si="6"/>
        <v>0.30909941176470573</v>
      </c>
      <c r="O30" s="35">
        <f>COUNTIF(Vertices[Eigenvector Centrality],"&gt;= "&amp;N30)-COUNTIF(Vertices[Eigenvector Centrality],"&gt;="&amp;N31)</f>
        <v>0</v>
      </c>
      <c r="P30" s="34">
        <f t="shared" si="7"/>
        <v>0.025384294117647036</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286</v>
      </c>
      <c r="B31" s="31"/>
      <c r="D31" s="29">
        <f t="shared" si="1"/>
        <v>6.117647058823531</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23.02941176470588</v>
      </c>
      <c r="K31" s="37">
        <f>COUNTIF(Vertices[Betweenness Centrality],"&gt;= "&amp;J31)-COUNTIF(Vertices[Betweenness Centrality],"&gt;="&amp;J32)</f>
        <v>0</v>
      </c>
      <c r="L31" s="36">
        <f t="shared" si="5"/>
        <v>0.09860999999999995</v>
      </c>
      <c r="M31" s="37">
        <f>COUNTIF(Vertices[Closeness Centrality],"&gt;= "&amp;L31)-COUNTIF(Vertices[Closeness Centrality],"&gt;="&amp;L32)</f>
        <v>0</v>
      </c>
      <c r="N31" s="36">
        <f t="shared" si="6"/>
        <v>0.3201386764705881</v>
      </c>
      <c r="O31" s="37">
        <f>COUNTIF(Vertices[Eigenvector Centrality],"&gt;= "&amp;N31)-COUNTIF(Vertices[Eigenvector Centrality],"&gt;="&amp;N32)</f>
        <v>6</v>
      </c>
      <c r="P31" s="36">
        <f t="shared" si="7"/>
        <v>0.02579591176470586</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287</v>
      </c>
      <c r="B32" s="31"/>
      <c r="D32" s="29">
        <f t="shared" si="1"/>
        <v>6.294117647058825</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23.823529411764703</v>
      </c>
      <c r="K32" s="35">
        <f>COUNTIF(Vertices[Betweenness Centrality],"&gt;= "&amp;J32)-COUNTIF(Vertices[Betweenness Centrality],"&gt;="&amp;J33)</f>
        <v>0</v>
      </c>
      <c r="L32" s="34">
        <f t="shared" si="5"/>
        <v>0.10146299999999994</v>
      </c>
      <c r="M32" s="35">
        <f>COUNTIF(Vertices[Closeness Centrality],"&gt;= "&amp;L32)-COUNTIF(Vertices[Closeness Centrality],"&gt;="&amp;L33)</f>
        <v>0</v>
      </c>
      <c r="N32" s="34">
        <f t="shared" si="6"/>
        <v>0.3311779411764704</v>
      </c>
      <c r="O32" s="35">
        <f>COUNTIF(Vertices[Eigenvector Centrality],"&gt;= "&amp;N32)-COUNTIF(Vertices[Eigenvector Centrality],"&gt;="&amp;N33)</f>
        <v>0</v>
      </c>
      <c r="P32" s="34">
        <f t="shared" si="7"/>
        <v>0.02620752941176468</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288</v>
      </c>
      <c r="B33" s="31"/>
      <c r="D33" s="29">
        <f t="shared" si="1"/>
        <v>6.4705882352941195</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24.617647058823525</v>
      </c>
      <c r="K33" s="37">
        <f>COUNTIF(Vertices[Betweenness Centrality],"&gt;= "&amp;J33)-COUNTIF(Vertices[Betweenness Centrality],"&gt;="&amp;J34)</f>
        <v>0</v>
      </c>
      <c r="L33" s="36">
        <f t="shared" si="5"/>
        <v>0.10431599999999994</v>
      </c>
      <c r="M33" s="37">
        <f>COUNTIF(Vertices[Closeness Centrality],"&gt;= "&amp;L33)-COUNTIF(Vertices[Closeness Centrality],"&gt;="&amp;L34)</f>
        <v>0</v>
      </c>
      <c r="N33" s="36">
        <f t="shared" si="6"/>
        <v>0.34221720588235277</v>
      </c>
      <c r="O33" s="37">
        <f>COUNTIF(Vertices[Eigenvector Centrality],"&gt;= "&amp;N33)-COUNTIF(Vertices[Eigenvector Centrality],"&gt;="&amp;N34)</f>
        <v>0</v>
      </c>
      <c r="P33" s="36">
        <f t="shared" si="7"/>
        <v>0.026619147058823504</v>
      </c>
      <c r="Q33" s="37">
        <f>COUNTIF(Vertices[PageRank],"&gt;= "&amp;P33)-COUNTIF(Vertices[PageRank],"&gt;="&amp;P34)</f>
        <v>1</v>
      </c>
      <c r="R33" s="36">
        <f t="shared" si="8"/>
        <v>0</v>
      </c>
      <c r="S33" s="41">
        <f>COUNTIF(Vertices[Clustering Coefficient],"&gt;= "&amp;R33)-COUNTIF(Vertices[Clustering Coefficient],"&gt;="&amp;R34)</f>
        <v>0</v>
      </c>
      <c r="T33" s="36" t="e">
        <f ca="1" t="shared" si="9"/>
        <v>#REF!</v>
      </c>
      <c r="U33" s="37" t="e">
        <f ca="1" t="shared" si="10"/>
        <v>#REF!</v>
      </c>
    </row>
    <row r="34" spans="1:21" ht="15">
      <c r="A34" s="31" t="s">
        <v>289</v>
      </c>
      <c r="B34" s="31" t="s">
        <v>309</v>
      </c>
      <c r="D34" s="29">
        <f t="shared" si="1"/>
        <v>6.647058823529414</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25.411764705882348</v>
      </c>
      <c r="K34" s="35">
        <f>COUNTIF(Vertices[Betweenness Centrality],"&gt;= "&amp;J34)-COUNTIF(Vertices[Betweenness Centrality],"&gt;="&amp;J35)</f>
        <v>0</v>
      </c>
      <c r="L34" s="34">
        <f t="shared" si="5"/>
        <v>0.10716899999999993</v>
      </c>
      <c r="M34" s="35">
        <f>COUNTIF(Vertices[Closeness Centrality],"&gt;= "&amp;L34)-COUNTIF(Vertices[Closeness Centrality],"&gt;="&amp;L35)</f>
        <v>0</v>
      </c>
      <c r="N34" s="34">
        <f t="shared" si="6"/>
        <v>0.3532564705882351</v>
      </c>
      <c r="O34" s="35">
        <f>COUNTIF(Vertices[Eigenvector Centrality],"&gt;= "&amp;N34)-COUNTIF(Vertices[Eigenvector Centrality],"&gt;="&amp;N35)</f>
        <v>0</v>
      </c>
      <c r="P34" s="34">
        <f t="shared" si="7"/>
        <v>0.027030764705882327</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290</v>
      </c>
      <c r="B35" s="31" t="s">
        <v>310</v>
      </c>
      <c r="D35" s="29">
        <f t="shared" si="1"/>
        <v>6.823529411764708</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26.20588235294117</v>
      </c>
      <c r="K35" s="37">
        <f>COUNTIF(Vertices[Betweenness Centrality],"&gt;= "&amp;J35)-COUNTIF(Vertices[Betweenness Centrality],"&gt;="&amp;J36)</f>
        <v>0</v>
      </c>
      <c r="L35" s="36">
        <f t="shared" si="5"/>
        <v>0.11002199999999993</v>
      </c>
      <c r="M35" s="37">
        <f>COUNTIF(Vertices[Closeness Centrality],"&gt;= "&amp;L35)-COUNTIF(Vertices[Closeness Centrality],"&gt;="&amp;L36)</f>
        <v>1</v>
      </c>
      <c r="N35" s="36">
        <f t="shared" si="6"/>
        <v>0.36429573529411746</v>
      </c>
      <c r="O35" s="37">
        <f>COUNTIF(Vertices[Eigenvector Centrality],"&gt;= "&amp;N35)-COUNTIF(Vertices[Eigenvector Centrality],"&gt;="&amp;N36)</f>
        <v>0</v>
      </c>
      <c r="P35" s="36">
        <f t="shared" si="7"/>
        <v>0.02744238235294115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291</v>
      </c>
      <c r="B36" s="31" t="s">
        <v>246</v>
      </c>
      <c r="D36" s="29">
        <f>MAX(Vertices[Degree])</f>
        <v>7</v>
      </c>
      <c r="E36">
        <f>COUNTIF(Vertices[Degree],"&gt;= "&amp;D36)-COUNTIF(Vertices[Degree],"&gt;="&amp;#REF!)</f>
        <v>2</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27</v>
      </c>
      <c r="K36" s="39">
        <f>COUNTIF(Vertices[Betweenness Centrality],"&gt;= "&amp;J36)-COUNTIF(Vertices[Betweenness Centrality],"&gt;="&amp;#REF!)</f>
        <v>1</v>
      </c>
      <c r="L36" s="38">
        <f>MAX(Vertices[Closeness Centrality])</f>
        <v>0.112875</v>
      </c>
      <c r="M36" s="39">
        <f>COUNTIF(Vertices[Closeness Centrality],"&gt;= "&amp;L36)-COUNTIF(Vertices[Closeness Centrality],"&gt;="&amp;#REF!)</f>
        <v>1</v>
      </c>
      <c r="N36" s="38">
        <f>MAX(Vertices[Eigenvector Centrality])</f>
        <v>0.375335</v>
      </c>
      <c r="O36" s="39">
        <f>COUNTIF(Vertices[Eigenvector Centrality],"&gt;= "&amp;N36)-COUNTIF(Vertices[Eigenvector Centrality],"&gt;="&amp;#REF!)</f>
        <v>2</v>
      </c>
      <c r="P36" s="38">
        <f>MAX(Vertices[PageRank])</f>
        <v>0.027854</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292</v>
      </c>
      <c r="B37" s="31" t="s">
        <v>246</v>
      </c>
    </row>
    <row r="38" spans="1:2" ht="15">
      <c r="A38" s="31" t="s">
        <v>293</v>
      </c>
      <c r="B38" s="31" t="s">
        <v>246</v>
      </c>
    </row>
    <row r="39" spans="1:2" ht="15">
      <c r="A39" s="31" t="s">
        <v>294</v>
      </c>
      <c r="B39" s="31"/>
    </row>
    <row r="40" spans="1:2" ht="15">
      <c r="A40" s="31" t="s">
        <v>21</v>
      </c>
      <c r="B40" s="31"/>
    </row>
    <row r="41" spans="1:2" ht="15">
      <c r="A41" s="31" t="s">
        <v>295</v>
      </c>
      <c r="B41" s="31" t="s">
        <v>35</v>
      </c>
    </row>
    <row r="42" spans="1:2" ht="15">
      <c r="A42" s="31" t="s">
        <v>296</v>
      </c>
      <c r="B42" s="31"/>
    </row>
    <row r="43" spans="1:2" ht="15">
      <c r="A43" s="31" t="s">
        <v>297</v>
      </c>
      <c r="B43" s="31"/>
    </row>
    <row r="60" spans="1:2" ht="15">
      <c r="A60" t="s">
        <v>164</v>
      </c>
      <c r="B60" t="s">
        <v>17</v>
      </c>
    </row>
    <row r="61" spans="1:2" ht="15">
      <c r="A61" s="30"/>
      <c r="B61" s="30"/>
    </row>
    <row r="62" spans="1:2" ht="15">
      <c r="A62" s="30"/>
      <c r="B62" s="30"/>
    </row>
    <row r="63" spans="1:2" ht="15">
      <c r="A63" s="30"/>
      <c r="B63" s="30"/>
    </row>
    <row r="74" spans="1:2" ht="15">
      <c r="A74" s="30" t="s">
        <v>82</v>
      </c>
      <c r="B74" s="43">
        <f>IF(COUNT(Vertices[Degree])&gt;0,D2,NoMetricMessage)</f>
        <v>1</v>
      </c>
    </row>
    <row r="75" spans="1:2" ht="15">
      <c r="A75" s="30" t="s">
        <v>83</v>
      </c>
      <c r="B75" s="43">
        <f>IF(COUNT(Vertices[Degree])&gt;0,D36,NoMetricMessage)</f>
        <v>7</v>
      </c>
    </row>
    <row r="76" spans="1:2" ht="15">
      <c r="A76" s="30" t="s">
        <v>84</v>
      </c>
      <c r="B76" s="44">
        <f>_xlfn.IFERROR(AVERAGE(Vertices[Degree]),NoMetricMessage)</f>
        <v>1.53125</v>
      </c>
    </row>
    <row r="77" spans="1:2" ht="15">
      <c r="A77" s="30" t="s">
        <v>85</v>
      </c>
      <c r="B77" s="44">
        <f>_xlfn.IFERROR(MEDIAN(Vertices[Degree]),NoMetricMessage)</f>
        <v>1</v>
      </c>
    </row>
    <row r="88" spans="1:2" ht="15">
      <c r="A88" s="30" t="s">
        <v>89</v>
      </c>
      <c r="B88" s="43" t="str">
        <f>IF(COUNT(Vertices[In-Degree])&gt;0,F2,NoMetricMessage)</f>
        <v>Not Available</v>
      </c>
    </row>
    <row r="89" spans="1:2" ht="15">
      <c r="A89" s="30" t="s">
        <v>90</v>
      </c>
      <c r="B89" s="43" t="str">
        <f>IF(COUNT(Vertices[In-Degree])&gt;0,F36,NoMetricMessage)</f>
        <v>Not Available</v>
      </c>
    </row>
    <row r="90" spans="1:2" ht="15">
      <c r="A90" s="30" t="s">
        <v>91</v>
      </c>
      <c r="B90" s="44" t="str">
        <f>_xlfn.IFERROR(AVERAGE(Vertices[In-Degree]),NoMetricMessage)</f>
        <v>Not Available</v>
      </c>
    </row>
    <row r="91" spans="1:2" ht="15">
      <c r="A91" s="30" t="s">
        <v>92</v>
      </c>
      <c r="B91" s="44" t="str">
        <f>_xlfn.IFERROR(MEDIAN(Vertices[In-Degree]),NoMetricMessage)</f>
        <v>Not Available</v>
      </c>
    </row>
    <row r="102" spans="1:2" ht="15">
      <c r="A102" s="30" t="s">
        <v>95</v>
      </c>
      <c r="B102" s="43" t="str">
        <f>IF(COUNT(Vertices[Out-Degree])&gt;0,H2,NoMetricMessage)</f>
        <v>Not Available</v>
      </c>
    </row>
    <row r="103" spans="1:2" ht="15">
      <c r="A103" s="30" t="s">
        <v>96</v>
      </c>
      <c r="B103" s="43" t="str">
        <f>IF(COUNT(Vertices[Out-Degree])&gt;0,H36,NoMetricMessage)</f>
        <v>Not Available</v>
      </c>
    </row>
    <row r="104" spans="1:2" ht="15">
      <c r="A104" s="30" t="s">
        <v>97</v>
      </c>
      <c r="B104" s="44" t="str">
        <f>_xlfn.IFERROR(AVERAGE(Vertices[Out-Degree]),NoMetricMessage)</f>
        <v>Not Available</v>
      </c>
    </row>
    <row r="105" spans="1:2" ht="15">
      <c r="A105" s="30" t="s">
        <v>98</v>
      </c>
      <c r="B105" s="44" t="str">
        <f>_xlfn.IFERROR(MEDIAN(Vertices[Out-Degree]),NoMetricMessage)</f>
        <v>Not Available</v>
      </c>
    </row>
    <row r="116" spans="1:2" ht="15">
      <c r="A116" s="30" t="s">
        <v>101</v>
      </c>
      <c r="B116" s="44">
        <f>IF(COUNT(Vertices[Betweenness Centrality])&gt;0,J2,NoMetricMessage)</f>
        <v>0</v>
      </c>
    </row>
    <row r="117" spans="1:2" ht="15">
      <c r="A117" s="30" t="s">
        <v>102</v>
      </c>
      <c r="B117" s="44">
        <f>IF(COUNT(Vertices[Betweenness Centrality])&gt;0,J36,NoMetricMessage)</f>
        <v>27</v>
      </c>
    </row>
    <row r="118" spans="1:2" ht="15">
      <c r="A118" s="30" t="s">
        <v>103</v>
      </c>
      <c r="B118" s="44">
        <f>_xlfn.IFERROR(AVERAGE(Vertices[Betweenness Centrality]),NoMetricMessage)</f>
        <v>1.734375</v>
      </c>
    </row>
    <row r="119" spans="1:2" ht="15">
      <c r="A119" s="30" t="s">
        <v>104</v>
      </c>
      <c r="B119" s="44">
        <f>_xlfn.IFERROR(MEDIAN(Vertices[Betweenness Centrality]),NoMetricMessage)</f>
        <v>0</v>
      </c>
    </row>
    <row r="130" spans="1:2" ht="15">
      <c r="A130" s="30" t="s">
        <v>107</v>
      </c>
      <c r="B130" s="44">
        <f>IF(COUNT(Vertices[Closeness Centrality])&gt;0,L2,NoMetricMessage)</f>
        <v>0.015873</v>
      </c>
    </row>
    <row r="131" spans="1:2" ht="15">
      <c r="A131" s="30" t="s">
        <v>108</v>
      </c>
      <c r="B131" s="44">
        <f>IF(COUNT(Vertices[Closeness Centrality])&gt;0,L36,NoMetricMessage)</f>
        <v>0.112875</v>
      </c>
    </row>
    <row r="132" spans="1:2" ht="15">
      <c r="A132" s="30" t="s">
        <v>109</v>
      </c>
      <c r="B132" s="44">
        <f>_xlfn.IFERROR(AVERAGE(Vertices[Closeness Centrality]),NoMetricMessage)</f>
        <v>0.04221195312500002</v>
      </c>
    </row>
    <row r="133" spans="1:2" ht="15">
      <c r="A133" s="30" t="s">
        <v>110</v>
      </c>
      <c r="B133" s="44">
        <f>_xlfn.IFERROR(MEDIAN(Vertices[Closeness Centrality]),NoMetricMessage)</f>
        <v>0.039021</v>
      </c>
    </row>
    <row r="144" spans="1:2" ht="15">
      <c r="A144" s="30" t="s">
        <v>113</v>
      </c>
      <c r="B144" s="44">
        <f>IF(COUNT(Vertices[Eigenvector Centrality])&gt;0,N2,NoMetricMessage)</f>
        <v>0</v>
      </c>
    </row>
    <row r="145" spans="1:2" ht="15">
      <c r="A145" s="30" t="s">
        <v>114</v>
      </c>
      <c r="B145" s="44">
        <f>IF(COUNT(Vertices[Eigenvector Centrality])&gt;0,N36,NoMetricMessage)</f>
        <v>0.375335</v>
      </c>
    </row>
    <row r="146" spans="1:2" ht="15">
      <c r="A146" s="30" t="s">
        <v>115</v>
      </c>
      <c r="B146" s="44">
        <f>_xlfn.IFERROR(AVERAGE(Vertices[Eigenvector Centrality]),NoMetricMessage)</f>
        <v>0.056127593749999996</v>
      </c>
    </row>
    <row r="147" spans="1:2" ht="15">
      <c r="A147" s="30" t="s">
        <v>116</v>
      </c>
      <c r="B147" s="44">
        <f>_xlfn.IFERROR(MEDIAN(Vertices[Eigenvector Centrality]),NoMetricMessage)</f>
        <v>0</v>
      </c>
    </row>
    <row r="158" spans="1:2" ht="15">
      <c r="A158" s="30" t="s">
        <v>141</v>
      </c>
      <c r="B158" s="44">
        <f>IF(COUNT(Vertices[PageRank])&gt;0,P2,NoMetricMessage)</f>
        <v>0.013859</v>
      </c>
    </row>
    <row r="159" spans="1:2" ht="15">
      <c r="A159" s="30" t="s">
        <v>142</v>
      </c>
      <c r="B159" s="44">
        <f>IF(COUNT(Vertices[PageRank])&gt;0,P36,NoMetricMessage)</f>
        <v>0.027854</v>
      </c>
    </row>
    <row r="160" spans="1:2" ht="15">
      <c r="A160" s="30" t="s">
        <v>143</v>
      </c>
      <c r="B160" s="44">
        <f>_xlfn.IFERROR(AVERAGE(Vertices[PageRank]),NoMetricMessage)</f>
        <v>0.015624937499999991</v>
      </c>
    </row>
    <row r="161" spans="1:2" ht="15">
      <c r="A161" s="30" t="s">
        <v>144</v>
      </c>
      <c r="B161" s="44">
        <f>_xlfn.IFERROR(MEDIAN(Vertices[PageRank]),NoMetricMessage)</f>
        <v>0.014523</v>
      </c>
    </row>
    <row r="172" spans="1:2" ht="15">
      <c r="A172" s="30" t="s">
        <v>119</v>
      </c>
      <c r="B172" s="44">
        <f>IF(COUNT(Vertices[Clustering Coefficient])&gt;0,R2,NoMetricMessage)</f>
        <v>0</v>
      </c>
    </row>
    <row r="173" spans="1:2" ht="15">
      <c r="A173" s="30" t="s">
        <v>120</v>
      </c>
      <c r="B173" s="44">
        <f>IF(COUNT(Vertices[Clustering Coefficient])&gt;0,R36,NoMetricMessage)</f>
        <v>0</v>
      </c>
    </row>
    <row r="174" spans="1:2" ht="15">
      <c r="A174" s="30" t="s">
        <v>121</v>
      </c>
      <c r="B174" s="44">
        <f>_xlfn.IFERROR(AVERAGE(Vertices[Clustering Coefficient]),NoMetricMessage)</f>
        <v>0</v>
      </c>
    </row>
    <row r="175" spans="1:2" ht="15">
      <c r="A175" s="30" t="s">
        <v>122</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20F8-B8F7-44F1-A8E3-FE703575CED0}">
  <dimension ref="A1:A1"/>
  <sheetViews>
    <sheetView workbookViewId="0" topLeftCell="A1"/>
  </sheetViews>
  <sheetFormatPr defaultColWidth="9.140625" defaultRowHeight="15"/>
  <sheetData>
    <row r="1" ht="15">
      <c r="A1" t="s">
        <v>175</v>
      </c>
    </row>
  </sheetData>
  <printOptions/>
  <pageMargins left="0.7" right="0.7" top="0.75" bottom="0.75" header="0.3" footer="0.3"/>
  <pageSetup horizontalDpi="200" verticalDpi="200" orientation="portrait" paperSize="9"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132</v>
      </c>
      <c r="C1" s="3" t="s">
        <v>7</v>
      </c>
      <c r="D1" s="3" t="s">
        <v>9</v>
      </c>
      <c r="E1" s="3" t="s">
        <v>165</v>
      </c>
      <c r="F1" s="4" t="s">
        <v>170</v>
      </c>
      <c r="G1" s="3" t="s">
        <v>14</v>
      </c>
      <c r="H1" s="3" t="s">
        <v>68</v>
      </c>
      <c r="J1" s="3" t="s">
        <v>18</v>
      </c>
      <c r="K1" s="3" t="s">
        <v>17</v>
      </c>
      <c r="M1" s="3" t="s">
        <v>22</v>
      </c>
      <c r="N1" s="3" t="s">
        <v>23</v>
      </c>
      <c r="O1" s="3" t="s">
        <v>24</v>
      </c>
      <c r="P1" s="3"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0" ht="15">
      <c r="A4" s="1" t="s">
        <v>54</v>
      </c>
      <c r="B4" s="1" t="s">
        <v>135</v>
      </c>
      <c r="C4" t="s">
        <v>54</v>
      </c>
      <c r="D4" t="s">
        <v>58</v>
      </c>
      <c r="E4" t="s">
        <v>58</v>
      </c>
      <c r="F4" s="1" t="s">
        <v>54</v>
      </c>
      <c r="G4">
        <v>0</v>
      </c>
      <c r="H4" t="s">
        <v>70</v>
      </c>
      <c r="J4" t="s">
        <v>79</v>
      </c>
    </row>
    <row r="5" spans="1:11" ht="409.6">
      <c r="A5">
        <v>1</v>
      </c>
      <c r="B5" s="1" t="s">
        <v>136</v>
      </c>
      <c r="C5" t="s">
        <v>52</v>
      </c>
      <c r="D5" t="s">
        <v>59</v>
      </c>
      <c r="E5" t="s">
        <v>59</v>
      </c>
      <c r="F5">
        <v>1</v>
      </c>
      <c r="G5">
        <v>1</v>
      </c>
      <c r="H5" t="s">
        <v>71</v>
      </c>
      <c r="J5" t="s">
        <v>173</v>
      </c>
      <c r="K5" s="7" t="s">
        <v>311</v>
      </c>
    </row>
    <row r="6" spans="1:18" ht="15">
      <c r="A6">
        <v>0</v>
      </c>
      <c r="B6" s="1" t="s">
        <v>137</v>
      </c>
      <c r="C6">
        <v>1</v>
      </c>
      <c r="D6" t="s">
        <v>60</v>
      </c>
      <c r="E6" t="s">
        <v>60</v>
      </c>
      <c r="F6">
        <v>0</v>
      </c>
      <c r="H6" t="s">
        <v>72</v>
      </c>
      <c r="J6" t="s">
        <v>174</v>
      </c>
      <c r="K6">
        <v>4</v>
      </c>
      <c r="R6" t="s">
        <v>130</v>
      </c>
    </row>
    <row r="7" spans="1:11" ht="15">
      <c r="A7">
        <v>2</v>
      </c>
      <c r="B7">
        <v>1</v>
      </c>
      <c r="C7">
        <v>0</v>
      </c>
      <c r="D7" t="s">
        <v>61</v>
      </c>
      <c r="E7" t="s">
        <v>61</v>
      </c>
      <c r="F7">
        <v>2</v>
      </c>
      <c r="H7" t="s">
        <v>73</v>
      </c>
      <c r="J7" t="s">
        <v>240</v>
      </c>
      <c r="K7" t="s">
        <v>308</v>
      </c>
    </row>
    <row r="8" spans="1:11" ht="409.6">
      <c r="A8"/>
      <c r="B8">
        <v>2</v>
      </c>
      <c r="C8">
        <v>2</v>
      </c>
      <c r="D8" t="s">
        <v>62</v>
      </c>
      <c r="E8" t="s">
        <v>62</v>
      </c>
      <c r="H8" t="s">
        <v>74</v>
      </c>
      <c r="J8" t="s">
        <v>241</v>
      </c>
      <c r="K8" s="7" t="s">
        <v>312</v>
      </c>
    </row>
    <row r="9" spans="1:11" ht="15">
      <c r="A9"/>
      <c r="B9">
        <v>3</v>
      </c>
      <c r="C9">
        <v>4</v>
      </c>
      <c r="D9" t="s">
        <v>63</v>
      </c>
      <c r="E9" t="s">
        <v>63</v>
      </c>
      <c r="H9" t="s">
        <v>75</v>
      </c>
      <c r="J9" t="s">
        <v>243</v>
      </c>
      <c r="K9" t="s">
        <v>306</v>
      </c>
    </row>
    <row r="10" spans="1:11" ht="409.6">
      <c r="A10"/>
      <c r="B10">
        <v>4</v>
      </c>
      <c r="D10" t="s">
        <v>64</v>
      </c>
      <c r="E10" t="s">
        <v>64</v>
      </c>
      <c r="H10" t="s">
        <v>76</v>
      </c>
      <c r="J10" t="s">
        <v>244</v>
      </c>
      <c r="K10" s="7" t="s">
        <v>317</v>
      </c>
    </row>
    <row r="11" spans="1:11" ht="409.6">
      <c r="A11"/>
      <c r="B11">
        <v>5</v>
      </c>
      <c r="D11" t="s">
        <v>47</v>
      </c>
      <c r="E11">
        <v>1</v>
      </c>
      <c r="H11" t="s">
        <v>77</v>
      </c>
      <c r="J11" t="s">
        <v>245</v>
      </c>
      <c r="K11" s="7" t="s">
        <v>313</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37663-6FA8-4004-A836-031F375643C3}">
  <dimension ref="A1:C1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43</v>
      </c>
    </row>
    <row r="2" spans="1:3" ht="14.4" customHeight="1">
      <c r="A2" s="7" t="s">
        <v>278</v>
      </c>
      <c r="B2" s="101" t="s">
        <v>279</v>
      </c>
      <c r="C2" s="58" t="s">
        <v>280</v>
      </c>
    </row>
    <row r="3" spans="1:3" ht="15">
      <c r="A3" s="100" t="s">
        <v>247</v>
      </c>
      <c r="B3" s="100" t="s">
        <v>247</v>
      </c>
      <c r="C3" s="31">
        <v>9</v>
      </c>
    </row>
    <row r="4" spans="1:3" ht="15">
      <c r="A4" s="100" t="s">
        <v>248</v>
      </c>
      <c r="B4" s="100" t="s">
        <v>248</v>
      </c>
      <c r="C4" s="31">
        <v>7</v>
      </c>
    </row>
    <row r="5" spans="1:3" ht="15">
      <c r="A5" s="100" t="s">
        <v>249</v>
      </c>
      <c r="B5" s="100" t="s">
        <v>249</v>
      </c>
      <c r="C5" s="31">
        <v>7</v>
      </c>
    </row>
    <row r="6" spans="1:3" ht="15">
      <c r="A6" s="100" t="s">
        <v>250</v>
      </c>
      <c r="B6" s="100" t="s">
        <v>250</v>
      </c>
      <c r="C6" s="31">
        <v>6</v>
      </c>
    </row>
    <row r="7" spans="1:3" ht="15">
      <c r="A7" s="100" t="s">
        <v>251</v>
      </c>
      <c r="B7" s="100" t="s">
        <v>251</v>
      </c>
      <c r="C7" s="31">
        <v>5</v>
      </c>
    </row>
    <row r="8" spans="1:3" ht="15">
      <c r="A8" s="100" t="s">
        <v>252</v>
      </c>
      <c r="B8" s="100" t="s">
        <v>252</v>
      </c>
      <c r="C8" s="31">
        <v>4</v>
      </c>
    </row>
    <row r="9" spans="1:3" ht="15">
      <c r="A9" s="100" t="s">
        <v>253</v>
      </c>
      <c r="B9" s="100" t="s">
        <v>253</v>
      </c>
      <c r="C9" s="31">
        <v>4</v>
      </c>
    </row>
    <row r="10" spans="1:3" ht="15">
      <c r="A10" s="100" t="s">
        <v>254</v>
      </c>
      <c r="B10" s="100" t="s">
        <v>254</v>
      </c>
      <c r="C10" s="31">
        <v>4</v>
      </c>
    </row>
    <row r="11" spans="1:3" ht="15">
      <c r="A11" s="100" t="s">
        <v>255</v>
      </c>
      <c r="B11" s="100" t="s">
        <v>255</v>
      </c>
      <c r="C11" s="31">
        <v>4</v>
      </c>
    </row>
    <row r="12" spans="1:3" ht="15">
      <c r="A12" s="100" t="s">
        <v>256</v>
      </c>
      <c r="B12" s="100" t="s">
        <v>256</v>
      </c>
      <c r="C12" s="31">
        <v>3</v>
      </c>
    </row>
    <row r="13" spans="1:3" ht="15">
      <c r="A13" s="100" t="s">
        <v>257</v>
      </c>
      <c r="B13" s="100" t="s">
        <v>257</v>
      </c>
      <c r="C13" s="31">
        <v>2</v>
      </c>
    </row>
    <row r="14" spans="1:3" ht="15">
      <c r="A14" s="100" t="s">
        <v>258</v>
      </c>
      <c r="B14" s="100" t="s">
        <v>258</v>
      </c>
      <c r="C14" s="31">
        <v>2</v>
      </c>
    </row>
    <row r="15" spans="1:3" ht="15">
      <c r="A15" s="100" t="s">
        <v>259</v>
      </c>
      <c r="B15" s="100" t="s">
        <v>259</v>
      </c>
      <c r="C15" s="31">
        <v>2</v>
      </c>
    </row>
    <row r="16" spans="1:3" ht="15">
      <c r="A16" s="100" t="s">
        <v>260</v>
      </c>
      <c r="B16" s="100" t="s">
        <v>260</v>
      </c>
      <c r="C16" s="31">
        <v>2</v>
      </c>
    </row>
    <row r="17" spans="1:3" ht="15">
      <c r="A17" s="100" t="s">
        <v>261</v>
      </c>
      <c r="B17" s="100" t="s">
        <v>261</v>
      </c>
      <c r="C17" s="31">
        <v>2</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767B111-3BF8-4FEE-964C-AE8908267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2023-04-02T00:02:28Z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