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Sheet1" sheetId="8" r:id="rId7"/>
    <sheet name="Misc" sheetId="2" state="hidden" r:id="rId8"/>
    <sheet name="Group Edges" sheetId="9" r:id="rId9"/>
    <sheet name="Export Option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<sst xmlns="http://schemas.openxmlformats.org/spreadsheetml/2006/main" count="1375" uniqueCount="344">
  <si>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</si>
  <si>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</si>
  <si>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</si>
  <si>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</si>
  <si>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</si>
  <si>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</si>
  <si>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</si>
  <si>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</si>
  <si>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</si>
  <si>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</si>
  <si>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</si>
  <si>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</si>
  <si>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</si>
  <si>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</si>
  <si>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</si>
  <si>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</si>
  <si>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</si>
  <si>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</si>
  <si>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</si>
  <si>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</si>
  <si>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</si>
  <si>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</si>
  <si>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</si>
  <si>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</si>
  <si>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</si>
  <si>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</si>
  <si>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</si>
  <si>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</si>
  <si>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</si>
  <si>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</si>
  <si>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</si>
  <si>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</si>
  <si>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</si>
  <si>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</si>
  <si>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</si>
  <si>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</si>
  <si>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</si>
  <si>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</si>
  <si>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</si>
  <si>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</si>
  <si>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</si>
  <si>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</si>
  <si>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</si>
  <si>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</si>
  <si>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</si>
  <si>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</si>
  <si>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</si>
  <si>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</si>
  <si>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</si>
  <si>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</si>
  <si>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</si>
  <si>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</si>
  <si>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</si>
  <si>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</si>
  <si>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</si>
  <si>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</si>
  <si>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</si>
  <si>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</si>
  <si>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</si>
  <si>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</si>
  <si>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</si>
  <si>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</si>
  <si>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</si>
  <si>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</si>
  <si>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</si>
  <si>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</si>
  <si>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</si>
  <si>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</si>
  <si>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</si>
  <si>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</si>
  <si>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</si>
  <si>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</si>
  <si>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</si>
  <si>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</si>
  <si>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</si>
  <si>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</si>
  <si>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</si>
  <si>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</si>
  <si>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</si>
  <si>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</si>
  <si>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</si>
  <si>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</si>
  <si>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</si>
  <si>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</si>
  <si>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</si>
  <si>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</si>
  <si>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</si>
  <si>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</si>
  <si>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</si>
  <si>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</si>
  <si>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</si>
  <si>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</si>
  <si>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</si>
  <si>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</si>
  <si>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</si>
  <si>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</si>
  <si>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</si>
  <si>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</si>
  <si>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</si>
  <si>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</si>
  <si>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</si>
  <si>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</si>
  <si>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</si>
  <si>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</si>
  <si>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</si>
  <si>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</si>
  <si>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</si>
  <si>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</si>
  <si>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</si>
  <si>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</si>
  <si>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</si>
  <si>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</si>
  <si>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</si>
  <si>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</si>
  <si>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</si>
  <si>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</si>
  <si>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</si>
  <si>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</si>
  <si>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</si>
  <si>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</si>
  <si>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</si>
  <si>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</si>
  <si>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</si>
  <si>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</si>
  <si>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</si>
  <si>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</si>
  <si>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</si>
  <si>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</si>
  <si>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</si>
  <si>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</si>
  <si>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</si>
  <si>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</si>
  <si>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</si>
  <si>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</si>
  <si>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</si>
  <si>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</si>
  <si>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</si>
  <si>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</si>
  <si>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</si>
  <si>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</si>
  <si>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</si>
  <si>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</si>
  <si>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</si>
  <si>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</si>
  <si>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</si>
  <si>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</si>
  <si>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</si>
  <si>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</si>
  <si>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</si>
  <si>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</si>
  <si>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</si>
  <si>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</si>
  <si>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</si>
  <si>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</si>
  <si>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</si>
  <si>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</si>
  <si>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</si>
  <si>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</si>
  <si>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</si>
  <si>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</si>
  <si>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</si>
  <si>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</si>
  <si>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</si>
  <si>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</si>
  <si>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</si>
  <si>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</si>
  <si>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</si>
  <si>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</si>
  <si>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</si>
  <si>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</si>
  <si>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</si>
  <si>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</si>
  <si>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</si>
  <si>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r>
      <t xml:space="preserve">_xD83D__xDE00_ - </t>
    </r>
    <r>
      <rPr>
        <sz val="10"/>
        <color theme="1"/>
        <rFont val="Arial Unicode MS"/>
        <family val="2"/>
      </rPr>
      <t>&amp;#128512;</t>
    </r>
    <r>
      <rPr>
        <sz val="11"/>
        <color theme="1"/>
        <rFont val="Calibri"/>
        <family val="2"/>
        <scheme val="minor"/>
      </rPr>
      <t xml:space="preserve"> _xD83D__xDE01_ - </t>
    </r>
    <r>
      <rPr>
        <sz val="10"/>
        <color theme="1"/>
        <rFont val="Arial Unicode MS"/>
        <family val="2"/>
      </rPr>
      <t>&amp;#128513;</t>
    </r>
    <r>
      <rPr>
        <sz val="11"/>
        <color theme="1"/>
        <rFont val="Calibri"/>
        <family val="2"/>
        <scheme val="minor"/>
      </rPr>
      <t xml:space="preserve"> _xD83D__xDE02_ - </t>
    </r>
    <r>
      <rPr>
        <sz val="10"/>
        <color theme="1"/>
        <rFont val="Arial Unicode MS"/>
        <family val="2"/>
      </rPr>
      <t>&amp;#128514;</t>
    </r>
    <r>
      <rPr>
        <sz val="11"/>
        <color theme="1"/>
        <rFont val="Calibri"/>
        <family val="2"/>
        <scheme val="minor"/>
      </rPr>
      <t xml:space="preserve"> _xD83D__xDE03_ - </t>
    </r>
    <r>
      <rPr>
        <sz val="10"/>
        <color theme="1"/>
        <rFont val="Arial Unicode MS"/>
        <family val="2"/>
      </rPr>
      <t>&amp;#128515;</t>
    </r>
    <r>
      <rPr>
        <sz val="11"/>
        <color theme="1"/>
        <rFont val="Calibri"/>
        <family val="2"/>
        <scheme val="minor"/>
      </rPr>
      <t xml:space="preserve"> _xD83D__xDE04_ - </t>
    </r>
    <r>
      <rPr>
        <sz val="10"/>
        <color theme="1"/>
        <rFont val="Arial Unicode MS"/>
        <family val="2"/>
      </rPr>
      <t>&amp;#128516;</t>
    </r>
    <r>
      <rPr>
        <sz val="11"/>
        <color theme="1"/>
        <rFont val="Calibri"/>
        <family val="2"/>
        <scheme val="minor"/>
      </rPr>
      <t xml:space="preserve"> _xD83D__xDE05_ - </t>
    </r>
    <r>
      <rPr>
        <sz val="10"/>
        <color theme="1"/>
        <rFont val="Arial Unicode MS"/>
        <family val="2"/>
      </rPr>
      <t>&amp;#128517;</t>
    </r>
    <r>
      <rPr>
        <sz val="11"/>
        <color theme="1"/>
        <rFont val="Calibri"/>
        <family val="2"/>
        <scheme val="minor"/>
      </rPr>
      <t xml:space="preserve"> _xD83D__xDE06_ - </t>
    </r>
    <r>
      <rPr>
        <sz val="10"/>
        <color theme="1"/>
        <rFont val="Arial Unicode MS"/>
        <family val="2"/>
      </rPr>
      <t>&amp;#128518;</t>
    </r>
    <r>
      <rPr>
        <sz val="11"/>
        <color theme="1"/>
        <rFont val="Calibri"/>
        <family val="2"/>
        <scheme val="minor"/>
      </rPr>
      <t xml:space="preserve"> _xD83D__xDE07_ - </t>
    </r>
    <r>
      <rPr>
        <sz val="10"/>
        <color theme="1"/>
        <rFont val="Arial Unicode MS"/>
        <family val="2"/>
      </rPr>
      <t>&amp;#128519;</t>
    </r>
    <r>
      <rPr>
        <sz val="11"/>
        <color theme="1"/>
        <rFont val="Calibri"/>
        <family val="2"/>
        <scheme val="minor"/>
      </rPr>
      <t xml:space="preserve"> _xD83D__xDE0A_ - </t>
    </r>
    <r>
      <rPr>
        <sz val="10"/>
        <color theme="1"/>
        <rFont val="Arial Unicode MS"/>
        <family val="2"/>
      </rPr>
      <t>&amp;#128522;</t>
    </r>
    <r>
      <rPr>
        <sz val="11"/>
        <color theme="1"/>
        <rFont val="Calibri"/>
        <family val="2"/>
        <scheme val="minor"/>
      </rPr>
      <t xml:space="preserve"> _xD83D__xDE0B_ - </t>
    </r>
    <r>
      <rPr>
        <sz val="10"/>
        <color theme="1"/>
        <rFont val="Arial Unicode MS"/>
        <family val="2"/>
      </rPr>
      <t>&amp;#128523;</t>
    </r>
    <r>
      <rPr>
        <sz val="11"/>
        <color theme="1"/>
        <rFont val="Calibri"/>
        <family val="2"/>
        <scheme val="minor"/>
      </rPr>
      <t xml:space="preserve"> _xD83D__xDE0C_ - </t>
    </r>
    <r>
      <rPr>
        <sz val="10"/>
        <color theme="1"/>
        <rFont val="Arial Unicode MS"/>
        <family val="2"/>
      </rPr>
      <t>&amp;#128524;</t>
    </r>
    <r>
      <rPr>
        <sz val="11"/>
        <color theme="1"/>
        <rFont val="Calibri"/>
        <family val="2"/>
        <scheme val="minor"/>
      </rPr>
      <t xml:space="preserve"> _xD83D__xDE0D_ - </t>
    </r>
    <r>
      <rPr>
        <sz val="10"/>
        <color theme="1"/>
        <rFont val="Arial Unicode MS"/>
        <family val="2"/>
      </rPr>
      <t>&amp;#128525;</t>
    </r>
    <r>
      <rPr>
        <sz val="11"/>
        <color theme="1"/>
        <rFont val="Calibri"/>
        <family val="2"/>
        <scheme val="minor"/>
      </rPr>
      <t xml:space="preserve"> _xD83D__xDE0E_ - </t>
    </r>
    <r>
      <rPr>
        <sz val="10"/>
        <color theme="1"/>
        <rFont val="Arial Unicode MS"/>
        <family val="2"/>
      </rPr>
      <t>&amp;#128526;</t>
    </r>
    <r>
      <rPr>
        <sz val="11"/>
        <color theme="1"/>
        <rFont val="Calibri"/>
        <family val="2"/>
        <scheme val="minor"/>
      </rPr>
      <t xml:space="preserve"> _xD83D__xDE0F_ - </t>
    </r>
    <r>
      <rPr>
        <sz val="10"/>
        <color theme="1"/>
        <rFont val="Arial Unicode MS"/>
        <family val="2"/>
      </rPr>
      <t>&amp;#128527;</t>
    </r>
    <r>
      <rPr>
        <sz val="11"/>
        <color theme="1"/>
        <rFont val="Calibri"/>
        <family val="2"/>
        <scheme val="minor"/>
      </rPr>
      <t xml:space="preserve"> _xD83D__xDE10_ - </t>
    </r>
    <r>
      <rPr>
        <sz val="10"/>
        <color theme="1"/>
        <rFont val="Arial Unicode MS"/>
        <family val="2"/>
      </rPr>
      <t>&amp;#128528;</t>
    </r>
    <r>
      <rPr>
        <sz val="11"/>
        <color theme="1"/>
        <rFont val="Calibri"/>
        <family val="2"/>
        <scheme val="minor"/>
      </rPr>
      <t xml:space="preserve"> _xD83D__xDE11_ - </t>
    </r>
    <r>
      <rPr>
        <sz val="10"/>
        <color theme="1"/>
        <rFont val="Arial Unicode MS"/>
        <family val="2"/>
      </rPr>
      <t>&amp;#128529;</t>
    </r>
    <r>
      <rPr>
        <sz val="11"/>
        <color theme="1"/>
        <rFont val="Calibri"/>
        <family val="2"/>
        <scheme val="minor"/>
      </rPr>
      <t xml:space="preserve"> _xD83D__xDE12_ - </t>
    </r>
    <r>
      <rPr>
        <sz val="10"/>
        <color theme="1"/>
        <rFont val="Arial Unicode MS"/>
        <family val="2"/>
      </rPr>
      <t>&amp;#128530;</t>
    </r>
    <r>
      <rPr>
        <sz val="11"/>
        <color theme="1"/>
        <rFont val="Calibri"/>
        <family val="2"/>
        <scheme val="minor"/>
      </rPr>
      <t xml:space="preserve"> _xD83D__xDE13_ - </t>
    </r>
    <r>
      <rPr>
        <sz val="10"/>
        <color theme="1"/>
        <rFont val="Arial Unicode MS"/>
        <family val="2"/>
      </rPr>
      <t>&amp;#128531;</t>
    </r>
    <r>
      <rPr>
        <sz val="11"/>
        <color theme="1"/>
        <rFont val="Calibri"/>
        <family val="2"/>
        <scheme val="minor"/>
      </rPr>
      <t xml:space="preserve"> _xD83D__xDE14_ - </t>
    </r>
    <r>
      <rPr>
        <sz val="10"/>
        <color theme="1"/>
        <rFont val="Arial Unicode MS"/>
        <family val="2"/>
      </rPr>
      <t>&amp;#128532;</t>
    </r>
    <r>
      <rPr>
        <sz val="11"/>
        <color theme="1"/>
        <rFont val="Calibri"/>
        <family val="2"/>
        <scheme val="minor"/>
      </rPr>
      <t xml:space="preserve"> _xD83D__xDE15_ - </t>
    </r>
    <r>
      <rPr>
        <sz val="10"/>
        <color theme="1"/>
        <rFont val="Arial Unicode MS"/>
        <family val="2"/>
      </rPr>
      <t>&amp;#128533;</t>
    </r>
    <r>
      <rPr>
        <sz val="11"/>
        <color theme="1"/>
        <rFont val="Calibri"/>
        <family val="2"/>
        <scheme val="minor"/>
      </rPr>
      <t xml:space="preserve"> _xD83D__xDE16_ - </t>
    </r>
    <r>
      <rPr>
        <sz val="10"/>
        <color theme="1"/>
        <rFont val="Arial Unicode MS"/>
        <family val="2"/>
      </rPr>
      <t>&amp;#128534;</t>
    </r>
    <r>
      <rPr>
        <sz val="11"/>
        <color theme="1"/>
        <rFont val="Calibri"/>
        <family val="2"/>
        <scheme val="minor"/>
      </rPr>
      <t xml:space="preserve"> _xD83D__xDE17_ - </t>
    </r>
    <r>
      <rPr>
        <sz val="10"/>
        <color theme="1"/>
        <rFont val="Arial Unicode MS"/>
        <family val="2"/>
      </rPr>
      <t>&amp;#128535;</t>
    </r>
    <r>
      <rPr>
        <sz val="11"/>
        <color theme="1"/>
        <rFont val="Calibri"/>
        <family val="2"/>
        <scheme val="minor"/>
      </rPr>
      <t xml:space="preserve"> _xD83D__xDE18_ - </t>
    </r>
    <r>
      <rPr>
        <sz val="10"/>
        <color theme="1"/>
        <rFont val="Arial Unicode MS"/>
        <family val="2"/>
      </rPr>
      <t>&amp;#128536;</t>
    </r>
    <r>
      <rPr>
        <sz val="11"/>
        <color theme="1"/>
        <rFont val="Calibri"/>
        <family val="2"/>
        <scheme val="minor"/>
      </rPr>
      <t xml:space="preserve"> _xD83D__xDE19_ - </t>
    </r>
    <r>
      <rPr>
        <sz val="10"/>
        <color theme="1"/>
        <rFont val="Arial Unicode MS"/>
        <family val="2"/>
      </rPr>
      <t>&amp;#128537;</t>
    </r>
    <r>
      <rPr>
        <sz val="11"/>
        <color theme="1"/>
        <rFont val="Calibri"/>
        <family val="2"/>
        <scheme val="minor"/>
      </rPr>
      <t xml:space="preserve"> _xD83D__xDE1A_ - </t>
    </r>
    <r>
      <rPr>
        <sz val="10"/>
        <color theme="1"/>
        <rFont val="Arial Unicode MS"/>
        <family val="2"/>
      </rPr>
      <t>&amp;#128538;</t>
    </r>
    <r>
      <rPr>
        <sz val="11"/>
        <color theme="1"/>
        <rFont val="Calibri"/>
        <family val="2"/>
        <scheme val="minor"/>
      </rPr>
      <t xml:space="preserve"> _xD83D__xDE1B_ - </t>
    </r>
    <r>
      <rPr>
        <sz val="10"/>
        <color theme="1"/>
        <rFont val="Arial Unicode MS"/>
        <family val="2"/>
      </rPr>
      <t>&amp;#128539;</t>
    </r>
    <r>
      <rPr>
        <sz val="11"/>
        <color theme="1"/>
        <rFont val="Calibri"/>
        <family val="2"/>
        <scheme val="minor"/>
      </rPr>
      <t xml:space="preserve"> _xD83D__xDE1C_ - </t>
    </r>
    <r>
      <rPr>
        <sz val="10"/>
        <color theme="1"/>
        <rFont val="Arial Unicode MS"/>
        <family val="2"/>
      </rPr>
      <t>&amp;#128540;</t>
    </r>
    <r>
      <rPr>
        <sz val="11"/>
        <color theme="1"/>
        <rFont val="Calibri"/>
        <family val="2"/>
        <scheme val="minor"/>
      </rPr>
      <t xml:space="preserve"> _xD83D__xDE1D_ - </t>
    </r>
    <r>
      <rPr>
        <sz val="10"/>
        <color theme="1"/>
        <rFont val="Arial Unicode MS"/>
        <family val="2"/>
      </rPr>
      <t>&amp;#128541;</t>
    </r>
    <r>
      <rPr>
        <sz val="11"/>
        <color theme="1"/>
        <rFont val="Calibri"/>
        <family val="2"/>
        <scheme val="minor"/>
      </rPr>
      <t xml:space="preserve"> _xD83D__xDE1E_ - </t>
    </r>
    <r>
      <rPr>
        <sz val="10"/>
        <color theme="1"/>
        <rFont val="Arial Unicode MS"/>
        <family val="2"/>
      </rPr>
      <t>&amp;#128542;</t>
    </r>
    <r>
      <rPr>
        <sz val="11"/>
        <color theme="1"/>
        <rFont val="Calibri"/>
        <family val="2"/>
        <scheme val="minor"/>
      </rPr>
      <t xml:space="preserve"> _xD83D__xDE1F_ - </t>
    </r>
    <r>
      <rPr>
        <sz val="10"/>
        <color theme="1"/>
        <rFont val="Arial Unicode MS"/>
        <family val="2"/>
      </rPr>
      <t>&amp;#128543;</t>
    </r>
    <r>
      <rPr>
        <sz val="11"/>
        <color theme="1"/>
        <rFont val="Calibri"/>
        <family val="2"/>
        <scheme val="minor"/>
      </rPr>
      <t xml:space="preserve"> _xD83D__xDE20_ - </t>
    </r>
    <r>
      <rPr>
        <sz val="10"/>
        <color theme="1"/>
        <rFont val="Arial Unicode MS"/>
        <family val="2"/>
      </rPr>
      <t>&amp;#128544;</t>
    </r>
    <r>
      <rPr>
        <sz val="11"/>
        <color theme="1"/>
        <rFont val="Calibri"/>
        <family val="2"/>
        <scheme val="minor"/>
      </rPr>
      <t xml:space="preserve"> _xD83D__xDE21_ - </t>
    </r>
    <r>
      <rPr>
        <sz val="10"/>
        <color theme="1"/>
        <rFont val="Arial Unicode MS"/>
        <family val="2"/>
      </rPr>
      <t>&amp;#128545;</t>
    </r>
    <r>
      <rPr>
        <sz val="11"/>
        <color theme="1"/>
        <rFont val="Calibri"/>
        <family val="2"/>
        <scheme val="minor"/>
      </rPr>
      <t xml:space="preserve"> _xD83D__xDE22_ - </t>
    </r>
    <r>
      <rPr>
        <sz val="10"/>
        <color theme="1"/>
        <rFont val="Arial Unicode MS"/>
        <family val="2"/>
      </rPr>
      <t>&amp;#128546;</t>
    </r>
    <r>
      <rPr>
        <sz val="11"/>
        <color theme="1"/>
        <rFont val="Calibri"/>
        <family val="2"/>
        <scheme val="minor"/>
      </rPr>
      <t xml:space="preserve"> _xD83D__xDE23_ - </t>
    </r>
    <r>
      <rPr>
        <sz val="10"/>
        <color theme="1"/>
        <rFont val="Arial Unicode MS"/>
        <family val="2"/>
      </rPr>
      <t>&amp;#128547;</t>
    </r>
    <r>
      <rPr>
        <sz val="11"/>
        <color theme="1"/>
        <rFont val="Calibri"/>
        <family val="2"/>
        <scheme val="minor"/>
      </rPr>
      <t xml:space="preserve"> _xD83D__xDE24_ - </t>
    </r>
    <r>
      <rPr>
        <sz val="10"/>
        <color theme="1"/>
        <rFont val="Arial Unicode MS"/>
        <family val="2"/>
      </rPr>
      <t>&amp;#128548;</t>
    </r>
    <r>
      <rPr>
        <sz val="11"/>
        <color theme="1"/>
        <rFont val="Calibri"/>
        <family val="2"/>
        <scheme val="minor"/>
      </rPr>
      <t xml:space="preserve"> _xD83D__xDE25_ - </t>
    </r>
    <r>
      <rPr>
        <sz val="10"/>
        <color theme="1"/>
        <rFont val="Arial Unicode MS"/>
        <family val="2"/>
      </rPr>
      <t>&amp;#128549;</t>
    </r>
    <r>
      <rPr>
        <sz val="11"/>
        <color theme="1"/>
        <rFont val="Calibri"/>
        <family val="2"/>
        <scheme val="minor"/>
      </rPr>
      <t xml:space="preserve"> _xD83D__xDE26_ - </t>
    </r>
    <r>
      <rPr>
        <sz val="10"/>
        <color theme="1"/>
        <rFont val="Arial Unicode MS"/>
        <family val="2"/>
      </rPr>
      <t>&amp;#128550;</t>
    </r>
    <r>
      <rPr>
        <sz val="11"/>
        <color theme="1"/>
        <rFont val="Calibri"/>
        <family val="2"/>
        <scheme val="minor"/>
      </rPr>
      <t xml:space="preserve"> _xD83D__xDE27_ - </t>
    </r>
    <r>
      <rPr>
        <sz val="10"/>
        <color theme="1"/>
        <rFont val="Arial Unicode MS"/>
        <family val="2"/>
      </rPr>
      <t>&amp;#128551;</t>
    </r>
    <r>
      <rPr>
        <sz val="11"/>
        <color theme="1"/>
        <rFont val="Calibri"/>
        <family val="2"/>
        <scheme val="minor"/>
      </rPr>
      <t xml:space="preserve"> _xD83D__xDE28_ - </t>
    </r>
    <r>
      <rPr>
        <sz val="10"/>
        <color theme="1"/>
        <rFont val="Arial Unicode MS"/>
        <family val="2"/>
      </rPr>
      <t>&amp;#128552;</t>
    </r>
    <r>
      <rPr>
        <sz val="11"/>
        <color theme="1"/>
        <rFont val="Calibri"/>
        <family val="2"/>
        <scheme val="minor"/>
      </rPr>
      <t xml:space="preserve"> _xD83D__xDE29_ - </t>
    </r>
    <r>
      <rPr>
        <sz val="10"/>
        <color theme="1"/>
        <rFont val="Arial Unicode MS"/>
        <family val="2"/>
      </rPr>
      <t>&amp;#128553;</t>
    </r>
    <r>
      <rPr>
        <sz val="11"/>
        <color theme="1"/>
        <rFont val="Calibri"/>
        <family val="2"/>
        <scheme val="minor"/>
      </rPr>
      <t xml:space="preserve"> _xD83D__xDE2A_ - </t>
    </r>
    <r>
      <rPr>
        <sz val="10"/>
        <color theme="1"/>
        <rFont val="Arial Unicode MS"/>
        <family val="2"/>
      </rPr>
      <t>&amp;#128554;</t>
    </r>
    <r>
      <rPr>
        <sz val="11"/>
        <color theme="1"/>
        <rFont val="Calibri"/>
        <family val="2"/>
        <scheme val="minor"/>
      </rPr>
      <t xml:space="preserve"> _xD83D__xDE2B_ - </t>
    </r>
    <r>
      <rPr>
        <sz val="10"/>
        <color theme="1"/>
        <rFont val="Arial Unicode MS"/>
        <family val="2"/>
      </rPr>
      <t>&amp;#128555;</t>
    </r>
    <r>
      <rPr>
        <sz val="11"/>
        <color theme="1"/>
        <rFont val="Calibri"/>
        <family val="2"/>
        <scheme val="minor"/>
      </rPr>
      <t xml:space="preserve"> _xD83D__xDE2C_ - </t>
    </r>
    <r>
      <rPr>
        <sz val="10"/>
        <color theme="1"/>
        <rFont val="Arial Unicode MS"/>
        <family val="2"/>
      </rPr>
      <t>&amp;#128556;</t>
    </r>
    <r>
      <rPr>
        <sz val="11"/>
        <color theme="1"/>
        <rFont val="Calibri"/>
        <family val="2"/>
        <scheme val="minor"/>
      </rPr>
      <t xml:space="preserve"> _xD83D__xDE2D_ - </t>
    </r>
    <r>
      <rPr>
        <sz val="10"/>
        <color theme="1"/>
        <rFont val="Arial Unicode MS"/>
        <family val="2"/>
      </rPr>
      <t>&amp;#128557;</t>
    </r>
    <r>
      <rPr>
        <sz val="11"/>
        <color theme="1"/>
        <rFont val="Calibri"/>
        <family val="2"/>
        <scheme val="minor"/>
      </rPr>
      <t xml:space="preserve"> _xD83D__xDE2E_ - </t>
    </r>
    <r>
      <rPr>
        <sz val="10"/>
        <color theme="1"/>
        <rFont val="Arial Unicode MS"/>
        <family val="2"/>
      </rPr>
      <t>&amp;#128558;</t>
    </r>
    <r>
      <rPr>
        <sz val="11"/>
        <color theme="1"/>
        <rFont val="Calibri"/>
        <family val="2"/>
        <scheme val="minor"/>
      </rPr>
      <t xml:space="preserve"> _xD83D__xDE2F_ - </t>
    </r>
    <r>
      <rPr>
        <sz val="10"/>
        <color theme="1"/>
        <rFont val="Arial Unicode MS"/>
        <family val="2"/>
      </rPr>
      <t>&amp;#128559;</t>
    </r>
    <r>
      <rPr>
        <sz val="11"/>
        <color theme="1"/>
        <rFont val="Calibri"/>
        <family val="2"/>
        <scheme val="minor"/>
      </rPr>
      <t xml:space="preserve"> _xD83D__xDE30_ - </t>
    </r>
    <r>
      <rPr>
        <sz val="10"/>
        <color theme="1"/>
        <rFont val="Arial Unicode MS"/>
        <family val="2"/>
      </rPr>
      <t>&amp;#128560;</t>
    </r>
    <r>
      <rPr>
        <sz val="11"/>
        <color theme="1"/>
        <rFont val="Calibri"/>
        <family val="2"/>
        <scheme val="minor"/>
      </rPr>
      <t xml:space="preserve"> _xD83D__xDE31_ - </t>
    </r>
    <r>
      <rPr>
        <sz val="10"/>
        <color theme="1"/>
        <rFont val="Arial Unicode MS"/>
        <family val="2"/>
      </rPr>
      <t>&amp;#128561;</t>
    </r>
    <r>
      <rPr>
        <sz val="11"/>
        <color theme="1"/>
        <rFont val="Calibri"/>
        <family val="2"/>
        <scheme val="minor"/>
      </rPr>
      <t xml:space="preserve"> _xD83D__xDE32_ - </t>
    </r>
    <r>
      <rPr>
        <sz val="10"/>
        <color theme="1"/>
        <rFont val="Arial Unicode MS"/>
        <family val="2"/>
      </rPr>
      <t>&amp;#128562;</t>
    </r>
    <r>
      <rPr>
        <sz val="11"/>
        <color theme="1"/>
        <rFont val="Calibri"/>
        <family val="2"/>
        <scheme val="minor"/>
      </rPr>
      <t xml:space="preserve"> _xD83D__xDE33_ - </t>
    </r>
    <r>
      <rPr>
        <sz val="10"/>
        <color theme="1"/>
        <rFont val="Arial Unicode MS"/>
        <family val="2"/>
      </rPr>
      <t>&amp;#128563;</t>
    </r>
    <r>
      <rPr>
        <sz val="11"/>
        <color theme="1"/>
        <rFont val="Calibri"/>
        <family val="2"/>
        <scheme val="minor"/>
      </rPr>
      <t xml:space="preserve"> _xD83D__xDE34_ - </t>
    </r>
    <r>
      <rPr>
        <sz val="10"/>
        <color theme="1"/>
        <rFont val="Arial Unicode MS"/>
        <family val="2"/>
      </rPr>
      <t>&amp;#128564;</t>
    </r>
    <r>
      <rPr>
        <sz val="11"/>
        <color theme="1"/>
        <rFont val="Calibri"/>
        <family val="2"/>
        <scheme val="minor"/>
      </rPr>
      <t xml:space="preserve"> _xD83D__xDE35_ - </t>
    </r>
    <r>
      <rPr>
        <sz val="10"/>
        <color theme="1"/>
        <rFont val="Arial Unicode MS"/>
        <family val="2"/>
      </rPr>
      <t>&amp;#128565;</t>
    </r>
    <r>
      <rPr>
        <sz val="11"/>
        <color theme="1"/>
        <rFont val="Calibri"/>
        <family val="2"/>
        <scheme val="minor"/>
      </rPr>
      <t xml:space="preserve"> _xD83D__xDE36_ - </t>
    </r>
    <r>
      <rPr>
        <sz val="10"/>
        <color theme="1"/>
        <rFont val="Arial Unicode MS"/>
        <family val="2"/>
      </rPr>
      <t>&amp;#128566;</t>
    </r>
    <r>
      <rPr>
        <sz val="11"/>
        <color theme="1"/>
        <rFont val="Calibri"/>
        <family val="2"/>
        <scheme val="minor"/>
      </rPr>
      <t xml:space="preserve"> _xD83D__xDE37_ - </t>
    </r>
    <r>
      <rPr>
        <sz val="10"/>
        <color theme="1"/>
        <rFont val="Arial Unicode MS"/>
        <family val="2"/>
      </rPr>
      <t>&amp;#128567;</t>
    </r>
    <r>
      <rPr>
        <sz val="11"/>
        <color theme="1"/>
        <rFont val="Calibri"/>
        <family val="2"/>
        <scheme val="minor"/>
      </rPr>
      <t xml:space="preserve"> _xD83D__xDE38_ - </t>
    </r>
    <r>
      <rPr>
        <sz val="10"/>
        <color theme="1"/>
        <rFont val="Arial Unicode MS"/>
        <family val="2"/>
      </rPr>
      <t>&amp;#128568;</t>
    </r>
    <r>
      <rPr>
        <sz val="11"/>
        <color theme="1"/>
        <rFont val="Calibri"/>
        <family val="2"/>
        <scheme val="minor"/>
      </rPr>
      <t xml:space="preserve"> _xD83D__xDE39_ - </t>
    </r>
    <r>
      <rPr>
        <sz val="10"/>
        <color theme="1"/>
        <rFont val="Arial Unicode MS"/>
        <family val="2"/>
      </rPr>
      <t>&amp;#128569;</t>
    </r>
    <r>
      <rPr>
        <sz val="11"/>
        <color theme="1"/>
        <rFont val="Calibri"/>
        <family val="2"/>
        <scheme val="minor"/>
      </rPr>
      <t xml:space="preserve"> _xD83D__xDE3A_ - </t>
    </r>
    <r>
      <rPr>
        <sz val="10"/>
        <color theme="1"/>
        <rFont val="Arial Unicode MS"/>
        <family val="2"/>
      </rPr>
      <t>&amp;#128570;</t>
    </r>
    <r>
      <rPr>
        <sz val="11"/>
        <color theme="1"/>
        <rFont val="Calibri"/>
        <family val="2"/>
        <scheme val="minor"/>
      </rPr>
      <t xml:space="preserve"> _xD83D__xDE3B_ - </t>
    </r>
    <r>
      <rPr>
        <sz val="10"/>
        <color theme="1"/>
        <rFont val="Arial Unicode MS"/>
        <family val="2"/>
      </rPr>
      <t>&amp;#128571;</t>
    </r>
    <r>
      <rPr>
        <sz val="11"/>
        <color theme="1"/>
        <rFont val="Calibri"/>
        <family val="2"/>
        <scheme val="minor"/>
      </rPr>
      <t xml:space="preserve"> _xD83D__xDE3C_ - </t>
    </r>
    <r>
      <rPr>
        <sz val="10"/>
        <color theme="1"/>
        <rFont val="Arial Unicode MS"/>
        <family val="2"/>
      </rPr>
      <t>&amp;#128572;</t>
    </r>
    <r>
      <rPr>
        <sz val="11"/>
        <color theme="1"/>
        <rFont val="Calibri"/>
        <family val="2"/>
        <scheme val="minor"/>
      </rPr>
      <t xml:space="preserve"> _xD83D__xDE3D_ - </t>
    </r>
    <r>
      <rPr>
        <sz val="10"/>
        <color theme="1"/>
        <rFont val="Arial Unicode MS"/>
        <family val="2"/>
      </rPr>
      <t>&amp;#128573;</t>
    </r>
    <r>
      <rPr>
        <sz val="11"/>
        <color theme="1"/>
        <rFont val="Calibri"/>
        <family val="2"/>
        <scheme val="minor"/>
      </rPr>
      <t xml:space="preserve"> _xD83D__xDE3E_ - </t>
    </r>
    <r>
      <rPr>
        <sz val="10"/>
        <color theme="1"/>
        <rFont val="Arial Unicode MS"/>
        <family val="2"/>
      </rPr>
      <t>&amp;#128574;</t>
    </r>
    <r>
      <rPr>
        <sz val="11"/>
        <color theme="1"/>
        <rFont val="Calibri"/>
        <family val="2"/>
        <scheme val="minor"/>
      </rPr>
      <t xml:space="preserve"> _xD83D__xDE3F_ - </t>
    </r>
    <r>
      <rPr>
        <sz val="10"/>
        <color theme="1"/>
        <rFont val="Arial Unicode MS"/>
        <family val="2"/>
      </rPr>
      <t>&amp;#128575;</t>
    </r>
    <r>
      <rPr>
        <sz val="11"/>
        <color theme="1"/>
        <rFont val="Calibri"/>
        <family val="2"/>
        <scheme val="minor"/>
      </rPr>
      <t xml:space="preserve"> _xD83D__xDE40_ - </t>
    </r>
    <r>
      <rPr>
        <sz val="10"/>
        <color theme="1"/>
        <rFont val="Arial Unicode MS"/>
        <family val="2"/>
      </rPr>
      <t>&amp;#128576;</t>
    </r>
  </si>
  <si>
    <t>_xD83D__xDE00_</t>
  </si>
  <si>
    <t>_xD83D__xDE01_</t>
  </si>
  <si>
    <t>_xD83D__xDE02_</t>
  </si>
  <si>
    <t>_xD83D__xDE03_</t>
  </si>
  <si>
    <t>_xD83D__xDE04_</t>
  </si>
  <si>
    <t>_xD83D__xDE05_</t>
  </si>
  <si>
    <t>_xD83D__xDE06_</t>
  </si>
  <si>
    <t>_xD83D__xDE07_</t>
  </si>
  <si>
    <t>_xD83D__xDE0A_</t>
  </si>
  <si>
    <t>_xD83D__xDE0B_</t>
  </si>
  <si>
    <t>_xD83D__xDE0C_</t>
  </si>
  <si>
    <t>_xD83D__xDE0D_</t>
  </si>
  <si>
    <t>_xD83D__xDE0E_</t>
  </si>
  <si>
    <t>_xD83D__xDE0F_</t>
  </si>
  <si>
    <t>_xD83D__xDE10_</t>
  </si>
  <si>
    <t>_xD83D__xDE11_</t>
  </si>
  <si>
    <t>_xD83D__xDE12_</t>
  </si>
  <si>
    <t>_xD83D__xDE13_</t>
  </si>
  <si>
    <t>_xD83D__xDE14_</t>
  </si>
  <si>
    <t>_xD83D__xDE15_</t>
  </si>
  <si>
    <t>_xD83D__xDE16_</t>
  </si>
  <si>
    <t>_xD83D__xDE17_</t>
  </si>
  <si>
    <t>_xD83D__xDE18_</t>
  </si>
  <si>
    <t>_xD83D__xDE19_</t>
  </si>
  <si>
    <t>_xD83D__xDE1A_</t>
  </si>
  <si>
    <t>_xD83D__xDE1B_</t>
  </si>
  <si>
    <t>_xD83D__xDE1C_</t>
  </si>
  <si>
    <t>_xD83D__xDE1D_</t>
  </si>
  <si>
    <t>_xD83D__xDE1E_</t>
  </si>
  <si>
    <t>_xD83D__xDE1F_</t>
  </si>
  <si>
    <t>_xD83D__xDE20_</t>
  </si>
  <si>
    <t>_xD83D__xDE21_</t>
  </si>
  <si>
    <t>_xD83D__xDE22_</t>
  </si>
  <si>
    <t>_xD83D__xDE23_</t>
  </si>
  <si>
    <t>_xD83D__xDE24_</t>
  </si>
  <si>
    <t>_xD83D__xDE25_</t>
  </si>
  <si>
    <t>_xD83D__xDE26_</t>
  </si>
  <si>
    <t>_xD83D__xDE27_</t>
  </si>
  <si>
    <t>_xD83D__xDE28_</t>
  </si>
  <si>
    <t>_xD83D__xDE29_</t>
  </si>
  <si>
    <t>_xD83D__xDE2A_</t>
  </si>
  <si>
    <t>_xD83D__xDE2B_</t>
  </si>
  <si>
    <t>_xD83D__xDE2C_</t>
  </si>
  <si>
    <t>_xD83D__xDE2D_</t>
  </si>
  <si>
    <t>_xD83D__xDE2E_</t>
  </si>
  <si>
    <t>_xD83D__xDE2F_</t>
  </si>
  <si>
    <t>_xD83D__xDE30_</t>
  </si>
  <si>
    <t>_xD83D__xDE31_</t>
  </si>
  <si>
    <t>_xD83D__xDE32_</t>
  </si>
  <si>
    <t>_xD83D__xDE33_</t>
  </si>
  <si>
    <t>_xD83D__xDE34_</t>
  </si>
  <si>
    <t>_xD83D__xDE35_</t>
  </si>
  <si>
    <t>_xD83D__xDE36_</t>
  </si>
  <si>
    <t>_xD83D__xDE37_</t>
  </si>
  <si>
    <t>_xD83D__xDE38_</t>
  </si>
  <si>
    <t>_xD83D__xDE39_</t>
  </si>
  <si>
    <t>_xD83D__xDE3A_</t>
  </si>
  <si>
    <t>_xD83D__xDE3B_</t>
  </si>
  <si>
    <t>_xD83D__xDE3C_</t>
  </si>
  <si>
    <t>_xD83D__xDE3D_</t>
  </si>
  <si>
    <t>_xD83D__xDE3E_</t>
  </si>
  <si>
    <t>_xD83D__xDE3F_</t>
  </si>
  <si>
    <t>_xD83D__xDE40_</t>
  </si>
  <si>
    <t>code</t>
  </si>
  <si>
    <t>Graph History</t>
  </si>
  <si>
    <t>Workbook Settings 2</t>
  </si>
  <si>
    <t>_xD83D__xDE08_</t>
  </si>
  <si>
    <t>Autofill Workbook Results</t>
  </si>
  <si>
    <t>▓0▓0▓0▓True▓Black▓Black▓▓▓0▓0▓0▓0▓0▓False▓▓0▓0▓0▓0▓0▓False▓▓0▓0▓0▓True▓Black▓Black▓▓▓0▓0▓0▓0▓0▓False▓▓0▓0▓0▓0▓0▓False▓▓0▓0▓0▓0▓0▓False▓▓0▓0▓0▓0▓0▓False</t>
  </si>
  <si>
    <t>Workbook Settings 3</t>
  </si>
  <si>
    <t>Workbook Settings 4</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</si>
  <si>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</si>
  <si>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</si>
  <si>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</si>
  <si>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</si>
  <si>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</si>
  <si>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</si>
  <si>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</si>
  <si>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</si>
  <si>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</si>
  <si>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</si>
  <si>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</si>
  <si>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</si>
  <si>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</si>
  <si>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</si>
  <si>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</si>
  <si>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</si>
  <si>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</si>
  <si>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</si>
  <si>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</si>
  <si>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</si>
  <si>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</si>
  <si>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</si>
  <si>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</si>
  <si>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</si>
  <si>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</si>
  <si>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</si>
  <si>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</si>
  <si>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</si>
  <si>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</si>
  <si>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</si>
  <si>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</si>
  <si>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</si>
  <si>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</si>
  <si>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</si>
  <si>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</si>
  <si>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</si>
  <si>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</si>
  <si>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</si>
  <si>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</si>
  <si>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</si>
  <si>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</si>
  <si>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</si>
  <si>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</si>
  <si>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</si>
  <si>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</si>
  <si>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</si>
  <si>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</si>
  <si>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</si>
  <si>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</si>
  <si>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</si>
  <si>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</si>
  <si>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</si>
  <si>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</si>
  <si>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</si>
  <si>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</si>
  <si>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</si>
  <si>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</si>
  <si>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</si>
  <si>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</si>
  <si>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black</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</si>
  <si>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</si>
  <si>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&lt;value&gt;#nxlviz&lt;/value&gt;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t>
  </si>
  <si>
    <t>Marked?</t>
  </si>
  <si>
    <t>Directed</t>
  </si>
  <si>
    <t>Data</t>
  </si>
  <si>
    <t>GPT opposites</t>
  </si>
  <si>
    <t>❤️</t>
  </si>
  <si>
    <t>_xD83D__xDC94_</t>
  </si>
  <si>
    <t>_xD83E__xDD14_</t>
  </si>
  <si>
    <t>_xD83E__xDD37_‍♀️</t>
  </si>
  <si>
    <t>_xD83E__xDD29_</t>
  </si>
  <si>
    <t>_xD83E__xDD70_</t>
  </si>
  <si>
    <t>_xD83E__xDD22_</t>
  </si>
  <si>
    <t>_xD83E__xDD2F_</t>
  </si>
  <si>
    <t>_xD83E__xDD2A_</t>
  </si>
  <si>
    <t>_xD83D__xDE44_</t>
  </si>
  <si>
    <t>_xD83E__xDD11_</t>
  </si>
  <si>
    <t>_xD83E__xDD27_</t>
  </si>
  <si>
    <t>_xD83D__xDCAA_</t>
  </si>
  <si>
    <t>_xD83E__xDD2B_</t>
  </si>
  <si>
    <t>_xD83D__xDCE2_</t>
  </si>
  <si>
    <t>_xD83E__xDD17_</t>
  </si>
  <si>
    <t>_xD83E__xDD1D_</t>
  </si>
  <si>
    <t>_xD83E__xDD73_</t>
  </si>
  <si>
    <t>_xD83E__xDD13_</t>
  </si>
  <si>
    <t>_xD83E__xDD74_</t>
  </si>
  <si>
    <t>_xD83E__xDD2E_</t>
  </si>
  <si>
    <t>_xD83E__xDD37_‍♂️</t>
  </si>
  <si>
    <t>G16</t>
  </si>
  <si>
    <t>G17</t>
  </si>
  <si>
    <t>G18</t>
  </si>
  <si>
    <t>G19</t>
  </si>
  <si>
    <t>&lt;/value&gt;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ReciprocatedVertexPairRatio&lt;/value&gt;
      &lt;/setting&gt;
      &lt;setting name="OverallMetricsUserSettings" serializeAs="String"&gt;
        &lt;value /&gt;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&lt;value&gt;Grid&lt;/value&gt;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t>
  </si>
  <si>
    <t>LayoutAlgorithm░The graph was laid out using the Grid layout algorithm.▓GraphDirectedness░The graph is directed.▓GroupingDescription░The graph's vertices were grouped by cluster using the Clauset-Newman-Moore cluster algorithm.</t>
  </si>
  <si>
    <t xml:space="preserve">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&lt;value&gt;0.1&lt;/value&gt;
      &lt;/setting&gt;
      &lt;setting name="BackgroundImageUri" serializeAs="String"&gt;
        &lt;value /&gt;
      &lt;/setting&gt;
      &lt;setting name="VertexRadius" serializeAs="String"&gt;
        &lt;value&gt;400&lt;/value&gt;
      &lt;/setting&gt;
      &lt;setting name="EdgeWidth" serializeAs="String"&gt;
        &lt;value&gt;3&lt;/value&gt;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&lt;value&gt;White&lt;/value&gt;
      &lt;/setting&gt;
      &lt;setting name="VertexAlpha" serializeAs="String"&gt;
        &lt;value&gt;100&lt;/value&gt;
      &lt;/setting&gt;
      &lt;setting name="LabelUserSettings" serializeAs="String"&gt;
        &lt;value&gt;Microsoft Sans Serif, 48pt White BottomCenter 25 2147483647 Black True 350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&lt;value&gt;70&lt;/value&gt;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&lt;value&gt;SolidSquare&lt;/value&gt;
      &lt;/setting&gt;
      &lt;setting name="EdgeCurveStyle" serializeAs="String"&gt;
        &lt;value&gt;Bezier&lt;/value&gt;
      &lt;/setting&gt;
    &lt;/GeneralUserSettings4&gt;
  &lt;/userSettings&gt;
&lt;/configuration&gt;</t>
  </si>
  <si>
    <t>The graph was laid out using the Grid layout algorithm.</t>
  </si>
  <si>
    <t>https://nodexlgraphgallery.org/Pages/Graph.aspx?graphID=291836</t>
  </si>
  <si>
    <t>https://nodexlgraphgallery.org/Images/Image.ashx?graphID=291836&amp;type=f</t>
  </si>
  <si>
    <t>izeAs="String"&gt;
        &lt;value /&gt;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&lt;value&gt;0.39&lt;/value&gt;
      &lt;/setting&gt;
    &lt;/GraphZoomAndScaleUserSettings&gt;
    &lt;GeneralUserSettings4&gt;
      &lt;setting name="NewWorkbookGraphDirectedness" serializeAs="String"&gt;
        &lt;value&gt;Directed&lt;/value&gt;
      &lt;/setting&gt;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</si>
</sst>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5">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0"/>
      <color theme="1"/>
      <name val="Arial Unicode MS"/>
      <family val="2"/>
    </font>
    <font>
      <sz val="10"/>
      <color theme="1"/>
      <name val="Arial"/>
      <family val="2"/>
    </font>
    <font>
      <sz val="10"/>
      <color theme="0"/>
      <name val="Arial"/>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style="medium">
        <color rgb="FFCCCCCC"/>
      </top>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11" fillId="3" borderId="11" xfId="23" applyNumberFormat="1" applyFont="1" applyBorder="1" applyAlignment="1">
      <alignment wrapText="1"/>
    </xf>
    <xf numFmtId="0" fontId="11" fillId="3" borderId="12" xfId="23" applyNumberFormat="1" applyFont="1" applyBorder="1" applyAlignment="1">
      <alignment wrapText="1"/>
    </xf>
    <xf numFmtId="0" fontId="0" fillId="0" borderId="0" xfId="0" applyAlignment="1">
      <alignment vertical="center" wrapText="1"/>
    </xf>
    <xf numFmtId="49" fontId="12" fillId="5" borderId="11" xfId="25" applyNumberFormat="1" applyFont="1" applyBorder="1" applyAlignment="1">
      <alignment wrapText="1"/>
    </xf>
    <xf numFmtId="49" fontId="0" fillId="0" borderId="0" xfId="0" applyNumberFormat="1" applyBorder="1"/>
    <xf numFmtId="0" fontId="0" fillId="3" borderId="13" xfId="23" applyNumberFormat="1" applyFont="1" applyBorder="1"/>
    <xf numFmtId="164" fontId="0" fillId="3" borderId="13" xfId="23" applyNumberFormat="1" applyFont="1" applyBorder="1"/>
    <xf numFmtId="1" fontId="0" fillId="3" borderId="13" xfId="23" applyNumberFormat="1" applyFont="1" applyBorder="1"/>
    <xf numFmtId="49" fontId="12" fillId="5" borderId="12" xfId="25" applyNumberFormat="1" applyFont="1" applyBorder="1" applyAlignment="1">
      <alignment wrapText="1"/>
    </xf>
    <xf numFmtId="0" fontId="6" fillId="5" borderId="13" xfId="25" applyNumberFormat="1" applyBorder="1"/>
    <xf numFmtId="49" fontId="6" fillId="5" borderId="13" xfId="25" applyNumberFormat="1" applyBorder="1"/>
    <xf numFmtId="164" fontId="0" fillId="6" borderId="13" xfId="26" applyNumberFormat="1" applyFont="1" applyBorder="1"/>
    <xf numFmtId="165" fontId="0" fillId="6" borderId="13" xfId="26" applyNumberFormat="1" applyFont="1" applyBorder="1"/>
    <xf numFmtId="0" fontId="0" fillId="6" borderId="13" xfId="26" applyNumberFormat="1" applyFont="1" applyBorder="1"/>
    <xf numFmtId="166" fontId="0" fillId="6" borderId="13" xfId="26" applyNumberFormat="1" applyFont="1" applyBorder="1"/>
    <xf numFmtId="0" fontId="0" fillId="2" borderId="13" xfId="20" applyNumberFormat="1" applyFont="1" applyBorder="1"/>
    <xf numFmtId="164" fontId="0" fillId="0" borderId="0" xfId="0" applyNumberFormat="1" applyBorder="1"/>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0" borderId="0" xfId="0" applyFill="1"/>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Border="1" applyAlignment="1">
      <alignment vertical="center" wrapText="1"/>
    </xf>
    <xf numFmtId="0" fontId="0" fillId="3" borderId="13" xfId="23" applyNumberFormat="1" applyFont="1" applyBorder="1" applyAlignment="1">
      <alignment wrapText="1"/>
    </xf>
    <xf numFmtId="164" fontId="0" fillId="3" borderId="13" xfId="23" applyNumberFormat="1" applyFont="1" applyBorder="1" applyAlignment="1">
      <alignment wrapText="1"/>
    </xf>
    <xf numFmtId="1" fontId="0" fillId="3" borderId="13" xfId="23" applyNumberFormat="1" applyFont="1" applyBorder="1" applyAlignment="1">
      <alignment wrapText="1"/>
    </xf>
    <xf numFmtId="49" fontId="6" fillId="5" borderId="13" xfId="25" applyNumberFormat="1" applyBorder="1" applyAlignment="1">
      <alignment wrapText="1"/>
    </xf>
    <xf numFmtId="0" fontId="6" fillId="5" borderId="13" xfId="25" applyNumberFormat="1" applyBorder="1" applyAlignment="1">
      <alignment wrapText="1"/>
    </xf>
    <xf numFmtId="0" fontId="0" fillId="2" borderId="13"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xf numFmtId="166" fontId="0" fillId="6" borderId="1" xfId="26" applyNumberFormat="1" applyFont="1" applyBorder="1"/>
    <xf numFmtId="1" fontId="0" fillId="4" borderId="13" xfId="24" applyNumberForma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07">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dxf>
    <dxf>
      <numFmt numFmtId="178" formatCode="General"/>
    </dxf>
    <dxf>
      <numFmt numFmtId="166" formatCode="#,##0.00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i val="0"/>
        <sz val="10"/>
        <name val="Arial"/>
        <family val="2"/>
      </font>
      <numFmt numFmtId="179" formatCode="@"/>
      <alignment horizontal="general" vertical="bottom" textRotation="0" wrapText="1" shrinkToFit="1" readingOrder="0"/>
      <border>
        <left style="medium">
          <color rgb="FFCCCCCC"/>
        </left>
        <right style="medium">
          <color rgb="FFCCCCCC"/>
        </right>
        <top style="medium">
          <color rgb="FFCCCCCC"/>
        </top>
        <bottom style="medium">
          <color rgb="FFCCCCCC"/>
        </bottom>
        <vertical/>
        <horizontal/>
      </border>
    </dxf>
    <dxf>
      <font>
        <i val="0"/>
        <sz val="10"/>
        <name val="Arial"/>
        <family val="2"/>
      </font>
      <numFmt numFmtId="178" formatCode="General"/>
      <alignment horizontal="general" vertical="bottom" textRotation="0" wrapText="1" shrinkToFit="1" readingOrder="0"/>
      <border>
        <left style="medium">
          <color rgb="FFCCCCCC"/>
        </left>
        <right style="medium">
          <color rgb="FFCCCCCC"/>
        </right>
        <top style="medium">
          <color rgb="FFCCCCCC"/>
        </top>
        <bottom style="medium">
          <color rgb="FFCCCCCC"/>
        </bottom>
        <vertical/>
        <horizontal/>
      </border>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7" formatCode="0"/>
    </dxf>
    <dxf>
      <numFmt numFmtId="164" formatCode="0.0"/>
    </dxf>
    <dxf>
      <numFmt numFmtId="178" formatCode="General"/>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6"/>
      <tableStyleElement type="headerRow" dxfId="105"/>
    </tableStyle>
    <tableStyle name="NodeXL Table" pivot="0" count="1">
      <tableStyleElement type="headerRow" dxfId="1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817683"/>
        <c:axId val="3250284"/>
      </c:barChart>
      <c:catAx>
        <c:axId val="78176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0284"/>
        <c:crosses val="autoZero"/>
        <c:auto val="1"/>
        <c:lblOffset val="100"/>
        <c:noMultiLvlLbl val="0"/>
      </c:catAx>
      <c:valAx>
        <c:axId val="3250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17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252557"/>
        <c:axId val="61946422"/>
      </c:barChart>
      <c:catAx>
        <c:axId val="292525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946422"/>
        <c:crosses val="autoZero"/>
        <c:auto val="1"/>
        <c:lblOffset val="100"/>
        <c:noMultiLvlLbl val="0"/>
      </c:catAx>
      <c:valAx>
        <c:axId val="61946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52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46887"/>
        <c:axId val="51604256"/>
      </c:barChart>
      <c:catAx>
        <c:axId val="206468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04256"/>
        <c:crosses val="autoZero"/>
        <c:auto val="1"/>
        <c:lblOffset val="100"/>
        <c:noMultiLvlLbl val="0"/>
      </c:catAx>
      <c:valAx>
        <c:axId val="51604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46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785121"/>
        <c:axId val="19195178"/>
      </c:barChart>
      <c:catAx>
        <c:axId val="617851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95178"/>
        <c:crosses val="autoZero"/>
        <c:auto val="1"/>
        <c:lblOffset val="100"/>
        <c:noMultiLvlLbl val="0"/>
      </c:catAx>
      <c:valAx>
        <c:axId val="19195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5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538875"/>
        <c:axId val="11305556"/>
      </c:barChart>
      <c:catAx>
        <c:axId val="385388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05556"/>
        <c:crosses val="autoZero"/>
        <c:auto val="1"/>
        <c:lblOffset val="100"/>
        <c:noMultiLvlLbl val="0"/>
      </c:catAx>
      <c:valAx>
        <c:axId val="1130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38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41141"/>
        <c:axId val="43334814"/>
      </c:barChart>
      <c:catAx>
        <c:axId val="346411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334814"/>
        <c:crosses val="autoZero"/>
        <c:auto val="1"/>
        <c:lblOffset val="100"/>
        <c:noMultiLvlLbl val="0"/>
      </c:catAx>
      <c:valAx>
        <c:axId val="4333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1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469007"/>
        <c:axId val="20459016"/>
      </c:barChart>
      <c:catAx>
        <c:axId val="544690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59016"/>
        <c:crosses val="autoZero"/>
        <c:auto val="1"/>
        <c:lblOffset val="100"/>
        <c:noMultiLvlLbl val="0"/>
      </c:catAx>
      <c:valAx>
        <c:axId val="20459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69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13417"/>
        <c:axId val="46567570"/>
      </c:barChart>
      <c:catAx>
        <c:axId val="499134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67570"/>
        <c:crosses val="autoZero"/>
        <c:auto val="1"/>
        <c:lblOffset val="100"/>
        <c:noMultiLvlLbl val="0"/>
      </c:catAx>
      <c:valAx>
        <c:axId val="46567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13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54947"/>
        <c:axId val="13876796"/>
      </c:barChart>
      <c:catAx>
        <c:axId val="16454947"/>
        <c:scaling>
          <c:orientation val="minMax"/>
        </c:scaling>
        <c:axPos val="b"/>
        <c:delete val="1"/>
        <c:majorTickMark val="out"/>
        <c:minorTickMark val="none"/>
        <c:tickLblPos val="none"/>
        <c:crossAx val="13876796"/>
        <c:crosses val="autoZero"/>
        <c:auto val="1"/>
        <c:lblOffset val="100"/>
        <c:noMultiLvlLbl val="0"/>
      </c:catAx>
      <c:valAx>
        <c:axId val="13876796"/>
        <c:scaling>
          <c:orientation val="minMax"/>
        </c:scaling>
        <c:axPos val="l"/>
        <c:delete val="1"/>
        <c:majorTickMark val="out"/>
        <c:minorTickMark val="none"/>
        <c:tickLblPos val="none"/>
        <c:crossAx val="164549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111" totalsRowShown="0" headerRowDxfId="103" dataDxfId="102">
  <autoFilter ref="A2:Q111"/>
  <tableColumns count="17">
    <tableColumn id="1" name="Vertex 1"/>
    <tableColumn id="2" name="Vertex 2"/>
    <tableColumn id="3" name="Color" dataDxfId="101"/>
    <tableColumn id="4" name="Width" dataDxfId="100"/>
    <tableColumn id="11" name="Style" dataDxfId="99"/>
    <tableColumn id="5" name="Opacity" dataDxfId="98"/>
    <tableColumn id="6" name="Visibility" dataDxfId="97"/>
    <tableColumn id="10" name="Label" dataDxfId="96"/>
    <tableColumn id="12" name="Label Text Color" dataDxfId="95"/>
    <tableColumn id="13" name="Label Font Size" dataDxfId="94"/>
    <tableColumn id="14" name="Reciprocated?" dataDxfId="16"/>
    <tableColumn id="7" name="ID" dataDxfId="93"/>
    <tableColumn id="9" name="Dynamic Filter" dataDxfId="92"/>
    <tableColumn id="8" name="Data" dataDxfId="42"/>
    <tableColumn id="15" name="Edge Weight"/>
    <tableColumn id="16" name="Vertex 1 Group" dataDxfId="33">
      <calculatedColumnFormula>REPLACE(INDEX(GroupVertices[Group], MATCH(Edges[[#This Row],[Vertex 1]],GroupVertices[Vertex],0)),1,1,"")</calculatedColumnFormula>
    </tableColumn>
    <tableColumn id="17" name="Vertex 2 Group" dataDxfId="32">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49" dataDxfId="48">
  <autoFilter ref="A2:C23"/>
  <tableColumns count="3">
    <tableColumn id="1" name="Group 1" dataDxfId="15"/>
    <tableColumn id="2" name="Group 2" dataDxfId="14"/>
    <tableColumn id="3" name="Edges" dataDxfId="13"/>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47" dataDxfId="46">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88" totalsRowShown="0" headerRowDxfId="91" dataDxfId="90">
  <autoFilter ref="A2:AE88"/>
  <tableColumns count="31">
    <tableColumn id="1" name="Vertex"/>
    <tableColumn id="2" name="Color" dataDxfId="43"/>
    <tableColumn id="5" name="Shape" dataDxfId="89"/>
    <tableColumn id="6" name="Size" dataDxfId="88"/>
    <tableColumn id="4" name="Opacity" dataDxfId="87"/>
    <tableColumn id="7" name="Image File" dataDxfId="52"/>
    <tableColumn id="3" name="Visibility" dataDxfId="51"/>
    <tableColumn id="10" name="Label" dataDxfId="50"/>
    <tableColumn id="16" name="Label Fill Color" dataDxfId="86"/>
    <tableColumn id="9" name="Label Position" dataDxfId="44"/>
    <tableColumn id="8" name="Tooltip" dataDxfId="85"/>
    <tableColumn id="18" name="Layout Order" dataDxfId="84"/>
    <tableColumn id="13" name="X" dataDxfId="83"/>
    <tableColumn id="14" name="Y" dataDxfId="82"/>
    <tableColumn id="12" name="Locked?" dataDxfId="81"/>
    <tableColumn id="19" name="Polar R" dataDxfId="80"/>
    <tableColumn id="20" name="Polar Angle" dataDxfId="45"/>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79"/>
    <tableColumn id="28" name="Dynamic Filter" dataDxfId="78"/>
    <tableColumn id="17" name="code"/>
    <tableColumn id="30" name="Vertex Group" dataDxfId="34">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21" totalsRowShown="0" headerRowDxfId="77">
  <autoFilter ref="A2:X21"/>
  <tableColumns count="24">
    <tableColumn id="1" name="Group" dataDxfId="41"/>
    <tableColumn id="2" name="Vertex Color" dataDxfId="40"/>
    <tableColumn id="3" name="Vertex Shape" dataDxfId="38"/>
    <tableColumn id="22" name="Visibility" dataDxfId="39"/>
    <tableColumn id="4" name="Collapsed?"/>
    <tableColumn id="18" name="Label" dataDxfId="76"/>
    <tableColumn id="20" name="Collapsed X"/>
    <tableColumn id="21" name="Collapsed Y"/>
    <tableColumn id="6" name="ID" dataDxfId="75"/>
    <tableColumn id="19" name="Collapsed Properties" dataDxfId="31"/>
    <tableColumn id="5" name="Vertices" dataDxfId="30"/>
    <tableColumn id="7" name="Unique Edges" dataDxfId="29"/>
    <tableColumn id="8" name="Edges With Duplicates" dataDxfId="28"/>
    <tableColumn id="9" name="Total Edges" dataDxfId="27"/>
    <tableColumn id="10" name="Self-Loops" dataDxfId="26"/>
    <tableColumn id="24" name="Reciprocated Vertex Pair Ratio" dataDxfId="25"/>
    <tableColumn id="25" name="Reciprocated Edge Ratio" dataDxfId="24"/>
    <tableColumn id="11" name="Connected Components" dataDxfId="23"/>
    <tableColumn id="12" name="Single-Vertex Connected Components" dataDxfId="22"/>
    <tableColumn id="13" name="Maximum Vertices in a Connected Component" dataDxfId="21"/>
    <tableColumn id="14" name="Maximum Edges in a Connected Component" dataDxfId="20"/>
    <tableColumn id="15" name="Maximum Geodesic Distance (Diameter)" dataDxfId="19"/>
    <tableColumn id="16" name="Average Geodesic Distance" dataDxfId="18"/>
    <tableColumn id="17" name="Graph Density"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74" dataDxfId="73">
  <autoFilter ref="A1:C87"/>
  <tableColumns count="3">
    <tableColumn id="1" name="Group" dataDxfId="37"/>
    <tableColumn id="2" name="Vertex" dataDxfId="36"/>
    <tableColumn id="3" name="Vertex ID" dataDxfId="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
    <tableColumn id="2" name="Value" dataDxfId="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2"/>
    <tableColumn id="2" name="Degree Frequency" dataDxfId="71">
      <calculatedColumnFormula>COUNTIF(Vertices[Degree], "&gt;= " &amp; D2) - COUNTIF(Vertices[Degree], "&gt;=" &amp; D3)</calculatedColumnFormula>
    </tableColumn>
    <tableColumn id="3" name="In-Degree Bin" dataDxfId="70"/>
    <tableColumn id="4" name="In-Degree Frequency" dataDxfId="69">
      <calculatedColumnFormula>COUNTIF(Vertices[In-Degree], "&gt;= " &amp; F2) - COUNTIF(Vertices[In-Degree], "&gt;=" &amp; F3)</calculatedColumnFormula>
    </tableColumn>
    <tableColumn id="5" name="Out-Degree Bin" dataDxfId="68"/>
    <tableColumn id="6" name="Out-Degree Frequency" dataDxfId="67">
      <calculatedColumnFormula>COUNTIF(Vertices[Out-Degree], "&gt;= " &amp; H2) - COUNTIF(Vertices[Out-Degree], "&gt;=" &amp; H3)</calculatedColumnFormula>
    </tableColumn>
    <tableColumn id="7" name="Betweenness Centrality Bin" dataDxfId="66"/>
    <tableColumn id="8" name="Betweenness Centrality Frequency" dataDxfId="65">
      <calculatedColumnFormula>COUNTIF(Vertices[Betweenness Centrality], "&gt;= " &amp; J2) - COUNTIF(Vertices[Betweenness Centrality], "&gt;=" &amp; J3)</calculatedColumnFormula>
    </tableColumn>
    <tableColumn id="9" name="Closeness Centrality Bin" dataDxfId="64"/>
    <tableColumn id="10" name="Closeness Centrality Frequency" dataDxfId="63">
      <calculatedColumnFormula>COUNTIF(Vertices[Closeness Centrality], "&gt;= " &amp; L2) - COUNTIF(Vertices[Closeness Centrality], "&gt;=" &amp; L3)</calculatedColumnFormula>
    </tableColumn>
    <tableColumn id="11" name="Eigenvector Centrality Bin" dataDxfId="62"/>
    <tableColumn id="12" name="Eigenvector Centrality Frequency" dataDxfId="61">
      <calculatedColumnFormula>COUNTIF(Vertices[Eigenvector Centrality], "&gt;= " &amp; N2) - COUNTIF(Vertices[Eigenvector Centrality], "&gt;=" &amp; N3)</calculatedColumnFormula>
    </tableColumn>
    <tableColumn id="18" name="PageRank Bin" dataDxfId="60"/>
    <tableColumn id="17" name="PageRank Frequency" dataDxfId="59">
      <calculatedColumnFormula>COUNTIF(Vertices[Eigenvector Centrality], "&gt;= " &amp; P2) - COUNTIF(Vertices[Eigenvector Centrality], "&gt;=" &amp; P3)</calculatedColumnFormula>
    </tableColumn>
    <tableColumn id="13" name="Clustering Coefficient Bin" dataDxfId="58"/>
    <tableColumn id="14" name="Clustering Coefficient Frequency" dataDxfId="57">
      <calculatedColumnFormula>COUNTIF(Vertices[Clustering Coefficient], "&gt;= " &amp; R2) - COUNTIF(Vertices[Clustering Coefficient], "&gt;=" &amp; R3)</calculatedColumnFormula>
    </tableColumn>
    <tableColumn id="15" name="Dynamic Filter Bin" dataDxfId="56"/>
    <tableColumn id="16" name="Dynamic Filter Frequency" dataDxfId="5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1" totalsRowShown="0" headerRowDxfId="54">
  <autoFilter ref="J1:K1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1"/>
  <sheetViews>
    <sheetView workbookViewId="0" topLeftCell="A1">
      <pane xSplit="2" ySplit="2" topLeftCell="I90" activePane="bottomRight" state="frozen"/>
      <selection pane="topRight" activeCell="C1" sqref="C1"/>
      <selection pane="bottomLeft" activeCell="A3" sqref="A3"/>
      <selection pane="bottomRight" activeCell="A65" sqref="A65:XFD65"/>
    </sheetView>
  </sheetViews>
  <sheetFormatPr defaultColWidth="9.140625" defaultRowHeight="15"/>
  <cols>
    <col min="1" max="2" width="10.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7" width="10.421875" style="0" bestFit="1" customWidth="1"/>
  </cols>
  <sheetData>
    <row r="1" spans="3:14" ht="15">
      <c r="C1" s="14" t="s">
        <v>38</v>
      </c>
      <c r="D1" s="15"/>
      <c r="E1" s="15"/>
      <c r="F1" s="15"/>
      <c r="G1" s="14"/>
      <c r="H1" s="12" t="s">
        <v>42</v>
      </c>
      <c r="I1" s="55"/>
      <c r="J1" s="55"/>
      <c r="K1" s="30" t="s">
        <v>41</v>
      </c>
      <c r="L1" s="16" t="s">
        <v>39</v>
      </c>
      <c r="M1" s="16"/>
      <c r="N1" s="13" t="s">
        <v>40</v>
      </c>
    </row>
    <row r="2" spans="1:17" ht="30" customHeight="1">
      <c r="A2" s="10" t="s">
        <v>0</v>
      </c>
      <c r="B2" s="10" t="s">
        <v>1</v>
      </c>
      <c r="C2" s="7" t="s">
        <v>2</v>
      </c>
      <c r="D2" s="7" t="s">
        <v>3</v>
      </c>
      <c r="E2" s="7" t="s">
        <v>129</v>
      </c>
      <c r="F2" s="7" t="s">
        <v>4</v>
      </c>
      <c r="G2" s="7" t="s">
        <v>11</v>
      </c>
      <c r="H2" s="10" t="s">
        <v>45</v>
      </c>
      <c r="I2" s="7" t="s">
        <v>159</v>
      </c>
      <c r="J2" s="7" t="s">
        <v>160</v>
      </c>
      <c r="K2" s="7" t="s">
        <v>164</v>
      </c>
      <c r="L2" s="7" t="s">
        <v>12</v>
      </c>
      <c r="M2" s="7" t="s">
        <v>37</v>
      </c>
      <c r="N2" s="7" t="s">
        <v>309</v>
      </c>
      <c r="O2" t="s">
        <v>245</v>
      </c>
      <c r="P2" s="7" t="s">
        <v>274</v>
      </c>
      <c r="Q2" s="7" t="s">
        <v>275</v>
      </c>
    </row>
    <row r="3" spans="1:17" ht="15" customHeight="1">
      <c r="A3" s="77" t="s">
        <v>174</v>
      </c>
      <c r="B3" s="77" t="s">
        <v>192</v>
      </c>
      <c r="C3" s="47"/>
      <c r="D3" s="48"/>
      <c r="E3" s="56"/>
      <c r="F3" s="49"/>
      <c r="G3" s="47"/>
      <c r="H3" s="51"/>
      <c r="I3" s="50"/>
      <c r="J3" s="50"/>
      <c r="K3" s="31" t="s">
        <v>65</v>
      </c>
      <c r="L3" s="52">
        <v>3</v>
      </c>
      <c r="M3" s="52"/>
      <c r="N3" s="53" t="s">
        <v>310</v>
      </c>
      <c r="O3">
        <v>1</v>
      </c>
      <c r="P3" s="93" t="str">
        <f>REPLACE(INDEX(GroupVertices[Group],MATCH(Edges[[#This Row],[Vertex 1]],GroupVertices[Vertex],0)),1,1,"")</f>
        <v>2</v>
      </c>
      <c r="Q3" s="93" t="str">
        <f>REPLACE(INDEX(GroupVertices[Group],MATCH(Edges[[#This Row],[Vertex 2]],GroupVertices[Vertex],0)),1,1,"")</f>
        <v>2</v>
      </c>
    </row>
    <row r="4" spans="1:17" ht="15" customHeight="1">
      <c r="A4" s="77" t="s">
        <v>175</v>
      </c>
      <c r="B4" s="77" t="s">
        <v>202</v>
      </c>
      <c r="C4" s="47"/>
      <c r="D4" s="48"/>
      <c r="E4" s="47"/>
      <c r="F4" s="49"/>
      <c r="G4" s="47"/>
      <c r="H4" s="51"/>
      <c r="I4" s="50"/>
      <c r="J4" s="50"/>
      <c r="K4" s="31" t="s">
        <v>65</v>
      </c>
      <c r="L4" s="52">
        <v>4</v>
      </c>
      <c r="M4" s="52"/>
      <c r="N4" s="53" t="s">
        <v>310</v>
      </c>
      <c r="O4">
        <v>1</v>
      </c>
      <c r="P4" s="93" t="str">
        <f>REPLACE(INDEX(GroupVertices[Group],MATCH(Edges[[#This Row],[Vertex 1]],GroupVertices[Vertex],0)),1,1,"")</f>
        <v>12</v>
      </c>
      <c r="Q4" s="93" t="str">
        <f>REPLACE(INDEX(GroupVertices[Group],MATCH(Edges[[#This Row],[Vertex 2]],GroupVertices[Vertex],0)),1,1,"")</f>
        <v>12</v>
      </c>
    </row>
    <row r="5" spans="1:17" ht="15">
      <c r="A5" s="77" t="s">
        <v>176</v>
      </c>
      <c r="B5" s="77" t="s">
        <v>217</v>
      </c>
      <c r="C5" s="47"/>
      <c r="D5" s="48"/>
      <c r="E5" s="47"/>
      <c r="F5" s="49"/>
      <c r="G5" s="47"/>
      <c r="H5" s="51"/>
      <c r="I5" s="50"/>
      <c r="J5" s="50"/>
      <c r="K5" s="31" t="s">
        <v>65</v>
      </c>
      <c r="L5" s="52">
        <v>5</v>
      </c>
      <c r="M5" s="52"/>
      <c r="N5" s="53" t="s">
        <v>310</v>
      </c>
      <c r="O5">
        <v>1</v>
      </c>
      <c r="P5" s="93" t="str">
        <f>REPLACE(INDEX(GroupVertices[Group],MATCH(Edges[[#This Row],[Vertex 1]],GroupVertices[Vertex],0)),1,1,"")</f>
        <v>10</v>
      </c>
      <c r="Q5" s="93" t="str">
        <f>REPLACE(INDEX(GroupVertices[Group],MATCH(Edges[[#This Row],[Vertex 2]],GroupVertices[Vertex],0)),1,1,"")</f>
        <v>10</v>
      </c>
    </row>
    <row r="6" spans="1:17" ht="15">
      <c r="A6" s="77" t="s">
        <v>177</v>
      </c>
      <c r="B6" s="77" t="s">
        <v>193</v>
      </c>
      <c r="C6" s="47"/>
      <c r="D6" s="48"/>
      <c r="E6" s="47"/>
      <c r="F6" s="49"/>
      <c r="G6" s="47"/>
      <c r="H6" s="51"/>
      <c r="I6" s="50"/>
      <c r="J6" s="50"/>
      <c r="K6" s="31" t="s">
        <v>65</v>
      </c>
      <c r="L6" s="52">
        <v>6</v>
      </c>
      <c r="M6" s="52"/>
      <c r="N6" s="53" t="s">
        <v>310</v>
      </c>
      <c r="O6">
        <v>1</v>
      </c>
      <c r="P6" s="93" t="str">
        <f>REPLACE(INDEX(GroupVertices[Group],MATCH(Edges[[#This Row],[Vertex 1]],GroupVertices[Vertex],0)),1,1,"")</f>
        <v>2</v>
      </c>
      <c r="Q6" s="93" t="str">
        <f>REPLACE(INDEX(GroupVertices[Group],MATCH(Edges[[#This Row],[Vertex 2]],GroupVertices[Vertex],0)),1,1,"")</f>
        <v>2</v>
      </c>
    </row>
    <row r="7" spans="1:17" ht="15">
      <c r="A7" s="77" t="s">
        <v>178</v>
      </c>
      <c r="B7" s="77" t="s">
        <v>190</v>
      </c>
      <c r="C7" s="47"/>
      <c r="D7" s="48"/>
      <c r="E7" s="47"/>
      <c r="F7" s="49"/>
      <c r="G7" s="47"/>
      <c r="H7" s="51"/>
      <c r="I7" s="50"/>
      <c r="J7" s="50"/>
      <c r="K7" s="31" t="s">
        <v>64</v>
      </c>
      <c r="L7" s="52">
        <v>7</v>
      </c>
      <c r="M7" s="52"/>
      <c r="N7" s="53" t="s">
        <v>310</v>
      </c>
      <c r="O7">
        <v>1</v>
      </c>
      <c r="P7" s="93" t="str">
        <f>REPLACE(INDEX(GroupVertices[Group],MATCH(Edges[[#This Row],[Vertex 1]],GroupVertices[Vertex],0)),1,1,"")</f>
        <v>3</v>
      </c>
      <c r="Q7" s="93" t="str">
        <f>REPLACE(INDEX(GroupVertices[Group],MATCH(Edges[[#This Row],[Vertex 2]],GroupVertices[Vertex],0)),1,1,"")</f>
        <v>3</v>
      </c>
    </row>
    <row r="8" spans="1:17" ht="15">
      <c r="A8" s="77" t="s">
        <v>179</v>
      </c>
      <c r="B8" s="77" t="s">
        <v>213</v>
      </c>
      <c r="C8" s="47"/>
      <c r="D8" s="48"/>
      <c r="E8" s="47"/>
      <c r="F8" s="49"/>
      <c r="G8" s="47"/>
      <c r="H8" s="51"/>
      <c r="I8" s="50"/>
      <c r="J8" s="50"/>
      <c r="K8" s="31" t="s">
        <v>65</v>
      </c>
      <c r="L8" s="52">
        <v>8</v>
      </c>
      <c r="M8" s="52"/>
      <c r="N8" s="53" t="s">
        <v>310</v>
      </c>
      <c r="O8">
        <v>1</v>
      </c>
      <c r="P8" s="93" t="str">
        <f>REPLACE(INDEX(GroupVertices[Group],MATCH(Edges[[#This Row],[Vertex 1]],GroupVertices[Vertex],0)),1,1,"")</f>
        <v>5</v>
      </c>
      <c r="Q8" s="93" t="str">
        <f>REPLACE(INDEX(GroupVertices[Group],MATCH(Edges[[#This Row],[Vertex 2]],GroupVertices[Vertex],0)),1,1,"")</f>
        <v>5</v>
      </c>
    </row>
    <row r="9" spans="1:17" ht="15">
      <c r="A9" s="77" t="s">
        <v>180</v>
      </c>
      <c r="B9" s="77" t="s">
        <v>194</v>
      </c>
      <c r="C9" s="47"/>
      <c r="D9" s="48"/>
      <c r="E9" s="47"/>
      <c r="F9" s="49"/>
      <c r="G9" s="47"/>
      <c r="H9" s="51"/>
      <c r="I9" s="50"/>
      <c r="J9" s="50"/>
      <c r="K9" s="31" t="s">
        <v>65</v>
      </c>
      <c r="L9" s="52">
        <v>9</v>
      </c>
      <c r="M9" s="52"/>
      <c r="N9" s="53" t="s">
        <v>310</v>
      </c>
      <c r="O9">
        <v>1</v>
      </c>
      <c r="P9" s="93" t="str">
        <f>REPLACE(INDEX(GroupVertices[Group],MATCH(Edges[[#This Row],[Vertex 1]],GroupVertices[Vertex],0)),1,1,"")</f>
        <v>19</v>
      </c>
      <c r="Q9" s="93" t="str">
        <f>REPLACE(INDEX(GroupVertices[Group],MATCH(Edges[[#This Row],[Vertex 2]],GroupVertices[Vertex],0)),1,1,"")</f>
        <v>19</v>
      </c>
    </row>
    <row r="10" spans="1:17" ht="15">
      <c r="A10" s="77" t="s">
        <v>181</v>
      </c>
      <c r="B10" s="77" t="s">
        <v>240</v>
      </c>
      <c r="C10" s="47"/>
      <c r="D10" s="48"/>
      <c r="E10" s="47"/>
      <c r="F10" s="49"/>
      <c r="G10" s="47"/>
      <c r="H10" s="51"/>
      <c r="I10" s="50"/>
      <c r="J10" s="50"/>
      <c r="K10" s="31" t="s">
        <v>64</v>
      </c>
      <c r="L10" s="52">
        <v>10</v>
      </c>
      <c r="M10" s="52"/>
      <c r="N10" s="53" t="s">
        <v>310</v>
      </c>
      <c r="O10">
        <v>1</v>
      </c>
      <c r="P10" s="93" t="str">
        <f>REPLACE(INDEX(GroupVertices[Group],MATCH(Edges[[#This Row],[Vertex 1]],GroupVertices[Vertex],0)),1,1,"")</f>
        <v>4</v>
      </c>
      <c r="Q10" s="93" t="str">
        <f>REPLACE(INDEX(GroupVertices[Group],MATCH(Edges[[#This Row],[Vertex 2]],GroupVertices[Vertex],0)),1,1,"")</f>
        <v>4</v>
      </c>
    </row>
    <row r="11" spans="1:17" ht="15">
      <c r="A11" s="77" t="s">
        <v>182</v>
      </c>
      <c r="B11" s="77" t="s">
        <v>189</v>
      </c>
      <c r="C11" s="47"/>
      <c r="D11" s="48"/>
      <c r="E11" s="47"/>
      <c r="F11" s="49"/>
      <c r="G11" s="47"/>
      <c r="H11" s="51"/>
      <c r="I11" s="50"/>
      <c r="J11" s="50"/>
      <c r="K11" s="31" t="s">
        <v>64</v>
      </c>
      <c r="L11" s="52">
        <v>11</v>
      </c>
      <c r="M11" s="52"/>
      <c r="N11" s="53" t="s">
        <v>310</v>
      </c>
      <c r="O11">
        <v>1</v>
      </c>
      <c r="P11" s="93" t="str">
        <f>REPLACE(INDEX(GroupVertices[Group],MATCH(Edges[[#This Row],[Vertex 1]],GroupVertices[Vertex],0)),1,1,"")</f>
        <v>2</v>
      </c>
      <c r="Q11" s="93" t="str">
        <f>REPLACE(INDEX(GroupVertices[Group],MATCH(Edges[[#This Row],[Vertex 2]],GroupVertices[Vertex],0)),1,1,"")</f>
        <v>2</v>
      </c>
    </row>
    <row r="12" spans="1:17" ht="15">
      <c r="A12" s="77" t="s">
        <v>183</v>
      </c>
      <c r="B12" s="77" t="s">
        <v>199</v>
      </c>
      <c r="C12" s="47"/>
      <c r="D12" s="48"/>
      <c r="E12" s="47"/>
      <c r="F12" s="49"/>
      <c r="G12" s="47"/>
      <c r="H12" s="51"/>
      <c r="I12" s="50"/>
      <c r="J12" s="50"/>
      <c r="K12" s="31" t="s">
        <v>65</v>
      </c>
      <c r="L12" s="52">
        <v>12</v>
      </c>
      <c r="M12" s="52"/>
      <c r="N12" s="53" t="s">
        <v>310</v>
      </c>
      <c r="O12">
        <v>1</v>
      </c>
      <c r="P12" s="93" t="str">
        <f>REPLACE(INDEX(GroupVertices[Group],MATCH(Edges[[#This Row],[Vertex 1]],GroupVertices[Vertex],0)),1,1,"")</f>
        <v>6</v>
      </c>
      <c r="Q12" s="93" t="str">
        <f>REPLACE(INDEX(GroupVertices[Group],MATCH(Edges[[#This Row],[Vertex 2]],GroupVertices[Vertex],0)),1,1,"")</f>
        <v>6</v>
      </c>
    </row>
    <row r="13" spans="1:17" ht="15">
      <c r="A13" s="77" t="s">
        <v>184</v>
      </c>
      <c r="B13" s="77" t="s">
        <v>213</v>
      </c>
      <c r="C13" s="47"/>
      <c r="D13" s="48"/>
      <c r="E13" s="47"/>
      <c r="F13" s="49"/>
      <c r="G13" s="47"/>
      <c r="H13" s="51"/>
      <c r="I13" s="50"/>
      <c r="J13" s="50"/>
      <c r="K13" s="31" t="s">
        <v>64</v>
      </c>
      <c r="L13" s="52">
        <v>13</v>
      </c>
      <c r="M13" s="52"/>
      <c r="N13" s="53" t="s">
        <v>310</v>
      </c>
      <c r="O13">
        <v>1</v>
      </c>
      <c r="P13" s="93" t="str">
        <f>REPLACE(INDEX(GroupVertices[Group],MATCH(Edges[[#This Row],[Vertex 1]],GroupVertices[Vertex],0)),1,1,"")</f>
        <v>5</v>
      </c>
      <c r="Q13" s="93" t="str">
        <f>REPLACE(INDEX(GroupVertices[Group],MATCH(Edges[[#This Row],[Vertex 2]],GroupVertices[Vertex],0)),1,1,"")</f>
        <v>5</v>
      </c>
    </row>
    <row r="14" spans="1:17" ht="15">
      <c r="A14" s="77" t="s">
        <v>185</v>
      </c>
      <c r="B14" s="77" t="s">
        <v>190</v>
      </c>
      <c r="C14" s="47"/>
      <c r="D14" s="48"/>
      <c r="E14" s="47"/>
      <c r="F14" s="49"/>
      <c r="G14" s="47"/>
      <c r="H14" s="51"/>
      <c r="I14" s="50"/>
      <c r="J14" s="50"/>
      <c r="K14" s="31" t="s">
        <v>65</v>
      </c>
      <c r="L14" s="52">
        <v>14</v>
      </c>
      <c r="M14" s="52"/>
      <c r="N14" s="53" t="s">
        <v>310</v>
      </c>
      <c r="O14">
        <v>1</v>
      </c>
      <c r="P14" s="93" t="str">
        <f>REPLACE(INDEX(GroupVertices[Group],MATCH(Edges[[#This Row],[Vertex 1]],GroupVertices[Vertex],0)),1,1,"")</f>
        <v>3</v>
      </c>
      <c r="Q14" s="93" t="str">
        <f>REPLACE(INDEX(GroupVertices[Group],MATCH(Edges[[#This Row],[Vertex 2]],GroupVertices[Vertex],0)),1,1,"")</f>
        <v>3</v>
      </c>
    </row>
    <row r="15" spans="1:17" ht="15">
      <c r="A15" s="77" t="s">
        <v>186</v>
      </c>
      <c r="B15" s="77" t="s">
        <v>192</v>
      </c>
      <c r="C15" s="47"/>
      <c r="D15" s="48"/>
      <c r="E15" s="47"/>
      <c r="F15" s="49"/>
      <c r="G15" s="47"/>
      <c r="H15" s="51"/>
      <c r="I15" s="50"/>
      <c r="J15" s="50"/>
      <c r="K15" s="31" t="s">
        <v>64</v>
      </c>
      <c r="L15" s="52">
        <v>15</v>
      </c>
      <c r="M15" s="52"/>
      <c r="N15" s="53" t="s">
        <v>310</v>
      </c>
      <c r="O15">
        <v>1</v>
      </c>
      <c r="P15" s="93" t="str">
        <f>REPLACE(INDEX(GroupVertices[Group],MATCH(Edges[[#This Row],[Vertex 1]],GroupVertices[Vertex],0)),1,1,"")</f>
        <v>3</v>
      </c>
      <c r="Q15" s="93" t="str">
        <f>REPLACE(INDEX(GroupVertices[Group],MATCH(Edges[[#This Row],[Vertex 2]],GroupVertices[Vertex],0)),1,1,"")</f>
        <v>2</v>
      </c>
    </row>
    <row r="16" spans="1:17" ht="15">
      <c r="A16" s="77" t="s">
        <v>187</v>
      </c>
      <c r="B16" s="77" t="s">
        <v>226</v>
      </c>
      <c r="C16" s="47"/>
      <c r="D16" s="48"/>
      <c r="E16" s="47"/>
      <c r="F16" s="49"/>
      <c r="G16" s="47"/>
      <c r="H16" s="51"/>
      <c r="I16" s="50"/>
      <c r="J16" s="50"/>
      <c r="K16" s="31" t="s">
        <v>64</v>
      </c>
      <c r="L16" s="52">
        <v>16</v>
      </c>
      <c r="M16" s="52"/>
      <c r="N16" s="53" t="s">
        <v>310</v>
      </c>
      <c r="O16">
        <v>1</v>
      </c>
      <c r="P16" s="93" t="str">
        <f>REPLACE(INDEX(GroupVertices[Group],MATCH(Edges[[#This Row],[Vertex 1]],GroupVertices[Vertex],0)),1,1,"")</f>
        <v>1</v>
      </c>
      <c r="Q16" s="93" t="str">
        <f>REPLACE(INDEX(GroupVertices[Group],MATCH(Edges[[#This Row],[Vertex 2]],GroupVertices[Vertex],0)),1,1,"")</f>
        <v>1</v>
      </c>
    </row>
    <row r="17" spans="1:17" ht="15">
      <c r="A17" s="77" t="s">
        <v>188</v>
      </c>
      <c r="B17" s="77" t="s">
        <v>226</v>
      </c>
      <c r="C17" s="47"/>
      <c r="D17" s="48"/>
      <c r="E17" s="47"/>
      <c r="F17" s="49"/>
      <c r="G17" s="47"/>
      <c r="H17" s="51"/>
      <c r="I17" s="50"/>
      <c r="J17" s="50"/>
      <c r="K17" s="31" t="s">
        <v>64</v>
      </c>
      <c r="L17" s="52">
        <v>17</v>
      </c>
      <c r="M17" s="52"/>
      <c r="N17" s="53" t="s">
        <v>310</v>
      </c>
      <c r="O17">
        <v>1</v>
      </c>
      <c r="P17" s="93" t="str">
        <f>REPLACE(INDEX(GroupVertices[Group],MATCH(Edges[[#This Row],[Vertex 1]],GroupVertices[Vertex],0)),1,1,"")</f>
        <v>1</v>
      </c>
      <c r="Q17" s="93" t="str">
        <f>REPLACE(INDEX(GroupVertices[Group],MATCH(Edges[[#This Row],[Vertex 2]],GroupVertices[Vertex],0)),1,1,"")</f>
        <v>1</v>
      </c>
    </row>
    <row r="18" spans="1:17" ht="15">
      <c r="A18" s="77" t="s">
        <v>189</v>
      </c>
      <c r="B18" s="77" t="s">
        <v>193</v>
      </c>
      <c r="C18" s="47"/>
      <c r="D18" s="48"/>
      <c r="E18" s="47"/>
      <c r="F18" s="49"/>
      <c r="G18" s="47"/>
      <c r="H18" s="51"/>
      <c r="I18" s="50"/>
      <c r="J18" s="50"/>
      <c r="K18" s="31" t="s">
        <v>64</v>
      </c>
      <c r="L18" s="52">
        <v>18</v>
      </c>
      <c r="M18" s="52"/>
      <c r="N18" s="53" t="s">
        <v>310</v>
      </c>
      <c r="O18">
        <v>1</v>
      </c>
      <c r="P18" s="93" t="str">
        <f>REPLACE(INDEX(GroupVertices[Group],MATCH(Edges[[#This Row],[Vertex 1]],GroupVertices[Vertex],0)),1,1,"")</f>
        <v>2</v>
      </c>
      <c r="Q18" s="93" t="str">
        <f>REPLACE(INDEX(GroupVertices[Group],MATCH(Edges[[#This Row],[Vertex 2]],GroupVertices[Vertex],0)),1,1,"")</f>
        <v>2</v>
      </c>
    </row>
    <row r="19" spans="1:17" ht="15">
      <c r="A19" s="77" t="s">
        <v>190</v>
      </c>
      <c r="B19" s="77" t="s">
        <v>185</v>
      </c>
      <c r="C19" s="47"/>
      <c r="D19" s="48"/>
      <c r="E19" s="47"/>
      <c r="F19" s="49"/>
      <c r="G19" s="47"/>
      <c r="H19" s="51"/>
      <c r="I19" s="50"/>
      <c r="J19" s="50"/>
      <c r="K19" s="31" t="s">
        <v>65</v>
      </c>
      <c r="L19" s="52">
        <v>19</v>
      </c>
      <c r="M19" s="52"/>
      <c r="N19" s="53" t="s">
        <v>310</v>
      </c>
      <c r="O19">
        <v>1</v>
      </c>
      <c r="P19" s="93" t="str">
        <f>REPLACE(INDEX(GroupVertices[Group],MATCH(Edges[[#This Row],[Vertex 1]],GroupVertices[Vertex],0)),1,1,"")</f>
        <v>3</v>
      </c>
      <c r="Q19" s="93" t="str">
        <f>REPLACE(INDEX(GroupVertices[Group],MATCH(Edges[[#This Row],[Vertex 2]],GroupVertices[Vertex],0)),1,1,"")</f>
        <v>3</v>
      </c>
    </row>
    <row r="20" spans="1:17" ht="15">
      <c r="A20" s="77" t="s">
        <v>191</v>
      </c>
      <c r="B20" s="77" t="s">
        <v>220</v>
      </c>
      <c r="C20" s="47"/>
      <c r="D20" s="48"/>
      <c r="E20" s="47"/>
      <c r="F20" s="49"/>
      <c r="G20" s="47"/>
      <c r="H20" s="51"/>
      <c r="I20" s="50"/>
      <c r="J20" s="50"/>
      <c r="K20" s="31" t="s">
        <v>64</v>
      </c>
      <c r="L20" s="52">
        <v>20</v>
      </c>
      <c r="M20" s="52"/>
      <c r="N20" s="53" t="s">
        <v>310</v>
      </c>
      <c r="O20">
        <v>1</v>
      </c>
      <c r="P20" s="93" t="str">
        <f>REPLACE(INDEX(GroupVertices[Group],MATCH(Edges[[#This Row],[Vertex 1]],GroupVertices[Vertex],0)),1,1,"")</f>
        <v>5</v>
      </c>
      <c r="Q20" s="93" t="str">
        <f>REPLACE(INDEX(GroupVertices[Group],MATCH(Edges[[#This Row],[Vertex 2]],GroupVertices[Vertex],0)),1,1,"")</f>
        <v>5</v>
      </c>
    </row>
    <row r="21" spans="1:17" ht="15">
      <c r="A21" s="77" t="s">
        <v>192</v>
      </c>
      <c r="B21" s="77" t="s">
        <v>174</v>
      </c>
      <c r="C21" s="47"/>
      <c r="D21" s="48"/>
      <c r="E21" s="47"/>
      <c r="F21" s="49"/>
      <c r="G21" s="47"/>
      <c r="H21" s="51"/>
      <c r="I21" s="50"/>
      <c r="J21" s="50"/>
      <c r="K21" s="31" t="s">
        <v>65</v>
      </c>
      <c r="L21" s="52">
        <v>21</v>
      </c>
      <c r="M21" s="52"/>
      <c r="N21" s="53" t="s">
        <v>310</v>
      </c>
      <c r="O21">
        <v>1</v>
      </c>
      <c r="P21" s="93" t="str">
        <f>REPLACE(INDEX(GroupVertices[Group],MATCH(Edges[[#This Row],[Vertex 1]],GroupVertices[Vertex],0)),1,1,"")</f>
        <v>2</v>
      </c>
      <c r="Q21" s="93" t="str">
        <f>REPLACE(INDEX(GroupVertices[Group],MATCH(Edges[[#This Row],[Vertex 2]],GroupVertices[Vertex],0)),1,1,"")</f>
        <v>2</v>
      </c>
    </row>
    <row r="22" spans="1:17" ht="15">
      <c r="A22" s="77" t="s">
        <v>193</v>
      </c>
      <c r="B22" s="77" t="s">
        <v>177</v>
      </c>
      <c r="C22" s="47"/>
      <c r="D22" s="48"/>
      <c r="E22" s="47"/>
      <c r="F22" s="49"/>
      <c r="G22" s="47"/>
      <c r="H22" s="51"/>
      <c r="I22" s="50"/>
      <c r="J22" s="50"/>
      <c r="K22" s="31" t="s">
        <v>65</v>
      </c>
      <c r="L22" s="52">
        <v>22</v>
      </c>
      <c r="M22" s="52"/>
      <c r="N22" s="53" t="s">
        <v>310</v>
      </c>
      <c r="O22">
        <v>1</v>
      </c>
      <c r="P22" s="93" t="str">
        <f>REPLACE(INDEX(GroupVertices[Group],MATCH(Edges[[#This Row],[Vertex 1]],GroupVertices[Vertex],0)),1,1,"")</f>
        <v>2</v>
      </c>
      <c r="Q22" s="93" t="str">
        <f>REPLACE(INDEX(GroupVertices[Group],MATCH(Edges[[#This Row],[Vertex 2]],GroupVertices[Vertex],0)),1,1,"")</f>
        <v>2</v>
      </c>
    </row>
    <row r="23" spans="1:17" ht="15">
      <c r="A23" s="77" t="s">
        <v>194</v>
      </c>
      <c r="B23" s="77" t="s">
        <v>180</v>
      </c>
      <c r="C23" s="47"/>
      <c r="D23" s="48"/>
      <c r="E23" s="47"/>
      <c r="F23" s="49"/>
      <c r="G23" s="47"/>
      <c r="H23" s="51"/>
      <c r="I23" s="50"/>
      <c r="J23" s="50"/>
      <c r="K23" s="31" t="s">
        <v>65</v>
      </c>
      <c r="L23" s="52">
        <v>23</v>
      </c>
      <c r="M23" s="52"/>
      <c r="N23" s="53" t="s">
        <v>310</v>
      </c>
      <c r="O23">
        <v>1</v>
      </c>
      <c r="P23" s="93" t="str">
        <f>REPLACE(INDEX(GroupVertices[Group],MATCH(Edges[[#This Row],[Vertex 1]],GroupVertices[Vertex],0)),1,1,"")</f>
        <v>19</v>
      </c>
      <c r="Q23" s="93" t="str">
        <f>REPLACE(INDEX(GroupVertices[Group],MATCH(Edges[[#This Row],[Vertex 2]],GroupVertices[Vertex],0)),1,1,"")</f>
        <v>19</v>
      </c>
    </row>
    <row r="24" spans="1:17" ht="15">
      <c r="A24" s="77" t="s">
        <v>195</v>
      </c>
      <c r="B24" s="77" t="s">
        <v>197</v>
      </c>
      <c r="C24" s="47"/>
      <c r="D24" s="48"/>
      <c r="E24" s="47"/>
      <c r="F24" s="49"/>
      <c r="G24" s="47"/>
      <c r="H24" s="51"/>
      <c r="I24" s="50"/>
      <c r="J24" s="50"/>
      <c r="K24" s="31" t="s">
        <v>65</v>
      </c>
      <c r="L24" s="52">
        <v>24</v>
      </c>
      <c r="M24" s="52"/>
      <c r="N24" s="53" t="s">
        <v>310</v>
      </c>
      <c r="O24">
        <v>1</v>
      </c>
      <c r="P24" s="93" t="str">
        <f>REPLACE(INDEX(GroupVertices[Group],MATCH(Edges[[#This Row],[Vertex 1]],GroupVertices[Vertex],0)),1,1,"")</f>
        <v>1</v>
      </c>
      <c r="Q24" s="93" t="str">
        <f>REPLACE(INDEX(GroupVertices[Group],MATCH(Edges[[#This Row],[Vertex 2]],GroupVertices[Vertex],0)),1,1,"")</f>
        <v>1</v>
      </c>
    </row>
    <row r="25" spans="1:17" ht="15">
      <c r="A25" s="77" t="s">
        <v>196</v>
      </c>
      <c r="B25" s="77" t="s">
        <v>201</v>
      </c>
      <c r="C25" s="47"/>
      <c r="D25" s="48"/>
      <c r="E25" s="47"/>
      <c r="F25" s="49"/>
      <c r="G25" s="47"/>
      <c r="H25" s="51"/>
      <c r="I25" s="50"/>
      <c r="J25" s="50"/>
      <c r="K25" s="31" t="s">
        <v>65</v>
      </c>
      <c r="L25" s="52">
        <v>25</v>
      </c>
      <c r="M25" s="52"/>
      <c r="N25" s="53" t="s">
        <v>310</v>
      </c>
      <c r="O25">
        <v>1</v>
      </c>
      <c r="P25" s="93" t="str">
        <f>REPLACE(INDEX(GroupVertices[Group],MATCH(Edges[[#This Row],[Vertex 1]],GroupVertices[Vertex],0)),1,1,"")</f>
        <v>8</v>
      </c>
      <c r="Q25" s="93" t="str">
        <f>REPLACE(INDEX(GroupVertices[Group],MATCH(Edges[[#This Row],[Vertex 2]],GroupVertices[Vertex],0)),1,1,"")</f>
        <v>8</v>
      </c>
    </row>
    <row r="26" spans="1:17" ht="15">
      <c r="A26" s="77" t="s">
        <v>197</v>
      </c>
      <c r="B26" s="77" t="s">
        <v>195</v>
      </c>
      <c r="C26" s="47"/>
      <c r="D26" s="48"/>
      <c r="E26" s="47"/>
      <c r="F26" s="49"/>
      <c r="G26" s="47"/>
      <c r="H26" s="51"/>
      <c r="I26" s="50"/>
      <c r="J26" s="50"/>
      <c r="K26" s="31" t="s">
        <v>65</v>
      </c>
      <c r="L26" s="52">
        <v>26</v>
      </c>
      <c r="M26" s="52"/>
      <c r="N26" s="53" t="s">
        <v>310</v>
      </c>
      <c r="O26">
        <v>1</v>
      </c>
      <c r="P26" s="93" t="str">
        <f>REPLACE(INDEX(GroupVertices[Group],MATCH(Edges[[#This Row],[Vertex 1]],GroupVertices[Vertex],0)),1,1,"")</f>
        <v>1</v>
      </c>
      <c r="Q26" s="93" t="str">
        <f>REPLACE(INDEX(GroupVertices[Group],MATCH(Edges[[#This Row],[Vertex 2]],GroupVertices[Vertex],0)),1,1,"")</f>
        <v>1</v>
      </c>
    </row>
    <row r="27" spans="1:17" ht="15">
      <c r="A27" s="77" t="s">
        <v>198</v>
      </c>
      <c r="B27" s="77" t="s">
        <v>201</v>
      </c>
      <c r="C27" s="47"/>
      <c r="D27" s="48"/>
      <c r="E27" s="47"/>
      <c r="F27" s="49"/>
      <c r="G27" s="47"/>
      <c r="H27" s="51"/>
      <c r="I27" s="50"/>
      <c r="J27" s="50"/>
      <c r="K27" s="31" t="s">
        <v>64</v>
      </c>
      <c r="L27" s="52">
        <v>27</v>
      </c>
      <c r="M27" s="52"/>
      <c r="N27" s="53" t="s">
        <v>310</v>
      </c>
      <c r="O27">
        <v>1</v>
      </c>
      <c r="P27" s="93" t="str">
        <f>REPLACE(INDEX(GroupVertices[Group],MATCH(Edges[[#This Row],[Vertex 1]],GroupVertices[Vertex],0)),1,1,"")</f>
        <v>8</v>
      </c>
      <c r="Q27" s="93" t="str">
        <f>REPLACE(INDEX(GroupVertices[Group],MATCH(Edges[[#This Row],[Vertex 2]],GroupVertices[Vertex],0)),1,1,"")</f>
        <v>8</v>
      </c>
    </row>
    <row r="28" spans="1:17" ht="15">
      <c r="A28" s="77" t="s">
        <v>199</v>
      </c>
      <c r="B28" s="77" t="s">
        <v>183</v>
      </c>
      <c r="C28" s="47"/>
      <c r="D28" s="48"/>
      <c r="E28" s="47"/>
      <c r="F28" s="49"/>
      <c r="G28" s="47"/>
      <c r="H28" s="51"/>
      <c r="I28" s="50"/>
      <c r="J28" s="50"/>
      <c r="K28" s="31" t="s">
        <v>65</v>
      </c>
      <c r="L28" s="52">
        <v>28</v>
      </c>
      <c r="M28" s="52"/>
      <c r="N28" s="53" t="s">
        <v>310</v>
      </c>
      <c r="O28">
        <v>1</v>
      </c>
      <c r="P28" s="93" t="str">
        <f>REPLACE(INDEX(GroupVertices[Group],MATCH(Edges[[#This Row],[Vertex 1]],GroupVertices[Vertex],0)),1,1,"")</f>
        <v>6</v>
      </c>
      <c r="Q28" s="93" t="str">
        <f>REPLACE(INDEX(GroupVertices[Group],MATCH(Edges[[#This Row],[Vertex 2]],GroupVertices[Vertex],0)),1,1,"")</f>
        <v>6</v>
      </c>
    </row>
    <row r="29" spans="1:17" ht="15">
      <c r="A29" s="77" t="s">
        <v>200</v>
      </c>
      <c r="B29" s="77" t="s">
        <v>201</v>
      </c>
      <c r="C29" s="47"/>
      <c r="D29" s="48"/>
      <c r="E29" s="47"/>
      <c r="F29" s="49"/>
      <c r="G29" s="47"/>
      <c r="H29" s="51"/>
      <c r="I29" s="50"/>
      <c r="J29" s="50"/>
      <c r="K29" s="31" t="s">
        <v>64</v>
      </c>
      <c r="L29" s="52">
        <v>29</v>
      </c>
      <c r="M29" s="52"/>
      <c r="N29" s="53" t="s">
        <v>310</v>
      </c>
      <c r="O29">
        <v>1</v>
      </c>
      <c r="P29" s="93" t="str">
        <f>REPLACE(INDEX(GroupVertices[Group],MATCH(Edges[[#This Row],[Vertex 1]],GroupVertices[Vertex],0)),1,1,"")</f>
        <v>8</v>
      </c>
      <c r="Q29" s="93" t="str">
        <f>REPLACE(INDEX(GroupVertices[Group],MATCH(Edges[[#This Row],[Vertex 2]],GroupVertices[Vertex],0)),1,1,"")</f>
        <v>8</v>
      </c>
    </row>
    <row r="30" spans="1:17" ht="15">
      <c r="A30" s="77" t="s">
        <v>201</v>
      </c>
      <c r="B30" s="77" t="s">
        <v>196</v>
      </c>
      <c r="C30" s="47"/>
      <c r="D30" s="48"/>
      <c r="E30" s="47"/>
      <c r="F30" s="49"/>
      <c r="G30" s="47"/>
      <c r="H30" s="51"/>
      <c r="I30" s="50"/>
      <c r="J30" s="50"/>
      <c r="K30" s="31" t="s">
        <v>65</v>
      </c>
      <c r="L30" s="52">
        <v>30</v>
      </c>
      <c r="M30" s="52"/>
      <c r="N30" s="53" t="s">
        <v>310</v>
      </c>
      <c r="O30">
        <v>1</v>
      </c>
      <c r="P30" s="93" t="str">
        <f>REPLACE(INDEX(GroupVertices[Group],MATCH(Edges[[#This Row],[Vertex 1]],GroupVertices[Vertex],0)),1,1,"")</f>
        <v>8</v>
      </c>
      <c r="Q30" s="93" t="str">
        <f>REPLACE(INDEX(GroupVertices[Group],MATCH(Edges[[#This Row],[Vertex 2]],GroupVertices[Vertex],0)),1,1,"")</f>
        <v>8</v>
      </c>
    </row>
    <row r="31" spans="1:17" ht="15">
      <c r="A31" s="77" t="s">
        <v>202</v>
      </c>
      <c r="B31" s="77" t="s">
        <v>175</v>
      </c>
      <c r="C31" s="47"/>
      <c r="D31" s="48"/>
      <c r="E31" s="47"/>
      <c r="F31" s="49"/>
      <c r="G31" s="47"/>
      <c r="H31" s="51"/>
      <c r="I31" s="50"/>
      <c r="J31" s="50"/>
      <c r="K31" s="31" t="s">
        <v>65</v>
      </c>
      <c r="L31" s="52">
        <v>31</v>
      </c>
      <c r="M31" s="52"/>
      <c r="N31" s="53" t="s">
        <v>310</v>
      </c>
      <c r="O31">
        <v>1</v>
      </c>
      <c r="P31" s="93" t="str">
        <f>REPLACE(INDEX(GroupVertices[Group],MATCH(Edges[[#This Row],[Vertex 1]],GroupVertices[Vertex],0)),1,1,"")</f>
        <v>12</v>
      </c>
      <c r="Q31" s="93" t="str">
        <f>REPLACE(INDEX(GroupVertices[Group],MATCH(Edges[[#This Row],[Vertex 2]],GroupVertices[Vertex],0)),1,1,"")</f>
        <v>12</v>
      </c>
    </row>
    <row r="32" spans="1:17" ht="15">
      <c r="A32" s="77" t="s">
        <v>203</v>
      </c>
      <c r="B32" s="77" t="s">
        <v>192</v>
      </c>
      <c r="C32" s="47"/>
      <c r="D32" s="48"/>
      <c r="E32" s="47"/>
      <c r="F32" s="49"/>
      <c r="G32" s="47"/>
      <c r="H32" s="51"/>
      <c r="I32" s="50"/>
      <c r="J32" s="50"/>
      <c r="K32" s="31" t="s">
        <v>64</v>
      </c>
      <c r="L32" s="52">
        <v>32</v>
      </c>
      <c r="M32" s="52"/>
      <c r="N32" s="53" t="s">
        <v>310</v>
      </c>
      <c r="O32">
        <v>1</v>
      </c>
      <c r="P32" s="93" t="str">
        <f>REPLACE(INDEX(GroupVertices[Group],MATCH(Edges[[#This Row],[Vertex 1]],GroupVertices[Vertex],0)),1,1,"")</f>
        <v>2</v>
      </c>
      <c r="Q32" s="93" t="str">
        <f>REPLACE(INDEX(GroupVertices[Group],MATCH(Edges[[#This Row],[Vertex 2]],GroupVertices[Vertex],0)),1,1,"")</f>
        <v>2</v>
      </c>
    </row>
    <row r="33" spans="1:17" ht="15">
      <c r="A33" s="77" t="s">
        <v>204</v>
      </c>
      <c r="B33" s="77" t="s">
        <v>181</v>
      </c>
      <c r="C33" s="47"/>
      <c r="D33" s="48"/>
      <c r="E33" s="47"/>
      <c r="F33" s="49"/>
      <c r="G33" s="47"/>
      <c r="H33" s="51"/>
      <c r="I33" s="50"/>
      <c r="J33" s="50"/>
      <c r="K33" s="31" t="s">
        <v>64</v>
      </c>
      <c r="L33" s="52">
        <v>33</v>
      </c>
      <c r="M33" s="52"/>
      <c r="N33" s="53" t="s">
        <v>310</v>
      </c>
      <c r="O33">
        <v>1</v>
      </c>
      <c r="P33" s="93" t="str">
        <f>REPLACE(INDEX(GroupVertices[Group],MATCH(Edges[[#This Row],[Vertex 1]],GroupVertices[Vertex],0)),1,1,"")</f>
        <v>4</v>
      </c>
      <c r="Q33" s="93" t="str">
        <f>REPLACE(INDEX(GroupVertices[Group],MATCH(Edges[[#This Row],[Vertex 2]],GroupVertices[Vertex],0)),1,1,"")</f>
        <v>4</v>
      </c>
    </row>
    <row r="34" spans="1:17" ht="15">
      <c r="A34" s="77" t="s">
        <v>205</v>
      </c>
      <c r="B34" s="77" t="s">
        <v>181</v>
      </c>
      <c r="C34" s="47"/>
      <c r="D34" s="48"/>
      <c r="E34" s="47"/>
      <c r="F34" s="49"/>
      <c r="G34" s="47"/>
      <c r="H34" s="51"/>
      <c r="I34" s="50"/>
      <c r="J34" s="50"/>
      <c r="K34" s="31" t="s">
        <v>64</v>
      </c>
      <c r="L34" s="52">
        <v>34</v>
      </c>
      <c r="M34" s="52"/>
      <c r="N34" s="53" t="s">
        <v>310</v>
      </c>
      <c r="O34">
        <v>1</v>
      </c>
      <c r="P34" s="93" t="str">
        <f>REPLACE(INDEX(GroupVertices[Group],MATCH(Edges[[#This Row],[Vertex 1]],GroupVertices[Vertex],0)),1,1,"")</f>
        <v>4</v>
      </c>
      <c r="Q34" s="93" t="str">
        <f>REPLACE(INDEX(GroupVertices[Group],MATCH(Edges[[#This Row],[Vertex 2]],GroupVertices[Vertex],0)),1,1,"")</f>
        <v>4</v>
      </c>
    </row>
    <row r="35" spans="1:17" ht="15">
      <c r="A35" s="77" t="s">
        <v>206</v>
      </c>
      <c r="B35" s="77" t="s">
        <v>176</v>
      </c>
      <c r="C35" s="47"/>
      <c r="D35" s="48"/>
      <c r="E35" s="47"/>
      <c r="F35" s="49"/>
      <c r="G35" s="47"/>
      <c r="H35" s="51"/>
      <c r="I35" s="50"/>
      <c r="J35" s="50"/>
      <c r="K35" s="31" t="s">
        <v>65</v>
      </c>
      <c r="L35" s="52">
        <v>35</v>
      </c>
      <c r="M35" s="52"/>
      <c r="N35" s="53" t="s">
        <v>310</v>
      </c>
      <c r="O35">
        <v>1</v>
      </c>
      <c r="P35" s="93" t="str">
        <f>REPLACE(INDEX(GroupVertices[Group],MATCH(Edges[[#This Row],[Vertex 1]],GroupVertices[Vertex],0)),1,1,"")</f>
        <v>10</v>
      </c>
      <c r="Q35" s="93" t="str">
        <f>REPLACE(INDEX(GroupVertices[Group],MATCH(Edges[[#This Row],[Vertex 2]],GroupVertices[Vertex],0)),1,1,"")</f>
        <v>10</v>
      </c>
    </row>
    <row r="36" spans="1:17" ht="15">
      <c r="A36" s="77" t="s">
        <v>207</v>
      </c>
      <c r="B36" s="77" t="s">
        <v>184</v>
      </c>
      <c r="C36" s="47"/>
      <c r="D36" s="48"/>
      <c r="E36" s="47"/>
      <c r="F36" s="49"/>
      <c r="G36" s="47"/>
      <c r="H36" s="51"/>
      <c r="I36" s="50"/>
      <c r="J36" s="50"/>
      <c r="K36" s="31" t="s">
        <v>64</v>
      </c>
      <c r="L36" s="52">
        <v>36</v>
      </c>
      <c r="M36" s="52"/>
      <c r="N36" s="53" t="s">
        <v>310</v>
      </c>
      <c r="O36">
        <v>1</v>
      </c>
      <c r="P36" s="93" t="str">
        <f>REPLACE(INDEX(GroupVertices[Group],MATCH(Edges[[#This Row],[Vertex 1]],GroupVertices[Vertex],0)),1,1,"")</f>
        <v>5</v>
      </c>
      <c r="Q36" s="93" t="str">
        <f>REPLACE(INDEX(GroupVertices[Group],MATCH(Edges[[#This Row],[Vertex 2]],GroupVertices[Vertex],0)),1,1,"")</f>
        <v>5</v>
      </c>
    </row>
    <row r="37" spans="1:17" ht="15">
      <c r="A37" s="77" t="s">
        <v>208</v>
      </c>
      <c r="B37" s="77" t="s">
        <v>181</v>
      </c>
      <c r="C37" s="47"/>
      <c r="D37" s="48"/>
      <c r="E37" s="47"/>
      <c r="F37" s="49"/>
      <c r="G37" s="47"/>
      <c r="H37" s="51"/>
      <c r="I37" s="50"/>
      <c r="J37" s="50"/>
      <c r="K37" s="31" t="s">
        <v>64</v>
      </c>
      <c r="L37" s="52">
        <v>37</v>
      </c>
      <c r="M37" s="52"/>
      <c r="N37" s="53" t="s">
        <v>310</v>
      </c>
      <c r="O37">
        <v>1</v>
      </c>
      <c r="P37" s="93" t="str">
        <f>REPLACE(INDEX(GroupVertices[Group],MATCH(Edges[[#This Row],[Vertex 1]],GroupVertices[Vertex],0)),1,1,"")</f>
        <v>4</v>
      </c>
      <c r="Q37" s="93" t="str">
        <f>REPLACE(INDEX(GroupVertices[Group],MATCH(Edges[[#This Row],[Vertex 2]],GroupVertices[Vertex],0)),1,1,"")</f>
        <v>4</v>
      </c>
    </row>
    <row r="38" spans="1:17" ht="15">
      <c r="A38" s="77" t="s">
        <v>209</v>
      </c>
      <c r="B38" s="77" t="s">
        <v>217</v>
      </c>
      <c r="C38" s="47"/>
      <c r="D38" s="48"/>
      <c r="E38" s="47"/>
      <c r="F38" s="49"/>
      <c r="G38" s="47"/>
      <c r="H38" s="51"/>
      <c r="I38" s="50"/>
      <c r="J38" s="50"/>
      <c r="K38" s="31" t="s">
        <v>64</v>
      </c>
      <c r="L38" s="52">
        <v>38</v>
      </c>
      <c r="M38" s="52"/>
      <c r="N38" s="53" t="s">
        <v>310</v>
      </c>
      <c r="O38">
        <v>1</v>
      </c>
      <c r="P38" s="93" t="str">
        <f>REPLACE(INDEX(GroupVertices[Group],MATCH(Edges[[#This Row],[Vertex 1]],GroupVertices[Vertex],0)),1,1,"")</f>
        <v>10</v>
      </c>
      <c r="Q38" s="93" t="str">
        <f>REPLACE(INDEX(GroupVertices[Group],MATCH(Edges[[#This Row],[Vertex 2]],GroupVertices[Vertex],0)),1,1,"")</f>
        <v>10</v>
      </c>
    </row>
    <row r="39" spans="1:17" ht="15">
      <c r="A39" s="77" t="s">
        <v>210</v>
      </c>
      <c r="B39" s="77" t="s">
        <v>226</v>
      </c>
      <c r="C39" s="47"/>
      <c r="D39" s="48"/>
      <c r="E39" s="47"/>
      <c r="F39" s="49"/>
      <c r="G39" s="47"/>
      <c r="H39" s="51"/>
      <c r="I39" s="50"/>
      <c r="J39" s="50"/>
      <c r="K39" s="31" t="s">
        <v>64</v>
      </c>
      <c r="L39" s="52">
        <v>39</v>
      </c>
      <c r="M39" s="52"/>
      <c r="N39" s="53" t="s">
        <v>310</v>
      </c>
      <c r="O39">
        <v>1</v>
      </c>
      <c r="P39" s="93" t="str">
        <f>REPLACE(INDEX(GroupVertices[Group],MATCH(Edges[[#This Row],[Vertex 1]],GroupVertices[Vertex],0)),1,1,"")</f>
        <v>1</v>
      </c>
      <c r="Q39" s="93" t="str">
        <f>REPLACE(INDEX(GroupVertices[Group],MATCH(Edges[[#This Row],[Vertex 2]],GroupVertices[Vertex],0)),1,1,"")</f>
        <v>1</v>
      </c>
    </row>
    <row r="40" spans="1:17" ht="15">
      <c r="A40" s="77" t="s">
        <v>211</v>
      </c>
      <c r="B40" s="77" t="s">
        <v>192</v>
      </c>
      <c r="C40" s="47"/>
      <c r="D40" s="48"/>
      <c r="E40" s="47"/>
      <c r="F40" s="49"/>
      <c r="G40" s="47"/>
      <c r="H40" s="51"/>
      <c r="I40" s="50"/>
      <c r="J40" s="50"/>
      <c r="K40" s="31" t="s">
        <v>64</v>
      </c>
      <c r="L40" s="52">
        <v>40</v>
      </c>
      <c r="M40" s="52"/>
      <c r="N40" s="53" t="s">
        <v>310</v>
      </c>
      <c r="O40">
        <v>1</v>
      </c>
      <c r="P40" s="93" t="str">
        <f>REPLACE(INDEX(GroupVertices[Group],MATCH(Edges[[#This Row],[Vertex 1]],GroupVertices[Vertex],0)),1,1,"")</f>
        <v>2</v>
      </c>
      <c r="Q40" s="93" t="str">
        <f>REPLACE(INDEX(GroupVertices[Group],MATCH(Edges[[#This Row],[Vertex 2]],GroupVertices[Vertex],0)),1,1,"")</f>
        <v>2</v>
      </c>
    </row>
    <row r="41" spans="1:17" ht="15">
      <c r="A41" s="77" t="s">
        <v>212</v>
      </c>
      <c r="B41" s="77" t="s">
        <v>181</v>
      </c>
      <c r="C41" s="47"/>
      <c r="D41" s="48"/>
      <c r="E41" s="47"/>
      <c r="F41" s="49"/>
      <c r="G41" s="47"/>
      <c r="H41" s="51"/>
      <c r="I41" s="50"/>
      <c r="J41" s="50"/>
      <c r="K41" s="31" t="s">
        <v>64</v>
      </c>
      <c r="L41" s="52">
        <v>41</v>
      </c>
      <c r="M41" s="52"/>
      <c r="N41" s="53" t="s">
        <v>310</v>
      </c>
      <c r="O41">
        <v>1</v>
      </c>
      <c r="P41" s="93" t="str">
        <f>REPLACE(INDEX(GroupVertices[Group],MATCH(Edges[[#This Row],[Vertex 1]],GroupVertices[Vertex],0)),1,1,"")</f>
        <v>4</v>
      </c>
      <c r="Q41" s="93" t="str">
        <f>REPLACE(INDEX(GroupVertices[Group],MATCH(Edges[[#This Row],[Vertex 2]],GroupVertices[Vertex],0)),1,1,"")</f>
        <v>4</v>
      </c>
    </row>
    <row r="42" spans="1:17" ht="15">
      <c r="A42" s="77" t="s">
        <v>213</v>
      </c>
      <c r="B42" s="77" t="s">
        <v>179</v>
      </c>
      <c r="C42" s="47"/>
      <c r="D42" s="48"/>
      <c r="E42" s="47"/>
      <c r="F42" s="49"/>
      <c r="G42" s="47"/>
      <c r="H42" s="51"/>
      <c r="I42" s="50"/>
      <c r="J42" s="50"/>
      <c r="K42" s="31" t="s">
        <v>65</v>
      </c>
      <c r="L42" s="52">
        <v>42</v>
      </c>
      <c r="M42" s="52"/>
      <c r="N42" s="53" t="s">
        <v>310</v>
      </c>
      <c r="O42">
        <v>1</v>
      </c>
      <c r="P42" s="93" t="str">
        <f>REPLACE(INDEX(GroupVertices[Group],MATCH(Edges[[#This Row],[Vertex 1]],GroupVertices[Vertex],0)),1,1,"")</f>
        <v>5</v>
      </c>
      <c r="Q42" s="93" t="str">
        <f>REPLACE(INDEX(GroupVertices[Group],MATCH(Edges[[#This Row],[Vertex 2]],GroupVertices[Vertex],0)),1,1,"")</f>
        <v>5</v>
      </c>
    </row>
    <row r="43" spans="1:17" ht="15">
      <c r="A43" s="77" t="s">
        <v>214</v>
      </c>
      <c r="B43" s="77" t="s">
        <v>184</v>
      </c>
      <c r="C43" s="47"/>
      <c r="D43" s="48"/>
      <c r="E43" s="47"/>
      <c r="F43" s="49"/>
      <c r="G43" s="47"/>
      <c r="H43" s="51"/>
      <c r="I43" s="50"/>
      <c r="J43" s="50"/>
      <c r="K43" s="31" t="s">
        <v>64</v>
      </c>
      <c r="L43" s="52">
        <v>43</v>
      </c>
      <c r="M43" s="52"/>
      <c r="N43" s="53" t="s">
        <v>310</v>
      </c>
      <c r="O43">
        <v>1</v>
      </c>
      <c r="P43" s="93" t="str">
        <f>REPLACE(INDEX(GroupVertices[Group],MATCH(Edges[[#This Row],[Vertex 1]],GroupVertices[Vertex],0)),1,1,"")</f>
        <v>5</v>
      </c>
      <c r="Q43" s="93" t="str">
        <f>REPLACE(INDEX(GroupVertices[Group],MATCH(Edges[[#This Row],[Vertex 2]],GroupVertices[Vertex],0)),1,1,"")</f>
        <v>5</v>
      </c>
    </row>
    <row r="44" spans="1:17" ht="15">
      <c r="A44" s="77" t="s">
        <v>215</v>
      </c>
      <c r="B44" s="77" t="s">
        <v>190</v>
      </c>
      <c r="C44" s="47"/>
      <c r="D44" s="48"/>
      <c r="E44" s="47"/>
      <c r="F44" s="49"/>
      <c r="G44" s="47"/>
      <c r="H44" s="51"/>
      <c r="I44" s="50"/>
      <c r="J44" s="50"/>
      <c r="K44" s="31" t="s">
        <v>64</v>
      </c>
      <c r="L44" s="52">
        <v>44</v>
      </c>
      <c r="M44" s="52"/>
      <c r="N44" s="53" t="s">
        <v>310</v>
      </c>
      <c r="O44">
        <v>1</v>
      </c>
      <c r="P44" s="93" t="str">
        <f>REPLACE(INDEX(GroupVertices[Group],MATCH(Edges[[#This Row],[Vertex 1]],GroupVertices[Vertex],0)),1,1,"")</f>
        <v>3</v>
      </c>
      <c r="Q44" s="93" t="str">
        <f>REPLACE(INDEX(GroupVertices[Group],MATCH(Edges[[#This Row],[Vertex 2]],GroupVertices[Vertex],0)),1,1,"")</f>
        <v>3</v>
      </c>
    </row>
    <row r="45" spans="1:17" ht="15">
      <c r="A45" s="77" t="s">
        <v>216</v>
      </c>
      <c r="B45" s="77" t="s">
        <v>192</v>
      </c>
      <c r="C45" s="47"/>
      <c r="D45" s="48"/>
      <c r="E45" s="47"/>
      <c r="F45" s="49"/>
      <c r="G45" s="47"/>
      <c r="H45" s="51"/>
      <c r="I45" s="50"/>
      <c r="J45" s="50"/>
      <c r="K45" s="31" t="s">
        <v>64</v>
      </c>
      <c r="L45" s="52">
        <v>45</v>
      </c>
      <c r="M45" s="52"/>
      <c r="N45" s="53" t="s">
        <v>310</v>
      </c>
      <c r="O45">
        <v>1</v>
      </c>
      <c r="P45" s="93" t="str">
        <f>REPLACE(INDEX(GroupVertices[Group],MATCH(Edges[[#This Row],[Vertex 1]],GroupVertices[Vertex],0)),1,1,"")</f>
        <v>2</v>
      </c>
      <c r="Q45" s="93" t="str">
        <f>REPLACE(INDEX(GroupVertices[Group],MATCH(Edges[[#This Row],[Vertex 2]],GroupVertices[Vertex],0)),1,1,"")</f>
        <v>2</v>
      </c>
    </row>
    <row r="46" spans="1:17" ht="15">
      <c r="A46" s="77" t="s">
        <v>217</v>
      </c>
      <c r="B46" s="77" t="s">
        <v>176</v>
      </c>
      <c r="C46" s="47"/>
      <c r="D46" s="48"/>
      <c r="E46" s="47"/>
      <c r="F46" s="49"/>
      <c r="G46" s="47"/>
      <c r="H46" s="51"/>
      <c r="I46" s="50"/>
      <c r="J46" s="50"/>
      <c r="K46" s="31" t="s">
        <v>65</v>
      </c>
      <c r="L46" s="52">
        <v>46</v>
      </c>
      <c r="M46" s="52"/>
      <c r="N46" s="53" t="s">
        <v>310</v>
      </c>
      <c r="O46">
        <v>1</v>
      </c>
      <c r="P46" s="93" t="str">
        <f>REPLACE(INDEX(GroupVertices[Group],MATCH(Edges[[#This Row],[Vertex 1]],GroupVertices[Vertex],0)),1,1,"")</f>
        <v>10</v>
      </c>
      <c r="Q46" s="93" t="str">
        <f>REPLACE(INDEX(GroupVertices[Group],MATCH(Edges[[#This Row],[Vertex 2]],GroupVertices[Vertex],0)),1,1,"")</f>
        <v>10</v>
      </c>
    </row>
    <row r="47" spans="1:17" ht="15">
      <c r="A47" s="77" t="s">
        <v>218</v>
      </c>
      <c r="B47" s="77" t="s">
        <v>226</v>
      </c>
      <c r="C47" s="47"/>
      <c r="D47" s="48"/>
      <c r="E47" s="47"/>
      <c r="F47" s="49"/>
      <c r="G47" s="47"/>
      <c r="H47" s="51"/>
      <c r="I47" s="50"/>
      <c r="J47" s="50"/>
      <c r="K47" s="31" t="s">
        <v>64</v>
      </c>
      <c r="L47" s="52">
        <v>47</v>
      </c>
      <c r="M47" s="52"/>
      <c r="N47" s="53" t="s">
        <v>310</v>
      </c>
      <c r="O47">
        <v>1</v>
      </c>
      <c r="P47" s="93" t="str">
        <f>REPLACE(INDEX(GroupVertices[Group],MATCH(Edges[[#This Row],[Vertex 1]],GroupVertices[Vertex],0)),1,1,"")</f>
        <v>1</v>
      </c>
      <c r="Q47" s="93" t="str">
        <f>REPLACE(INDEX(GroupVertices[Group],MATCH(Edges[[#This Row],[Vertex 2]],GroupVertices[Vertex],0)),1,1,"")</f>
        <v>1</v>
      </c>
    </row>
    <row r="48" spans="1:17" ht="15">
      <c r="A48" s="77" t="s">
        <v>219</v>
      </c>
      <c r="B48" s="77" t="s">
        <v>226</v>
      </c>
      <c r="C48" s="47"/>
      <c r="D48" s="48"/>
      <c r="E48" s="47"/>
      <c r="F48" s="49"/>
      <c r="G48" s="47"/>
      <c r="H48" s="51"/>
      <c r="I48" s="50"/>
      <c r="J48" s="50"/>
      <c r="K48" s="31" t="s">
        <v>64</v>
      </c>
      <c r="L48" s="52">
        <v>48</v>
      </c>
      <c r="M48" s="52"/>
      <c r="N48" s="53" t="s">
        <v>310</v>
      </c>
      <c r="O48">
        <v>1</v>
      </c>
      <c r="P48" s="93" t="str">
        <f>REPLACE(INDEX(GroupVertices[Group],MATCH(Edges[[#This Row],[Vertex 1]],GroupVertices[Vertex],0)),1,1,"")</f>
        <v>1</v>
      </c>
      <c r="Q48" s="93" t="str">
        <f>REPLACE(INDEX(GroupVertices[Group],MATCH(Edges[[#This Row],[Vertex 2]],GroupVertices[Vertex],0)),1,1,"")</f>
        <v>1</v>
      </c>
    </row>
    <row r="49" spans="1:17" ht="15">
      <c r="A49" s="77" t="s">
        <v>220</v>
      </c>
      <c r="B49" s="77" t="s">
        <v>184</v>
      </c>
      <c r="C49" s="47"/>
      <c r="D49" s="48"/>
      <c r="E49" s="47"/>
      <c r="F49" s="49"/>
      <c r="G49" s="47"/>
      <c r="H49" s="51"/>
      <c r="I49" s="50"/>
      <c r="J49" s="50"/>
      <c r="K49" s="31" t="s">
        <v>64</v>
      </c>
      <c r="L49" s="52">
        <v>49</v>
      </c>
      <c r="M49" s="52"/>
      <c r="N49" s="53" t="s">
        <v>310</v>
      </c>
      <c r="O49">
        <v>1</v>
      </c>
      <c r="P49" s="93" t="str">
        <f>REPLACE(INDEX(GroupVertices[Group],MATCH(Edges[[#This Row],[Vertex 1]],GroupVertices[Vertex],0)),1,1,"")</f>
        <v>5</v>
      </c>
      <c r="Q49" s="93" t="str">
        <f>REPLACE(INDEX(GroupVertices[Group],MATCH(Edges[[#This Row],[Vertex 2]],GroupVertices[Vertex],0)),1,1,"")</f>
        <v>5</v>
      </c>
    </row>
    <row r="50" spans="1:17" ht="15">
      <c r="A50" s="77" t="s">
        <v>221</v>
      </c>
      <c r="B50" s="77" t="s">
        <v>181</v>
      </c>
      <c r="C50" s="47"/>
      <c r="D50" s="48"/>
      <c r="E50" s="47"/>
      <c r="F50" s="49"/>
      <c r="G50" s="47"/>
      <c r="H50" s="51"/>
      <c r="I50" s="50"/>
      <c r="J50" s="50"/>
      <c r="K50" s="31" t="s">
        <v>64</v>
      </c>
      <c r="L50" s="52">
        <v>50</v>
      </c>
      <c r="M50" s="52"/>
      <c r="N50" s="53" t="s">
        <v>310</v>
      </c>
      <c r="O50">
        <v>1</v>
      </c>
      <c r="P50" s="93" t="str">
        <f>REPLACE(INDEX(GroupVertices[Group],MATCH(Edges[[#This Row],[Vertex 1]],GroupVertices[Vertex],0)),1,1,"")</f>
        <v>4</v>
      </c>
      <c r="Q50" s="93" t="str">
        <f>REPLACE(INDEX(GroupVertices[Group],MATCH(Edges[[#This Row],[Vertex 2]],GroupVertices[Vertex],0)),1,1,"")</f>
        <v>4</v>
      </c>
    </row>
    <row r="51" spans="1:17" ht="15">
      <c r="A51" s="77" t="s">
        <v>222</v>
      </c>
      <c r="B51" s="77" t="s">
        <v>181</v>
      </c>
      <c r="C51" s="47"/>
      <c r="D51" s="48"/>
      <c r="E51" s="47"/>
      <c r="F51" s="49"/>
      <c r="G51" s="47"/>
      <c r="H51" s="51"/>
      <c r="I51" s="50"/>
      <c r="J51" s="50"/>
      <c r="K51" s="31" t="s">
        <v>64</v>
      </c>
      <c r="L51" s="52">
        <v>51</v>
      </c>
      <c r="M51" s="52"/>
      <c r="N51" s="53" t="s">
        <v>310</v>
      </c>
      <c r="O51">
        <v>1</v>
      </c>
      <c r="P51" s="93" t="str">
        <f>REPLACE(INDEX(GroupVertices[Group],MATCH(Edges[[#This Row],[Vertex 1]],GroupVertices[Vertex],0)),1,1,"")</f>
        <v>4</v>
      </c>
      <c r="Q51" s="93" t="str">
        <f>REPLACE(INDEX(GroupVertices[Group],MATCH(Edges[[#This Row],[Vertex 2]],GroupVertices[Vertex],0)),1,1,"")</f>
        <v>4</v>
      </c>
    </row>
    <row r="52" spans="1:17" ht="15">
      <c r="A52" s="77" t="s">
        <v>223</v>
      </c>
      <c r="B52" s="77" t="s">
        <v>226</v>
      </c>
      <c r="C52" s="47"/>
      <c r="D52" s="48"/>
      <c r="E52" s="47"/>
      <c r="F52" s="49"/>
      <c r="G52" s="47"/>
      <c r="H52" s="51"/>
      <c r="I52" s="50"/>
      <c r="J52" s="50"/>
      <c r="K52" s="31" t="s">
        <v>64</v>
      </c>
      <c r="L52" s="52">
        <v>52</v>
      </c>
      <c r="M52" s="52"/>
      <c r="N52" s="53" t="s">
        <v>310</v>
      </c>
      <c r="O52">
        <v>1</v>
      </c>
      <c r="P52" s="93" t="str">
        <f>REPLACE(INDEX(GroupVertices[Group],MATCH(Edges[[#This Row],[Vertex 1]],GroupVertices[Vertex],0)),1,1,"")</f>
        <v>1</v>
      </c>
      <c r="Q52" s="93" t="str">
        <f>REPLACE(INDEX(GroupVertices[Group],MATCH(Edges[[#This Row],[Vertex 2]],GroupVertices[Vertex],0)),1,1,"")</f>
        <v>1</v>
      </c>
    </row>
    <row r="53" spans="1:17" ht="15">
      <c r="A53" s="77" t="s">
        <v>224</v>
      </c>
      <c r="B53" s="77" t="s">
        <v>225</v>
      </c>
      <c r="C53" s="47"/>
      <c r="D53" s="48"/>
      <c r="E53" s="47"/>
      <c r="F53" s="49"/>
      <c r="G53" s="47"/>
      <c r="H53" s="51"/>
      <c r="I53" s="50"/>
      <c r="J53" s="50"/>
      <c r="K53" s="31" t="s">
        <v>65</v>
      </c>
      <c r="L53" s="52">
        <v>53</v>
      </c>
      <c r="M53" s="52"/>
      <c r="N53" s="53" t="s">
        <v>310</v>
      </c>
      <c r="O53">
        <v>1</v>
      </c>
      <c r="P53" s="93" t="str">
        <f>REPLACE(INDEX(GroupVertices[Group],MATCH(Edges[[#This Row],[Vertex 1]],GroupVertices[Vertex],0)),1,1,"")</f>
        <v>7</v>
      </c>
      <c r="Q53" s="93" t="str">
        <f>REPLACE(INDEX(GroupVertices[Group],MATCH(Edges[[#This Row],[Vertex 2]],GroupVertices[Vertex],0)),1,1,"")</f>
        <v>7</v>
      </c>
    </row>
    <row r="54" spans="1:17" ht="15">
      <c r="A54" s="77" t="s">
        <v>225</v>
      </c>
      <c r="B54" s="77" t="s">
        <v>224</v>
      </c>
      <c r="C54" s="47"/>
      <c r="D54" s="48"/>
      <c r="E54" s="47"/>
      <c r="F54" s="49"/>
      <c r="G54" s="47"/>
      <c r="H54" s="51"/>
      <c r="I54" s="50"/>
      <c r="J54" s="50"/>
      <c r="K54" s="31" t="s">
        <v>65</v>
      </c>
      <c r="L54" s="52">
        <v>54</v>
      </c>
      <c r="M54" s="52"/>
      <c r="N54" s="53" t="s">
        <v>310</v>
      </c>
      <c r="O54">
        <v>1</v>
      </c>
      <c r="P54" s="93" t="str">
        <f>REPLACE(INDEX(GroupVertices[Group],MATCH(Edges[[#This Row],[Vertex 1]],GroupVertices[Vertex],0)),1,1,"")</f>
        <v>7</v>
      </c>
      <c r="Q54" s="93" t="str">
        <f>REPLACE(INDEX(GroupVertices[Group],MATCH(Edges[[#This Row],[Vertex 2]],GroupVertices[Vertex],0)),1,1,"")</f>
        <v>7</v>
      </c>
    </row>
    <row r="55" spans="1:17" ht="15">
      <c r="A55" s="77" t="s">
        <v>226</v>
      </c>
      <c r="B55" s="77" t="s">
        <v>195</v>
      </c>
      <c r="C55" s="47"/>
      <c r="D55" s="48"/>
      <c r="E55" s="47"/>
      <c r="F55" s="49"/>
      <c r="G55" s="47"/>
      <c r="H55" s="51"/>
      <c r="I55" s="50"/>
      <c r="J55" s="50"/>
      <c r="K55" s="31" t="s">
        <v>64</v>
      </c>
      <c r="L55" s="52">
        <v>55</v>
      </c>
      <c r="M55" s="52"/>
      <c r="N55" s="53" t="s">
        <v>310</v>
      </c>
      <c r="O55">
        <v>1</v>
      </c>
      <c r="P55" s="93" t="str">
        <f>REPLACE(INDEX(GroupVertices[Group],MATCH(Edges[[#This Row],[Vertex 1]],GroupVertices[Vertex],0)),1,1,"")</f>
        <v>1</v>
      </c>
      <c r="Q55" s="93" t="str">
        <f>REPLACE(INDEX(GroupVertices[Group],MATCH(Edges[[#This Row],[Vertex 2]],GroupVertices[Vertex],0)),1,1,"")</f>
        <v>1</v>
      </c>
    </row>
    <row r="56" spans="1:17" ht="15">
      <c r="A56" s="77" t="s">
        <v>227</v>
      </c>
      <c r="B56" s="77" t="s">
        <v>178</v>
      </c>
      <c r="C56" s="47"/>
      <c r="D56" s="48"/>
      <c r="E56" s="47"/>
      <c r="F56" s="49"/>
      <c r="G56" s="47"/>
      <c r="H56" s="51"/>
      <c r="I56" s="50"/>
      <c r="J56" s="50"/>
      <c r="K56" s="31" t="s">
        <v>64</v>
      </c>
      <c r="L56" s="52">
        <v>56</v>
      </c>
      <c r="M56" s="52"/>
      <c r="N56" s="53" t="s">
        <v>310</v>
      </c>
      <c r="O56">
        <v>1</v>
      </c>
      <c r="P56" s="93" t="str">
        <f>REPLACE(INDEX(GroupVertices[Group],MATCH(Edges[[#This Row],[Vertex 1]],GroupVertices[Vertex],0)),1,1,"")</f>
        <v>3</v>
      </c>
      <c r="Q56" s="93" t="str">
        <f>REPLACE(INDEX(GroupVertices[Group],MATCH(Edges[[#This Row],[Vertex 2]],GroupVertices[Vertex],0)),1,1,"")</f>
        <v>3</v>
      </c>
    </row>
    <row r="57" spans="1:17" ht="15">
      <c r="A57" s="77" t="s">
        <v>228</v>
      </c>
      <c r="B57" s="77" t="s">
        <v>236</v>
      </c>
      <c r="C57" s="47"/>
      <c r="D57" s="48"/>
      <c r="E57" s="47"/>
      <c r="F57" s="49"/>
      <c r="G57" s="47"/>
      <c r="H57" s="51"/>
      <c r="I57" s="50"/>
      <c r="J57" s="50"/>
      <c r="K57" s="31" t="s">
        <v>65</v>
      </c>
      <c r="L57" s="52">
        <v>57</v>
      </c>
      <c r="M57" s="52"/>
      <c r="N57" s="53" t="s">
        <v>310</v>
      </c>
      <c r="O57">
        <v>1</v>
      </c>
      <c r="P57" s="93" t="str">
        <f>REPLACE(INDEX(GroupVertices[Group],MATCH(Edges[[#This Row],[Vertex 1]],GroupVertices[Vertex],0)),1,1,"")</f>
        <v>9</v>
      </c>
      <c r="Q57" s="93" t="str">
        <f>REPLACE(INDEX(GroupVertices[Group],MATCH(Edges[[#This Row],[Vertex 2]],GroupVertices[Vertex],0)),1,1,"")</f>
        <v>9</v>
      </c>
    </row>
    <row r="58" spans="1:17" ht="15">
      <c r="A58" s="77" t="s">
        <v>229</v>
      </c>
      <c r="B58" s="77" t="s">
        <v>234</v>
      </c>
      <c r="C58" s="47"/>
      <c r="D58" s="48"/>
      <c r="E58" s="47"/>
      <c r="F58" s="49"/>
      <c r="G58" s="47"/>
      <c r="H58" s="51"/>
      <c r="I58" s="50"/>
      <c r="J58" s="50"/>
      <c r="K58" s="31" t="s">
        <v>65</v>
      </c>
      <c r="L58" s="52">
        <v>58</v>
      </c>
      <c r="M58" s="52"/>
      <c r="N58" s="53" t="s">
        <v>310</v>
      </c>
      <c r="O58">
        <v>1</v>
      </c>
      <c r="P58" s="93" t="str">
        <f>REPLACE(INDEX(GroupVertices[Group],MATCH(Edges[[#This Row],[Vertex 1]],GroupVertices[Vertex],0)),1,1,"")</f>
        <v>13</v>
      </c>
      <c r="Q58" s="93" t="str">
        <f>REPLACE(INDEX(GroupVertices[Group],MATCH(Edges[[#This Row],[Vertex 2]],GroupVertices[Vertex],0)),1,1,"")</f>
        <v>13</v>
      </c>
    </row>
    <row r="59" spans="1:17" ht="15">
      <c r="A59" s="77" t="s">
        <v>230</v>
      </c>
      <c r="B59" s="77" t="s">
        <v>236</v>
      </c>
      <c r="C59" s="47"/>
      <c r="D59" s="48"/>
      <c r="E59" s="47"/>
      <c r="F59" s="49"/>
      <c r="G59" s="47"/>
      <c r="H59" s="51"/>
      <c r="I59" s="50"/>
      <c r="J59" s="50"/>
      <c r="K59" s="31" t="s">
        <v>64</v>
      </c>
      <c r="L59" s="52">
        <v>59</v>
      </c>
      <c r="M59" s="52"/>
      <c r="N59" s="53" t="s">
        <v>310</v>
      </c>
      <c r="O59">
        <v>1</v>
      </c>
      <c r="P59" s="93" t="str">
        <f>REPLACE(INDEX(GroupVertices[Group],MATCH(Edges[[#This Row],[Vertex 1]],GroupVertices[Vertex],0)),1,1,"")</f>
        <v>9</v>
      </c>
      <c r="Q59" s="93" t="str">
        <f>REPLACE(INDEX(GroupVertices[Group],MATCH(Edges[[#This Row],[Vertex 2]],GroupVertices[Vertex],0)),1,1,"")</f>
        <v>9</v>
      </c>
    </row>
    <row r="60" spans="1:17" ht="15">
      <c r="A60" s="77" t="s">
        <v>231</v>
      </c>
      <c r="B60" s="77" t="s">
        <v>232</v>
      </c>
      <c r="C60" s="47"/>
      <c r="D60" s="48"/>
      <c r="E60" s="47"/>
      <c r="F60" s="49"/>
      <c r="G60" s="47"/>
      <c r="H60" s="51"/>
      <c r="I60" s="50"/>
      <c r="J60" s="50"/>
      <c r="K60" s="31" t="s">
        <v>65</v>
      </c>
      <c r="L60" s="52">
        <v>60</v>
      </c>
      <c r="M60" s="52"/>
      <c r="N60" s="53" t="s">
        <v>310</v>
      </c>
      <c r="O60">
        <v>1</v>
      </c>
      <c r="P60" s="93" t="str">
        <f>REPLACE(INDEX(GroupVertices[Group],MATCH(Edges[[#This Row],[Vertex 1]],GroupVertices[Vertex],0)),1,1,"")</f>
        <v>18</v>
      </c>
      <c r="Q60" s="93" t="str">
        <f>REPLACE(INDEX(GroupVertices[Group],MATCH(Edges[[#This Row],[Vertex 2]],GroupVertices[Vertex],0)),1,1,"")</f>
        <v>18</v>
      </c>
    </row>
    <row r="61" spans="1:17" ht="15">
      <c r="A61" s="77" t="s">
        <v>232</v>
      </c>
      <c r="B61" s="77" t="s">
        <v>231</v>
      </c>
      <c r="C61" s="47"/>
      <c r="D61" s="48"/>
      <c r="E61" s="47"/>
      <c r="F61" s="49"/>
      <c r="G61" s="47"/>
      <c r="H61" s="51"/>
      <c r="I61" s="50"/>
      <c r="J61" s="50"/>
      <c r="K61" s="31" t="s">
        <v>65</v>
      </c>
      <c r="L61" s="52">
        <v>61</v>
      </c>
      <c r="M61" s="52"/>
      <c r="N61" s="53" t="s">
        <v>310</v>
      </c>
      <c r="O61">
        <v>1</v>
      </c>
      <c r="P61" s="93" t="str">
        <f>REPLACE(INDEX(GroupVertices[Group],MATCH(Edges[[#This Row],[Vertex 1]],GroupVertices[Vertex],0)),1,1,"")</f>
        <v>18</v>
      </c>
      <c r="Q61" s="93" t="str">
        <f>REPLACE(INDEX(GroupVertices[Group],MATCH(Edges[[#This Row],[Vertex 2]],GroupVertices[Vertex],0)),1,1,"")</f>
        <v>18</v>
      </c>
    </row>
    <row r="62" spans="1:17" ht="15">
      <c r="A62" s="77" t="s">
        <v>233</v>
      </c>
      <c r="B62" s="77" t="s">
        <v>234</v>
      </c>
      <c r="C62" s="47"/>
      <c r="D62" s="48"/>
      <c r="E62" s="47"/>
      <c r="F62" s="49"/>
      <c r="G62" s="47"/>
      <c r="H62" s="51"/>
      <c r="I62" s="50"/>
      <c r="J62" s="50"/>
      <c r="K62" s="31" t="s">
        <v>64</v>
      </c>
      <c r="L62" s="52">
        <v>62</v>
      </c>
      <c r="M62" s="52"/>
      <c r="N62" s="53" t="s">
        <v>310</v>
      </c>
      <c r="O62">
        <v>1</v>
      </c>
      <c r="P62" s="93" t="str">
        <f>REPLACE(INDEX(GroupVertices[Group],MATCH(Edges[[#This Row],[Vertex 1]],GroupVertices[Vertex],0)),1,1,"")</f>
        <v>13</v>
      </c>
      <c r="Q62" s="93" t="str">
        <f>REPLACE(INDEX(GroupVertices[Group],MATCH(Edges[[#This Row],[Vertex 2]],GroupVertices[Vertex],0)),1,1,"")</f>
        <v>13</v>
      </c>
    </row>
    <row r="63" spans="1:17" ht="15">
      <c r="A63" s="77" t="s">
        <v>234</v>
      </c>
      <c r="B63" s="77" t="s">
        <v>229</v>
      </c>
      <c r="C63" s="47"/>
      <c r="D63" s="48"/>
      <c r="E63" s="47"/>
      <c r="F63" s="49"/>
      <c r="G63" s="47"/>
      <c r="H63" s="51"/>
      <c r="I63" s="50"/>
      <c r="J63" s="50"/>
      <c r="K63" s="31" t="s">
        <v>65</v>
      </c>
      <c r="L63" s="52">
        <v>63</v>
      </c>
      <c r="M63" s="52"/>
      <c r="N63" s="53" t="s">
        <v>310</v>
      </c>
      <c r="O63">
        <v>1</v>
      </c>
      <c r="P63" s="93" t="str">
        <f>REPLACE(INDEX(GroupVertices[Group],MATCH(Edges[[#This Row],[Vertex 1]],GroupVertices[Vertex],0)),1,1,"")</f>
        <v>13</v>
      </c>
      <c r="Q63" s="93" t="str">
        <f>REPLACE(INDEX(GroupVertices[Group],MATCH(Edges[[#This Row],[Vertex 2]],GroupVertices[Vertex],0)),1,1,"")</f>
        <v>13</v>
      </c>
    </row>
    <row r="64" spans="1:17" ht="15">
      <c r="A64" s="77" t="s">
        <v>235</v>
      </c>
      <c r="B64" s="77" t="s">
        <v>236</v>
      </c>
      <c r="C64" s="47"/>
      <c r="D64" s="48"/>
      <c r="E64" s="47"/>
      <c r="F64" s="49"/>
      <c r="G64" s="47"/>
      <c r="H64" s="51"/>
      <c r="I64" s="50"/>
      <c r="J64" s="50"/>
      <c r="K64" s="31" t="s">
        <v>64</v>
      </c>
      <c r="L64" s="52">
        <v>64</v>
      </c>
      <c r="M64" s="52"/>
      <c r="N64" s="53" t="s">
        <v>310</v>
      </c>
      <c r="O64">
        <v>1</v>
      </c>
      <c r="P64" s="93" t="str">
        <f>REPLACE(INDEX(GroupVertices[Group],MATCH(Edges[[#This Row],[Vertex 1]],GroupVertices[Vertex],0)),1,1,"")</f>
        <v>9</v>
      </c>
      <c r="Q64" s="93" t="str">
        <f>REPLACE(INDEX(GroupVertices[Group],MATCH(Edges[[#This Row],[Vertex 2]],GroupVertices[Vertex],0)),1,1,"")</f>
        <v>9</v>
      </c>
    </row>
    <row r="65" spans="1:17" ht="15">
      <c r="A65" s="77" t="s">
        <v>236</v>
      </c>
      <c r="B65" s="77" t="s">
        <v>228</v>
      </c>
      <c r="C65" s="47"/>
      <c r="D65" s="48"/>
      <c r="E65" s="47"/>
      <c r="F65" s="49"/>
      <c r="G65" s="47"/>
      <c r="H65" s="51"/>
      <c r="I65" s="50"/>
      <c r="J65" s="50"/>
      <c r="K65" s="31" t="s">
        <v>65</v>
      </c>
      <c r="L65" s="52">
        <v>65</v>
      </c>
      <c r="M65" s="52"/>
      <c r="N65" s="53" t="s">
        <v>310</v>
      </c>
      <c r="O65">
        <v>1</v>
      </c>
      <c r="P65" s="93" t="str">
        <f>REPLACE(INDEX(GroupVertices[Group],MATCH(Edges[[#This Row],[Vertex 1]],GroupVertices[Vertex],0)),1,1,"")</f>
        <v>9</v>
      </c>
      <c r="Q65" s="93" t="str">
        <f>REPLACE(INDEX(GroupVertices[Group],MATCH(Edges[[#This Row],[Vertex 2]],GroupVertices[Vertex],0)),1,1,"")</f>
        <v>9</v>
      </c>
    </row>
    <row r="66" spans="1:17" ht="15">
      <c r="A66" s="77" t="s">
        <v>182</v>
      </c>
      <c r="B66" s="77" t="s">
        <v>192</v>
      </c>
      <c r="C66" s="47"/>
      <c r="D66" s="48"/>
      <c r="E66" s="47"/>
      <c r="F66" s="49"/>
      <c r="G66" s="47"/>
      <c r="H66" s="51"/>
      <c r="I66" s="50"/>
      <c r="J66" s="50"/>
      <c r="K66" s="31" t="s">
        <v>64</v>
      </c>
      <c r="L66" s="52">
        <v>66</v>
      </c>
      <c r="M66" s="52"/>
      <c r="N66" s="53"/>
      <c r="O66" s="95">
        <v>2</v>
      </c>
      <c r="P66" s="93" t="str">
        <f>REPLACE(INDEX(GroupVertices[Group],MATCH(Edges[[#This Row],[Vertex 1]],GroupVertices[Vertex],0)),1,1,"")</f>
        <v>2</v>
      </c>
      <c r="Q66" s="93" t="str">
        <f>REPLACE(INDEX(GroupVertices[Group],MATCH(Edges[[#This Row],[Vertex 2]],GroupVertices[Vertex],0)),1,1,"")</f>
        <v>2</v>
      </c>
    </row>
    <row r="67" spans="1:17" ht="15">
      <c r="A67" s="77" t="s">
        <v>311</v>
      </c>
      <c r="B67" s="77" t="s">
        <v>312</v>
      </c>
      <c r="C67" s="47"/>
      <c r="D67" s="48"/>
      <c r="E67" s="47"/>
      <c r="F67" s="49"/>
      <c r="G67" s="47"/>
      <c r="H67" s="51"/>
      <c r="I67" s="50"/>
      <c r="J67" s="50"/>
      <c r="K67" s="31" t="s">
        <v>64</v>
      </c>
      <c r="L67" s="52">
        <v>67</v>
      </c>
      <c r="M67" s="52"/>
      <c r="N67" s="53"/>
      <c r="O67" s="95">
        <v>2</v>
      </c>
      <c r="P67" s="93" t="str">
        <f>REPLACE(INDEX(GroupVertices[Group],MATCH(Edges[[#This Row],[Vertex 1]],GroupVertices[Vertex],0)),1,1,"")</f>
        <v>17</v>
      </c>
      <c r="Q67" s="93" t="str">
        <f>REPLACE(INDEX(GroupVertices[Group],MATCH(Edges[[#This Row],[Vertex 2]],GroupVertices[Vertex],0)),1,1,"")</f>
        <v>17</v>
      </c>
    </row>
    <row r="68" spans="1:17" ht="15">
      <c r="A68" s="77" t="s">
        <v>176</v>
      </c>
      <c r="B68" s="77" t="s">
        <v>206</v>
      </c>
      <c r="C68" s="47"/>
      <c r="D68" s="48"/>
      <c r="E68" s="47"/>
      <c r="F68" s="49"/>
      <c r="G68" s="47"/>
      <c r="H68" s="51"/>
      <c r="I68" s="50"/>
      <c r="J68" s="50"/>
      <c r="K68" s="31" t="s">
        <v>65</v>
      </c>
      <c r="L68" s="52">
        <v>68</v>
      </c>
      <c r="M68" s="52"/>
      <c r="N68" s="53"/>
      <c r="O68" s="95">
        <v>2</v>
      </c>
      <c r="P68" s="93" t="str">
        <f>REPLACE(INDEX(GroupVertices[Group],MATCH(Edges[[#This Row],[Vertex 1]],GroupVertices[Vertex],0)),1,1,"")</f>
        <v>10</v>
      </c>
      <c r="Q68" s="93" t="str">
        <f>REPLACE(INDEX(GroupVertices[Group],MATCH(Edges[[#This Row],[Vertex 2]],GroupVertices[Vertex],0)),1,1,"")</f>
        <v>10</v>
      </c>
    </row>
    <row r="69" spans="1:17" ht="15">
      <c r="A69" s="77" t="s">
        <v>313</v>
      </c>
      <c r="B69" s="77" t="s">
        <v>314</v>
      </c>
      <c r="C69" s="47"/>
      <c r="D69" s="48"/>
      <c r="E69" s="47"/>
      <c r="F69" s="49"/>
      <c r="G69" s="47"/>
      <c r="H69" s="51"/>
      <c r="I69" s="50"/>
      <c r="J69" s="50"/>
      <c r="K69" s="31" t="s">
        <v>64</v>
      </c>
      <c r="L69" s="52">
        <v>69</v>
      </c>
      <c r="M69" s="52"/>
      <c r="N69" s="53"/>
      <c r="O69" s="95">
        <v>2</v>
      </c>
      <c r="P69" s="93" t="str">
        <f>REPLACE(INDEX(GroupVertices[Group],MATCH(Edges[[#This Row],[Vertex 1]],GroupVertices[Vertex],0)),1,1,"")</f>
        <v>11</v>
      </c>
      <c r="Q69" s="93" t="str">
        <f>REPLACE(INDEX(GroupVertices[Group],MATCH(Edges[[#This Row],[Vertex 2]],GroupVertices[Vertex],0)),1,1,"")</f>
        <v>11</v>
      </c>
    </row>
    <row r="70" spans="1:17" ht="15">
      <c r="A70" s="77" t="s">
        <v>315</v>
      </c>
      <c r="B70" s="77" t="s">
        <v>190</v>
      </c>
      <c r="C70" s="47"/>
      <c r="D70" s="48"/>
      <c r="E70" s="47"/>
      <c r="F70" s="49"/>
      <c r="G70" s="47"/>
      <c r="H70" s="51"/>
      <c r="I70" s="50"/>
      <c r="J70" s="50"/>
      <c r="K70" s="31" t="s">
        <v>64</v>
      </c>
      <c r="L70" s="52">
        <v>70</v>
      </c>
      <c r="M70" s="52"/>
      <c r="N70" s="53"/>
      <c r="O70" s="95">
        <v>2</v>
      </c>
      <c r="P70" s="93" t="str">
        <f>REPLACE(INDEX(GroupVertices[Group],MATCH(Edges[[#This Row],[Vertex 1]],GroupVertices[Vertex],0)),1,1,"")</f>
        <v>3</v>
      </c>
      <c r="Q70" s="93" t="str">
        <f>REPLACE(INDEX(GroupVertices[Group],MATCH(Edges[[#This Row],[Vertex 2]],GroupVertices[Vertex],0)),1,1,"")</f>
        <v>3</v>
      </c>
    </row>
    <row r="71" spans="1:17" ht="15">
      <c r="A71" s="77" t="s">
        <v>316</v>
      </c>
      <c r="B71" s="77" t="s">
        <v>317</v>
      </c>
      <c r="C71" s="47"/>
      <c r="D71" s="48"/>
      <c r="E71" s="47"/>
      <c r="F71" s="49"/>
      <c r="G71" s="47"/>
      <c r="H71" s="51"/>
      <c r="I71" s="50"/>
      <c r="J71" s="50"/>
      <c r="K71" s="31" t="s">
        <v>64</v>
      </c>
      <c r="L71" s="52">
        <v>71</v>
      </c>
      <c r="M71" s="52"/>
      <c r="N71" s="53"/>
      <c r="O71" s="95">
        <v>2</v>
      </c>
      <c r="P71" s="93" t="str">
        <f>REPLACE(INDEX(GroupVertices[Group],MATCH(Edges[[#This Row],[Vertex 1]],GroupVertices[Vertex],0)),1,1,"")</f>
        <v>6</v>
      </c>
      <c r="Q71" s="93" t="str">
        <f>REPLACE(INDEX(GroupVertices[Group],MATCH(Edges[[#This Row],[Vertex 2]],GroupVertices[Vertex],0)),1,1,"")</f>
        <v>6</v>
      </c>
    </row>
    <row r="72" spans="1:17" ht="15">
      <c r="A72" s="77" t="s">
        <v>186</v>
      </c>
      <c r="B72" s="77" t="s">
        <v>215</v>
      </c>
      <c r="C72" s="47"/>
      <c r="D72" s="48"/>
      <c r="E72" s="47"/>
      <c r="F72" s="49"/>
      <c r="G72" s="47"/>
      <c r="H72" s="51"/>
      <c r="I72" s="50"/>
      <c r="J72" s="50"/>
      <c r="K72" s="31" t="s">
        <v>64</v>
      </c>
      <c r="L72" s="52">
        <v>72</v>
      </c>
      <c r="M72" s="52"/>
      <c r="N72" s="53"/>
      <c r="O72" s="95">
        <v>2</v>
      </c>
      <c r="P72" s="93" t="str">
        <f>REPLACE(INDEX(GroupVertices[Group],MATCH(Edges[[#This Row],[Vertex 1]],GroupVertices[Vertex],0)),1,1,"")</f>
        <v>3</v>
      </c>
      <c r="Q72" s="93" t="str">
        <f>REPLACE(INDEX(GroupVertices[Group],MATCH(Edges[[#This Row],[Vertex 2]],GroupVertices[Vertex],0)),1,1,"")</f>
        <v>3</v>
      </c>
    </row>
    <row r="73" spans="1:17" ht="15">
      <c r="A73" s="77" t="s">
        <v>318</v>
      </c>
      <c r="B73" s="77" t="s">
        <v>225</v>
      </c>
      <c r="C73" s="47"/>
      <c r="D73" s="48"/>
      <c r="E73" s="47"/>
      <c r="F73" s="49"/>
      <c r="G73" s="47"/>
      <c r="H73" s="51"/>
      <c r="I73" s="50"/>
      <c r="J73" s="50"/>
      <c r="K73" s="31" t="s">
        <v>64</v>
      </c>
      <c r="L73" s="52">
        <v>73</v>
      </c>
      <c r="M73" s="52"/>
      <c r="N73" s="53"/>
      <c r="O73" s="95">
        <v>2</v>
      </c>
      <c r="P73" s="93" t="str">
        <f>REPLACE(INDEX(GroupVertices[Group],MATCH(Edges[[#This Row],[Vertex 1]],GroupVertices[Vertex],0)),1,1,"")</f>
        <v>7</v>
      </c>
      <c r="Q73" s="93" t="str">
        <f>REPLACE(INDEX(GroupVertices[Group],MATCH(Edges[[#This Row],[Vertex 2]],GroupVertices[Vertex],0)),1,1,"")</f>
        <v>7</v>
      </c>
    </row>
    <row r="74" spans="1:17" ht="15">
      <c r="A74" s="77" t="s">
        <v>319</v>
      </c>
      <c r="B74" s="77" t="s">
        <v>188</v>
      </c>
      <c r="C74" s="47"/>
      <c r="D74" s="48"/>
      <c r="E74" s="47"/>
      <c r="F74" s="49"/>
      <c r="G74" s="47"/>
      <c r="H74" s="51"/>
      <c r="I74" s="50"/>
      <c r="J74" s="50"/>
      <c r="K74" s="31" t="s">
        <v>64</v>
      </c>
      <c r="L74" s="52">
        <v>74</v>
      </c>
      <c r="M74" s="52"/>
      <c r="N74" s="53"/>
      <c r="O74" s="95">
        <v>2</v>
      </c>
      <c r="P74" s="93" t="str">
        <f>REPLACE(INDEX(GroupVertices[Group],MATCH(Edges[[#This Row],[Vertex 1]],GroupVertices[Vertex],0)),1,1,"")</f>
        <v>1</v>
      </c>
      <c r="Q74" s="93" t="str">
        <f>REPLACE(INDEX(GroupVertices[Group],MATCH(Edges[[#This Row],[Vertex 2]],GroupVertices[Vertex],0)),1,1,"")</f>
        <v>1</v>
      </c>
    </row>
    <row r="75" spans="1:17" ht="15">
      <c r="A75" s="77" t="s">
        <v>196</v>
      </c>
      <c r="B75" s="77" t="s">
        <v>320</v>
      </c>
      <c r="C75" s="47"/>
      <c r="D75" s="48"/>
      <c r="E75" s="47"/>
      <c r="F75" s="49"/>
      <c r="G75" s="47"/>
      <c r="H75" s="51"/>
      <c r="I75" s="50"/>
      <c r="J75" s="50"/>
      <c r="K75" s="31" t="s">
        <v>64</v>
      </c>
      <c r="L75" s="52">
        <v>75</v>
      </c>
      <c r="M75" s="52"/>
      <c r="N75" s="53"/>
      <c r="O75" s="95">
        <v>2</v>
      </c>
      <c r="P75" s="93" t="str">
        <f>REPLACE(INDEX(GroupVertices[Group],MATCH(Edges[[#This Row],[Vertex 1]],GroupVertices[Vertex],0)),1,1,"")</f>
        <v>8</v>
      </c>
      <c r="Q75" s="93" t="str">
        <f>REPLACE(INDEX(GroupVertices[Group],MATCH(Edges[[#This Row],[Vertex 2]],GroupVertices[Vertex],0)),1,1,"")</f>
        <v>8</v>
      </c>
    </row>
    <row r="76" spans="1:17" ht="15">
      <c r="A76" s="77" t="s">
        <v>200</v>
      </c>
      <c r="B76" s="77" t="s">
        <v>190</v>
      </c>
      <c r="C76" s="47"/>
      <c r="D76" s="48"/>
      <c r="E76" s="47"/>
      <c r="F76" s="49"/>
      <c r="G76" s="47"/>
      <c r="H76" s="51"/>
      <c r="I76" s="50"/>
      <c r="J76" s="50"/>
      <c r="K76" s="31" t="s">
        <v>64</v>
      </c>
      <c r="L76" s="52">
        <v>76</v>
      </c>
      <c r="M76" s="52"/>
      <c r="N76" s="53"/>
      <c r="O76" s="95">
        <v>2</v>
      </c>
      <c r="P76" s="93" t="str">
        <f>REPLACE(INDEX(GroupVertices[Group],MATCH(Edges[[#This Row],[Vertex 1]],GroupVertices[Vertex],0)),1,1,"")</f>
        <v>8</v>
      </c>
      <c r="Q76" s="93" t="str">
        <f>REPLACE(INDEX(GroupVertices[Group],MATCH(Edges[[#This Row],[Vertex 2]],GroupVertices[Vertex],0)),1,1,"")</f>
        <v>3</v>
      </c>
    </row>
    <row r="77" spans="1:17" ht="15">
      <c r="A77" s="77" t="s">
        <v>321</v>
      </c>
      <c r="B77" s="77" t="s">
        <v>322</v>
      </c>
      <c r="C77" s="47"/>
      <c r="D77" s="48"/>
      <c r="E77" s="47"/>
      <c r="F77" s="49"/>
      <c r="G77" s="47"/>
      <c r="H77" s="51"/>
      <c r="I77" s="50"/>
      <c r="J77" s="50"/>
      <c r="K77" s="31" t="s">
        <v>64</v>
      </c>
      <c r="L77" s="52">
        <v>77</v>
      </c>
      <c r="M77" s="52"/>
      <c r="N77" s="53"/>
      <c r="O77" s="95">
        <v>2</v>
      </c>
      <c r="P77" s="93" t="str">
        <f>REPLACE(INDEX(GroupVertices[Group],MATCH(Edges[[#This Row],[Vertex 1]],GroupVertices[Vertex],0)),1,1,"")</f>
        <v>16</v>
      </c>
      <c r="Q77" s="93" t="str">
        <f>REPLACE(INDEX(GroupVertices[Group],MATCH(Edges[[#This Row],[Vertex 2]],GroupVertices[Vertex],0)),1,1,"")</f>
        <v>16</v>
      </c>
    </row>
    <row r="78" spans="1:17" ht="15">
      <c r="A78" s="77" t="s">
        <v>227</v>
      </c>
      <c r="B78" s="77" t="s">
        <v>323</v>
      </c>
      <c r="C78" s="47"/>
      <c r="D78" s="48"/>
      <c r="E78" s="47"/>
      <c r="F78" s="49"/>
      <c r="G78" s="47"/>
      <c r="H78" s="51"/>
      <c r="I78" s="50"/>
      <c r="J78" s="50"/>
      <c r="K78" s="31" t="s">
        <v>64</v>
      </c>
      <c r="L78" s="52">
        <v>78</v>
      </c>
      <c r="M78" s="52"/>
      <c r="N78" s="53"/>
      <c r="O78" s="95">
        <v>2</v>
      </c>
      <c r="P78" s="93" t="str">
        <f>REPLACE(INDEX(GroupVertices[Group],MATCH(Edges[[#This Row],[Vertex 1]],GroupVertices[Vertex],0)),1,1,"")</f>
        <v>3</v>
      </c>
      <c r="Q78" s="93" t="str">
        <f>REPLACE(INDEX(GroupVertices[Group],MATCH(Edges[[#This Row],[Vertex 2]],GroupVertices[Vertex],0)),1,1,"")</f>
        <v>3</v>
      </c>
    </row>
    <row r="79" spans="1:17" ht="15">
      <c r="A79" s="77" t="s">
        <v>317</v>
      </c>
      <c r="B79" s="77" t="s">
        <v>183</v>
      </c>
      <c r="C79" s="47"/>
      <c r="D79" s="48"/>
      <c r="E79" s="47"/>
      <c r="F79" s="49"/>
      <c r="G79" s="47"/>
      <c r="H79" s="51"/>
      <c r="I79" s="50"/>
      <c r="J79" s="50"/>
      <c r="K79" s="31" t="s">
        <v>64</v>
      </c>
      <c r="L79" s="52">
        <v>79</v>
      </c>
      <c r="M79" s="52"/>
      <c r="N79" s="53"/>
      <c r="O79" s="95">
        <v>2</v>
      </c>
      <c r="P79" s="93" t="str">
        <f>REPLACE(INDEX(GroupVertices[Group],MATCH(Edges[[#This Row],[Vertex 1]],GroupVertices[Vertex],0)),1,1,"")</f>
        <v>6</v>
      </c>
      <c r="Q79" s="93" t="str">
        <f>REPLACE(INDEX(GroupVertices[Group],MATCH(Edges[[#This Row],[Vertex 2]],GroupVertices[Vertex],0)),1,1,"")</f>
        <v>6</v>
      </c>
    </row>
    <row r="80" spans="1:17" ht="15">
      <c r="A80" s="77" t="s">
        <v>324</v>
      </c>
      <c r="B80" s="77" t="s">
        <v>325</v>
      </c>
      <c r="C80" s="47"/>
      <c r="D80" s="48"/>
      <c r="E80" s="47"/>
      <c r="F80" s="49"/>
      <c r="G80" s="47"/>
      <c r="H80" s="51"/>
      <c r="I80" s="50"/>
      <c r="J80" s="50"/>
      <c r="K80" s="31" t="s">
        <v>64</v>
      </c>
      <c r="L80" s="52">
        <v>80</v>
      </c>
      <c r="M80" s="52"/>
      <c r="N80" s="53"/>
      <c r="O80" s="95">
        <v>2</v>
      </c>
      <c r="P80" s="93" t="str">
        <f>REPLACE(INDEX(GroupVertices[Group],MATCH(Edges[[#This Row],[Vertex 1]],GroupVertices[Vertex],0)),1,1,"")</f>
        <v>15</v>
      </c>
      <c r="Q80" s="93" t="str">
        <f>REPLACE(INDEX(GroupVertices[Group],MATCH(Edges[[#This Row],[Vertex 2]],GroupVertices[Vertex],0)),1,1,"")</f>
        <v>15</v>
      </c>
    </row>
    <row r="81" spans="1:17" ht="15">
      <c r="A81" s="77" t="s">
        <v>326</v>
      </c>
      <c r="B81" s="77" t="s">
        <v>327</v>
      </c>
      <c r="C81" s="47"/>
      <c r="D81" s="48"/>
      <c r="E81" s="47"/>
      <c r="F81" s="49"/>
      <c r="G81" s="47"/>
      <c r="H81" s="51"/>
      <c r="I81" s="50"/>
      <c r="J81" s="50"/>
      <c r="K81" s="31" t="s">
        <v>64</v>
      </c>
      <c r="L81" s="52">
        <v>81</v>
      </c>
      <c r="M81" s="52"/>
      <c r="N81" s="53"/>
      <c r="O81" s="95">
        <v>2</v>
      </c>
      <c r="P81" s="93" t="str">
        <f>REPLACE(INDEX(GroupVertices[Group],MATCH(Edges[[#This Row],[Vertex 1]],GroupVertices[Vertex],0)),1,1,"")</f>
        <v>14</v>
      </c>
      <c r="Q81" s="93" t="str">
        <f>REPLACE(INDEX(GroupVertices[Group],MATCH(Edges[[#This Row],[Vertex 2]],GroupVertices[Vertex],0)),1,1,"")</f>
        <v>14</v>
      </c>
    </row>
    <row r="82" spans="1:17" ht="15">
      <c r="A82" s="77" t="s">
        <v>328</v>
      </c>
      <c r="B82" s="77" t="s">
        <v>202</v>
      </c>
      <c r="C82" s="47"/>
      <c r="D82" s="48"/>
      <c r="E82" s="47"/>
      <c r="F82" s="49"/>
      <c r="G82" s="47"/>
      <c r="H82" s="51"/>
      <c r="I82" s="50"/>
      <c r="J82" s="50"/>
      <c r="K82" s="31" t="s">
        <v>64</v>
      </c>
      <c r="L82" s="52">
        <v>82</v>
      </c>
      <c r="M82" s="52"/>
      <c r="N82" s="53"/>
      <c r="O82" s="95">
        <v>2</v>
      </c>
      <c r="P82" s="93" t="str">
        <f>REPLACE(INDEX(GroupVertices[Group],MATCH(Edges[[#This Row],[Vertex 1]],GroupVertices[Vertex],0)),1,1,"")</f>
        <v>12</v>
      </c>
      <c r="Q82" s="93" t="str">
        <f>REPLACE(INDEX(GroupVertices[Group],MATCH(Edges[[#This Row],[Vertex 2]],GroupVertices[Vertex],0)),1,1,"")</f>
        <v>12</v>
      </c>
    </row>
    <row r="83" spans="1:17" ht="15">
      <c r="A83" s="77" t="s">
        <v>329</v>
      </c>
      <c r="B83" s="77" t="s">
        <v>330</v>
      </c>
      <c r="C83" s="47"/>
      <c r="D83" s="48"/>
      <c r="E83" s="47"/>
      <c r="F83" s="49"/>
      <c r="G83" s="47"/>
      <c r="H83" s="51"/>
      <c r="I83" s="50"/>
      <c r="J83" s="50"/>
      <c r="K83" s="31" t="s">
        <v>64</v>
      </c>
      <c r="L83" s="52">
        <v>83</v>
      </c>
      <c r="M83" s="52"/>
      <c r="N83" s="53"/>
      <c r="O83" s="95">
        <v>2</v>
      </c>
      <c r="P83" s="93" t="str">
        <f>REPLACE(INDEX(GroupVertices[Group],MATCH(Edges[[#This Row],[Vertex 1]],GroupVertices[Vertex],0)),1,1,"")</f>
        <v>7</v>
      </c>
      <c r="Q83" s="93" t="str">
        <f>REPLACE(INDEX(GroupVertices[Group],MATCH(Edges[[#This Row],[Vertex 2]],GroupVertices[Vertex],0)),1,1,"")</f>
        <v>7</v>
      </c>
    </row>
    <row r="84" spans="1:17" ht="15">
      <c r="A84" s="77" t="s">
        <v>330</v>
      </c>
      <c r="B84" s="77" t="s">
        <v>225</v>
      </c>
      <c r="C84" s="47"/>
      <c r="D84" s="48"/>
      <c r="E84" s="47"/>
      <c r="F84" s="49"/>
      <c r="G84" s="47"/>
      <c r="H84" s="51"/>
      <c r="I84" s="50"/>
      <c r="J84" s="50"/>
      <c r="K84" s="31" t="s">
        <v>64</v>
      </c>
      <c r="L84" s="52">
        <v>84</v>
      </c>
      <c r="M84" s="52"/>
      <c r="N84" s="53"/>
      <c r="O84" s="95">
        <v>2</v>
      </c>
      <c r="P84" s="93" t="str">
        <f>REPLACE(INDEX(GroupVertices[Group],MATCH(Edges[[#This Row],[Vertex 1]],GroupVertices[Vertex],0)),1,1,"")</f>
        <v>7</v>
      </c>
      <c r="Q84" s="93" t="str">
        <f>REPLACE(INDEX(GroupVertices[Group],MATCH(Edges[[#This Row],[Vertex 2]],GroupVertices[Vertex],0)),1,1,"")</f>
        <v>7</v>
      </c>
    </row>
    <row r="85" spans="1:17" ht="15">
      <c r="A85" s="77" t="s">
        <v>331</v>
      </c>
      <c r="B85" s="77" t="s">
        <v>183</v>
      </c>
      <c r="C85" s="47"/>
      <c r="D85" s="48"/>
      <c r="E85" s="47"/>
      <c r="F85" s="49"/>
      <c r="G85" s="47"/>
      <c r="H85" s="51"/>
      <c r="I85" s="50"/>
      <c r="J85" s="50"/>
      <c r="K85" s="31" t="s">
        <v>64</v>
      </c>
      <c r="L85" s="52">
        <v>85</v>
      </c>
      <c r="M85" s="52"/>
      <c r="N85" s="53"/>
      <c r="O85" s="95">
        <v>2</v>
      </c>
      <c r="P85" s="93" t="str">
        <f>REPLACE(INDEX(GroupVertices[Group],MATCH(Edges[[#This Row],[Vertex 1]],GroupVertices[Vertex],0)),1,1,"")</f>
        <v>6</v>
      </c>
      <c r="Q85" s="93" t="str">
        <f>REPLACE(INDEX(GroupVertices[Group],MATCH(Edges[[#This Row],[Vertex 2]],GroupVertices[Vertex],0)),1,1,"")</f>
        <v>6</v>
      </c>
    </row>
    <row r="86" spans="1:17" ht="15">
      <c r="A86" s="77" t="s">
        <v>313</v>
      </c>
      <c r="B86" s="77" t="s">
        <v>332</v>
      </c>
      <c r="C86" s="47"/>
      <c r="D86" s="48"/>
      <c r="E86" s="47"/>
      <c r="F86" s="49"/>
      <c r="G86" s="47"/>
      <c r="H86" s="51"/>
      <c r="I86" s="50"/>
      <c r="J86" s="50"/>
      <c r="K86" s="31" t="s">
        <v>64</v>
      </c>
      <c r="L86" s="52">
        <v>86</v>
      </c>
      <c r="M86" s="52"/>
      <c r="N86" s="53"/>
      <c r="O86" s="95">
        <v>2</v>
      </c>
      <c r="P86" s="93" t="str">
        <f>REPLACE(INDEX(GroupVertices[Group],MATCH(Edges[[#This Row],[Vertex 1]],GroupVertices[Vertex],0)),1,1,"")</f>
        <v>11</v>
      </c>
      <c r="Q86" s="93" t="str">
        <f>REPLACE(INDEX(GroupVertices[Group],MATCH(Edges[[#This Row],[Vertex 2]],GroupVertices[Vertex],0)),1,1,"")</f>
        <v>11</v>
      </c>
    </row>
    <row r="87" spans="1:17" ht="15">
      <c r="A87" s="77" t="s">
        <v>314</v>
      </c>
      <c r="B87" s="77" t="s">
        <v>332</v>
      </c>
      <c r="C87" s="47"/>
      <c r="D87" s="48"/>
      <c r="E87" s="47"/>
      <c r="F87" s="49"/>
      <c r="G87" s="47"/>
      <c r="H87" s="51"/>
      <c r="I87" s="50"/>
      <c r="J87" s="50"/>
      <c r="K87" s="31" t="s">
        <v>65</v>
      </c>
      <c r="L87" s="52">
        <v>87</v>
      </c>
      <c r="M87" s="52"/>
      <c r="N87" s="53"/>
      <c r="O87" s="95">
        <v>2</v>
      </c>
      <c r="P87" s="93" t="str">
        <f>REPLACE(INDEX(GroupVertices[Group],MATCH(Edges[[#This Row],[Vertex 1]],GroupVertices[Vertex],0)),1,1,"")</f>
        <v>11</v>
      </c>
      <c r="Q87" s="93" t="str">
        <f>REPLACE(INDEX(GroupVertices[Group],MATCH(Edges[[#This Row],[Vertex 2]],GroupVertices[Vertex],0)),1,1,"")</f>
        <v>11</v>
      </c>
    </row>
    <row r="88" spans="1:17" ht="15">
      <c r="A88" s="101" t="s">
        <v>332</v>
      </c>
      <c r="B88" s="101" t="s">
        <v>314</v>
      </c>
      <c r="C88" s="102"/>
      <c r="D88" s="103"/>
      <c r="E88" s="102"/>
      <c r="F88" s="104"/>
      <c r="G88" s="102"/>
      <c r="H88" s="105"/>
      <c r="I88" s="106"/>
      <c r="J88" s="106"/>
      <c r="K88" s="31" t="s">
        <v>65</v>
      </c>
      <c r="L88" s="107">
        <v>88</v>
      </c>
      <c r="M88" s="107"/>
      <c r="N88" s="108"/>
      <c r="O88" s="109">
        <v>2</v>
      </c>
      <c r="P88" s="93" t="str">
        <f>REPLACE(INDEX(GroupVertices[Group],MATCH(Edges[[#This Row],[Vertex 1]],GroupVertices[Vertex],0)),1,1,"")</f>
        <v>11</v>
      </c>
      <c r="Q88" s="93" t="str">
        <f>REPLACE(INDEX(GroupVertices[Group],MATCH(Edges[[#This Row],[Vertex 2]],GroupVertices[Vertex],0)),1,1,"")</f>
        <v>11</v>
      </c>
    </row>
    <row r="89" spans="1:17" ht="15">
      <c r="A89" s="77" t="s">
        <v>182</v>
      </c>
      <c r="B89" s="77" t="s">
        <v>192</v>
      </c>
      <c r="C89" s="47"/>
      <c r="D89" s="48"/>
      <c r="E89" s="47"/>
      <c r="F89" s="49"/>
      <c r="G89" s="47"/>
      <c r="H89" s="51"/>
      <c r="I89" s="50"/>
      <c r="J89" s="50"/>
      <c r="K89" s="31" t="s">
        <v>64</v>
      </c>
      <c r="L89" s="52">
        <v>89</v>
      </c>
      <c r="M89" s="52"/>
      <c r="N89" s="53"/>
      <c r="O89" s="95">
        <v>2</v>
      </c>
      <c r="P89" s="93" t="str">
        <f>REPLACE(INDEX(GroupVertices[Group],MATCH(Edges[[#This Row],[Vertex 1]],GroupVertices[Vertex],0)),1,1,"")</f>
        <v>2</v>
      </c>
      <c r="Q89" s="93" t="str">
        <f>REPLACE(INDEX(GroupVertices[Group],MATCH(Edges[[#This Row],[Vertex 2]],GroupVertices[Vertex],0)),1,1,"")</f>
        <v>2</v>
      </c>
    </row>
    <row r="90" spans="1:17" ht="15">
      <c r="A90" s="77" t="s">
        <v>311</v>
      </c>
      <c r="B90" s="77" t="s">
        <v>312</v>
      </c>
      <c r="C90" s="47"/>
      <c r="D90" s="48"/>
      <c r="E90" s="47"/>
      <c r="F90" s="49"/>
      <c r="G90" s="47"/>
      <c r="H90" s="51"/>
      <c r="I90" s="50"/>
      <c r="J90" s="50"/>
      <c r="K90" s="31" t="s">
        <v>64</v>
      </c>
      <c r="L90" s="52">
        <v>90</v>
      </c>
      <c r="M90" s="52"/>
      <c r="N90" s="53"/>
      <c r="O90" s="95">
        <v>2</v>
      </c>
      <c r="P90" s="93" t="str">
        <f>REPLACE(INDEX(GroupVertices[Group],MATCH(Edges[[#This Row],[Vertex 1]],GroupVertices[Vertex],0)),1,1,"")</f>
        <v>17</v>
      </c>
      <c r="Q90" s="93" t="str">
        <f>REPLACE(INDEX(GroupVertices[Group],MATCH(Edges[[#This Row],[Vertex 2]],GroupVertices[Vertex],0)),1,1,"")</f>
        <v>17</v>
      </c>
    </row>
    <row r="91" spans="1:17" ht="15">
      <c r="A91" s="77" t="s">
        <v>176</v>
      </c>
      <c r="B91" s="77" t="s">
        <v>206</v>
      </c>
      <c r="C91" s="47"/>
      <c r="D91" s="48"/>
      <c r="E91" s="47"/>
      <c r="F91" s="49"/>
      <c r="G91" s="47"/>
      <c r="H91" s="51"/>
      <c r="I91" s="50"/>
      <c r="J91" s="50"/>
      <c r="K91" s="31" t="s">
        <v>65</v>
      </c>
      <c r="L91" s="52">
        <v>91</v>
      </c>
      <c r="M91" s="52"/>
      <c r="N91" s="53"/>
      <c r="O91" s="95">
        <v>2</v>
      </c>
      <c r="P91" s="93" t="str">
        <f>REPLACE(INDEX(GroupVertices[Group],MATCH(Edges[[#This Row],[Vertex 1]],GroupVertices[Vertex],0)),1,1,"")</f>
        <v>10</v>
      </c>
      <c r="Q91" s="93" t="str">
        <f>REPLACE(INDEX(GroupVertices[Group],MATCH(Edges[[#This Row],[Vertex 2]],GroupVertices[Vertex],0)),1,1,"")</f>
        <v>10</v>
      </c>
    </row>
    <row r="92" spans="1:17" ht="15">
      <c r="A92" s="77" t="s">
        <v>313</v>
      </c>
      <c r="B92" s="77" t="s">
        <v>314</v>
      </c>
      <c r="C92" s="47"/>
      <c r="D92" s="48"/>
      <c r="E92" s="47"/>
      <c r="F92" s="49"/>
      <c r="G92" s="47"/>
      <c r="H92" s="51"/>
      <c r="I92" s="50"/>
      <c r="J92" s="50"/>
      <c r="K92" s="31" t="s">
        <v>64</v>
      </c>
      <c r="L92" s="52">
        <v>92</v>
      </c>
      <c r="M92" s="52"/>
      <c r="N92" s="53"/>
      <c r="O92" s="95">
        <v>2</v>
      </c>
      <c r="P92" s="93" t="str">
        <f>REPLACE(INDEX(GroupVertices[Group],MATCH(Edges[[#This Row],[Vertex 1]],GroupVertices[Vertex],0)),1,1,"")</f>
        <v>11</v>
      </c>
      <c r="Q92" s="93" t="str">
        <f>REPLACE(INDEX(GroupVertices[Group],MATCH(Edges[[#This Row],[Vertex 2]],GroupVertices[Vertex],0)),1,1,"")</f>
        <v>11</v>
      </c>
    </row>
    <row r="93" spans="1:17" ht="15">
      <c r="A93" s="77" t="s">
        <v>315</v>
      </c>
      <c r="B93" s="77" t="s">
        <v>190</v>
      </c>
      <c r="C93" s="47"/>
      <c r="D93" s="48"/>
      <c r="E93" s="47"/>
      <c r="F93" s="49"/>
      <c r="G93" s="47"/>
      <c r="H93" s="51"/>
      <c r="I93" s="50"/>
      <c r="J93" s="50"/>
      <c r="K93" s="31" t="s">
        <v>64</v>
      </c>
      <c r="L93" s="52">
        <v>93</v>
      </c>
      <c r="M93" s="52"/>
      <c r="N93" s="53"/>
      <c r="O93" s="95">
        <v>2</v>
      </c>
      <c r="P93" s="93" t="str">
        <f>REPLACE(INDEX(GroupVertices[Group],MATCH(Edges[[#This Row],[Vertex 1]],GroupVertices[Vertex],0)),1,1,"")</f>
        <v>3</v>
      </c>
      <c r="Q93" s="93" t="str">
        <f>REPLACE(INDEX(GroupVertices[Group],MATCH(Edges[[#This Row],[Vertex 2]],GroupVertices[Vertex],0)),1,1,"")</f>
        <v>3</v>
      </c>
    </row>
    <row r="94" spans="1:17" ht="15">
      <c r="A94" s="77" t="s">
        <v>316</v>
      </c>
      <c r="B94" s="77" t="s">
        <v>317</v>
      </c>
      <c r="C94" s="47"/>
      <c r="D94" s="48"/>
      <c r="E94" s="47"/>
      <c r="F94" s="49"/>
      <c r="G94" s="47"/>
      <c r="H94" s="51"/>
      <c r="I94" s="50"/>
      <c r="J94" s="50"/>
      <c r="K94" s="31" t="s">
        <v>64</v>
      </c>
      <c r="L94" s="52">
        <v>94</v>
      </c>
      <c r="M94" s="52"/>
      <c r="N94" s="53"/>
      <c r="O94" s="95">
        <v>2</v>
      </c>
      <c r="P94" s="93" t="str">
        <f>REPLACE(INDEX(GroupVertices[Group],MATCH(Edges[[#This Row],[Vertex 1]],GroupVertices[Vertex],0)),1,1,"")</f>
        <v>6</v>
      </c>
      <c r="Q94" s="93" t="str">
        <f>REPLACE(INDEX(GroupVertices[Group],MATCH(Edges[[#This Row],[Vertex 2]],GroupVertices[Vertex],0)),1,1,"")</f>
        <v>6</v>
      </c>
    </row>
    <row r="95" spans="1:17" ht="15">
      <c r="A95" s="77" t="s">
        <v>186</v>
      </c>
      <c r="B95" s="77" t="s">
        <v>215</v>
      </c>
      <c r="C95" s="47"/>
      <c r="D95" s="48"/>
      <c r="E95" s="47"/>
      <c r="F95" s="49"/>
      <c r="G95" s="47"/>
      <c r="H95" s="51"/>
      <c r="I95" s="50"/>
      <c r="J95" s="50"/>
      <c r="K95" s="31" t="s">
        <v>64</v>
      </c>
      <c r="L95" s="52">
        <v>95</v>
      </c>
      <c r="M95" s="52"/>
      <c r="N95" s="53"/>
      <c r="O95" s="95">
        <v>2</v>
      </c>
      <c r="P95" s="93" t="str">
        <f>REPLACE(INDEX(GroupVertices[Group],MATCH(Edges[[#This Row],[Vertex 1]],GroupVertices[Vertex],0)),1,1,"")</f>
        <v>3</v>
      </c>
      <c r="Q95" s="93" t="str">
        <f>REPLACE(INDEX(GroupVertices[Group],MATCH(Edges[[#This Row],[Vertex 2]],GroupVertices[Vertex],0)),1,1,"")</f>
        <v>3</v>
      </c>
    </row>
    <row r="96" spans="1:17" ht="15">
      <c r="A96" s="77" t="s">
        <v>318</v>
      </c>
      <c r="B96" s="77" t="s">
        <v>225</v>
      </c>
      <c r="C96" s="47"/>
      <c r="D96" s="48"/>
      <c r="E96" s="47"/>
      <c r="F96" s="49"/>
      <c r="G96" s="47"/>
      <c r="H96" s="51"/>
      <c r="I96" s="50"/>
      <c r="J96" s="50"/>
      <c r="K96" s="31" t="s">
        <v>64</v>
      </c>
      <c r="L96" s="52">
        <v>96</v>
      </c>
      <c r="M96" s="52"/>
      <c r="N96" s="53"/>
      <c r="O96" s="95">
        <v>2</v>
      </c>
      <c r="P96" s="93" t="str">
        <f>REPLACE(INDEX(GroupVertices[Group],MATCH(Edges[[#This Row],[Vertex 1]],GroupVertices[Vertex],0)),1,1,"")</f>
        <v>7</v>
      </c>
      <c r="Q96" s="93" t="str">
        <f>REPLACE(INDEX(GroupVertices[Group],MATCH(Edges[[#This Row],[Vertex 2]],GroupVertices[Vertex],0)),1,1,"")</f>
        <v>7</v>
      </c>
    </row>
    <row r="97" spans="1:17" ht="15">
      <c r="A97" s="77" t="s">
        <v>319</v>
      </c>
      <c r="B97" s="77" t="s">
        <v>188</v>
      </c>
      <c r="C97" s="47"/>
      <c r="D97" s="48"/>
      <c r="E97" s="47"/>
      <c r="F97" s="49"/>
      <c r="G97" s="47"/>
      <c r="H97" s="51"/>
      <c r="I97" s="50"/>
      <c r="J97" s="50"/>
      <c r="K97" s="31" t="s">
        <v>64</v>
      </c>
      <c r="L97" s="52">
        <v>97</v>
      </c>
      <c r="M97" s="52"/>
      <c r="N97" s="53"/>
      <c r="O97" s="95">
        <v>2</v>
      </c>
      <c r="P97" s="93" t="str">
        <f>REPLACE(INDEX(GroupVertices[Group],MATCH(Edges[[#This Row],[Vertex 1]],GroupVertices[Vertex],0)),1,1,"")</f>
        <v>1</v>
      </c>
      <c r="Q97" s="93" t="str">
        <f>REPLACE(INDEX(GroupVertices[Group],MATCH(Edges[[#This Row],[Vertex 2]],GroupVertices[Vertex],0)),1,1,"")</f>
        <v>1</v>
      </c>
    </row>
    <row r="98" spans="1:17" ht="15">
      <c r="A98" s="77" t="s">
        <v>196</v>
      </c>
      <c r="B98" s="77" t="s">
        <v>320</v>
      </c>
      <c r="C98" s="47"/>
      <c r="D98" s="48"/>
      <c r="E98" s="47"/>
      <c r="F98" s="49"/>
      <c r="G98" s="47"/>
      <c r="H98" s="51"/>
      <c r="I98" s="50"/>
      <c r="J98" s="50"/>
      <c r="K98" s="31" t="s">
        <v>64</v>
      </c>
      <c r="L98" s="52">
        <v>98</v>
      </c>
      <c r="M98" s="52"/>
      <c r="N98" s="53"/>
      <c r="O98" s="95">
        <v>2</v>
      </c>
      <c r="P98" s="93" t="str">
        <f>REPLACE(INDEX(GroupVertices[Group],MATCH(Edges[[#This Row],[Vertex 1]],GroupVertices[Vertex],0)),1,1,"")</f>
        <v>8</v>
      </c>
      <c r="Q98" s="93" t="str">
        <f>REPLACE(INDEX(GroupVertices[Group],MATCH(Edges[[#This Row],[Vertex 2]],GroupVertices[Vertex],0)),1,1,"")</f>
        <v>8</v>
      </c>
    </row>
    <row r="99" spans="1:17" ht="15">
      <c r="A99" s="77" t="s">
        <v>200</v>
      </c>
      <c r="B99" s="77" t="s">
        <v>190</v>
      </c>
      <c r="C99" s="47"/>
      <c r="D99" s="48"/>
      <c r="E99" s="47"/>
      <c r="F99" s="49"/>
      <c r="G99" s="47"/>
      <c r="H99" s="51"/>
      <c r="I99" s="50"/>
      <c r="J99" s="50"/>
      <c r="K99" s="31" t="s">
        <v>64</v>
      </c>
      <c r="L99" s="52">
        <v>99</v>
      </c>
      <c r="M99" s="52"/>
      <c r="N99" s="53"/>
      <c r="O99" s="95">
        <v>2</v>
      </c>
      <c r="P99" s="93" t="str">
        <f>REPLACE(INDEX(GroupVertices[Group],MATCH(Edges[[#This Row],[Vertex 1]],GroupVertices[Vertex],0)),1,1,"")</f>
        <v>8</v>
      </c>
      <c r="Q99" s="93" t="str">
        <f>REPLACE(INDEX(GroupVertices[Group],MATCH(Edges[[#This Row],[Vertex 2]],GroupVertices[Vertex],0)),1,1,"")</f>
        <v>3</v>
      </c>
    </row>
    <row r="100" spans="1:17" ht="15">
      <c r="A100" s="77" t="s">
        <v>321</v>
      </c>
      <c r="B100" s="77" t="s">
        <v>322</v>
      </c>
      <c r="C100" s="47"/>
      <c r="D100" s="48"/>
      <c r="E100" s="47"/>
      <c r="F100" s="49"/>
      <c r="G100" s="47"/>
      <c r="H100" s="51"/>
      <c r="I100" s="50"/>
      <c r="J100" s="50"/>
      <c r="K100" s="31" t="s">
        <v>64</v>
      </c>
      <c r="L100" s="52">
        <v>100</v>
      </c>
      <c r="M100" s="52"/>
      <c r="N100" s="53"/>
      <c r="O100" s="95">
        <v>2</v>
      </c>
      <c r="P100" s="93" t="str">
        <f>REPLACE(INDEX(GroupVertices[Group],MATCH(Edges[[#This Row],[Vertex 1]],GroupVertices[Vertex],0)),1,1,"")</f>
        <v>16</v>
      </c>
      <c r="Q100" s="93" t="str">
        <f>REPLACE(INDEX(GroupVertices[Group],MATCH(Edges[[#This Row],[Vertex 2]],GroupVertices[Vertex],0)),1,1,"")</f>
        <v>16</v>
      </c>
    </row>
    <row r="101" spans="1:17" ht="15">
      <c r="A101" s="77" t="s">
        <v>227</v>
      </c>
      <c r="B101" s="77" t="s">
        <v>323</v>
      </c>
      <c r="C101" s="47"/>
      <c r="D101" s="48"/>
      <c r="E101" s="47"/>
      <c r="F101" s="49"/>
      <c r="G101" s="47"/>
      <c r="H101" s="51"/>
      <c r="I101" s="50"/>
      <c r="J101" s="50"/>
      <c r="K101" s="31" t="s">
        <v>64</v>
      </c>
      <c r="L101" s="52">
        <v>101</v>
      </c>
      <c r="M101" s="52"/>
      <c r="N101" s="53"/>
      <c r="O101" s="95">
        <v>2</v>
      </c>
      <c r="P101" s="93" t="str">
        <f>REPLACE(INDEX(GroupVertices[Group],MATCH(Edges[[#This Row],[Vertex 1]],GroupVertices[Vertex],0)),1,1,"")</f>
        <v>3</v>
      </c>
      <c r="Q101" s="93" t="str">
        <f>REPLACE(INDEX(GroupVertices[Group],MATCH(Edges[[#This Row],[Vertex 2]],GroupVertices[Vertex],0)),1,1,"")</f>
        <v>3</v>
      </c>
    </row>
    <row r="102" spans="1:17" ht="15">
      <c r="A102" s="77" t="s">
        <v>317</v>
      </c>
      <c r="B102" s="77" t="s">
        <v>183</v>
      </c>
      <c r="C102" s="47"/>
      <c r="D102" s="48"/>
      <c r="E102" s="47"/>
      <c r="F102" s="49"/>
      <c r="G102" s="47"/>
      <c r="H102" s="51"/>
      <c r="I102" s="50"/>
      <c r="J102" s="50"/>
      <c r="K102" s="31" t="s">
        <v>64</v>
      </c>
      <c r="L102" s="52">
        <v>102</v>
      </c>
      <c r="M102" s="52"/>
      <c r="N102" s="53"/>
      <c r="O102" s="95">
        <v>2</v>
      </c>
      <c r="P102" s="93" t="str">
        <f>REPLACE(INDEX(GroupVertices[Group],MATCH(Edges[[#This Row],[Vertex 1]],GroupVertices[Vertex],0)),1,1,"")</f>
        <v>6</v>
      </c>
      <c r="Q102" s="93" t="str">
        <f>REPLACE(INDEX(GroupVertices[Group],MATCH(Edges[[#This Row],[Vertex 2]],GroupVertices[Vertex],0)),1,1,"")</f>
        <v>6</v>
      </c>
    </row>
    <row r="103" spans="1:17" ht="15">
      <c r="A103" s="77" t="s">
        <v>324</v>
      </c>
      <c r="B103" s="77" t="s">
        <v>325</v>
      </c>
      <c r="C103" s="47"/>
      <c r="D103" s="48"/>
      <c r="E103" s="47"/>
      <c r="F103" s="49"/>
      <c r="G103" s="47"/>
      <c r="H103" s="51"/>
      <c r="I103" s="50"/>
      <c r="J103" s="50"/>
      <c r="K103" s="31" t="s">
        <v>64</v>
      </c>
      <c r="L103" s="52">
        <v>103</v>
      </c>
      <c r="M103" s="52"/>
      <c r="N103" s="53"/>
      <c r="O103" s="95">
        <v>2</v>
      </c>
      <c r="P103" s="93" t="str">
        <f>REPLACE(INDEX(GroupVertices[Group],MATCH(Edges[[#This Row],[Vertex 1]],GroupVertices[Vertex],0)),1,1,"")</f>
        <v>15</v>
      </c>
      <c r="Q103" s="93" t="str">
        <f>REPLACE(INDEX(GroupVertices[Group],MATCH(Edges[[#This Row],[Vertex 2]],GroupVertices[Vertex],0)),1,1,"")</f>
        <v>15</v>
      </c>
    </row>
    <row r="104" spans="1:17" ht="15">
      <c r="A104" s="77" t="s">
        <v>326</v>
      </c>
      <c r="B104" s="77" t="s">
        <v>327</v>
      </c>
      <c r="C104" s="47"/>
      <c r="D104" s="48"/>
      <c r="E104" s="47"/>
      <c r="F104" s="49"/>
      <c r="G104" s="47"/>
      <c r="H104" s="51"/>
      <c r="I104" s="50"/>
      <c r="J104" s="50"/>
      <c r="K104" s="31" t="s">
        <v>64</v>
      </c>
      <c r="L104" s="52">
        <v>104</v>
      </c>
      <c r="M104" s="52"/>
      <c r="N104" s="53"/>
      <c r="O104" s="95">
        <v>2</v>
      </c>
      <c r="P104" s="93" t="str">
        <f>REPLACE(INDEX(GroupVertices[Group],MATCH(Edges[[#This Row],[Vertex 1]],GroupVertices[Vertex],0)),1,1,"")</f>
        <v>14</v>
      </c>
      <c r="Q104" s="93" t="str">
        <f>REPLACE(INDEX(GroupVertices[Group],MATCH(Edges[[#This Row],[Vertex 2]],GroupVertices[Vertex],0)),1,1,"")</f>
        <v>14</v>
      </c>
    </row>
    <row r="105" spans="1:17" ht="15">
      <c r="A105" s="77" t="s">
        <v>328</v>
      </c>
      <c r="B105" s="77" t="s">
        <v>202</v>
      </c>
      <c r="C105" s="47"/>
      <c r="D105" s="48"/>
      <c r="E105" s="47"/>
      <c r="F105" s="49"/>
      <c r="G105" s="47"/>
      <c r="H105" s="51"/>
      <c r="I105" s="50"/>
      <c r="J105" s="50"/>
      <c r="K105" s="31" t="s">
        <v>64</v>
      </c>
      <c r="L105" s="52">
        <v>105</v>
      </c>
      <c r="M105" s="52"/>
      <c r="N105" s="53"/>
      <c r="O105" s="95">
        <v>2</v>
      </c>
      <c r="P105" s="93" t="str">
        <f>REPLACE(INDEX(GroupVertices[Group],MATCH(Edges[[#This Row],[Vertex 1]],GroupVertices[Vertex],0)),1,1,"")</f>
        <v>12</v>
      </c>
      <c r="Q105" s="93" t="str">
        <f>REPLACE(INDEX(GroupVertices[Group],MATCH(Edges[[#This Row],[Vertex 2]],GroupVertices[Vertex],0)),1,1,"")</f>
        <v>12</v>
      </c>
    </row>
    <row r="106" spans="1:17" ht="15">
      <c r="A106" s="77" t="s">
        <v>329</v>
      </c>
      <c r="B106" s="77" t="s">
        <v>330</v>
      </c>
      <c r="C106" s="47"/>
      <c r="D106" s="48"/>
      <c r="E106" s="47"/>
      <c r="F106" s="49"/>
      <c r="G106" s="47"/>
      <c r="H106" s="51"/>
      <c r="I106" s="50"/>
      <c r="J106" s="50"/>
      <c r="K106" s="31" t="s">
        <v>64</v>
      </c>
      <c r="L106" s="52">
        <v>106</v>
      </c>
      <c r="M106" s="52"/>
      <c r="N106" s="53"/>
      <c r="O106" s="95">
        <v>2</v>
      </c>
      <c r="P106" s="93" t="str">
        <f>REPLACE(INDEX(GroupVertices[Group],MATCH(Edges[[#This Row],[Vertex 1]],GroupVertices[Vertex],0)),1,1,"")</f>
        <v>7</v>
      </c>
      <c r="Q106" s="93" t="str">
        <f>REPLACE(INDEX(GroupVertices[Group],MATCH(Edges[[#This Row],[Vertex 2]],GroupVertices[Vertex],0)),1,1,"")</f>
        <v>7</v>
      </c>
    </row>
    <row r="107" spans="1:17" ht="15">
      <c r="A107" s="77" t="s">
        <v>330</v>
      </c>
      <c r="B107" s="77" t="s">
        <v>225</v>
      </c>
      <c r="C107" s="47"/>
      <c r="D107" s="48"/>
      <c r="E107" s="47"/>
      <c r="F107" s="49"/>
      <c r="G107" s="47"/>
      <c r="H107" s="51"/>
      <c r="I107" s="50"/>
      <c r="J107" s="50"/>
      <c r="K107" s="31" t="s">
        <v>64</v>
      </c>
      <c r="L107" s="52">
        <v>107</v>
      </c>
      <c r="M107" s="52"/>
      <c r="N107" s="53"/>
      <c r="O107" s="95">
        <v>2</v>
      </c>
      <c r="P107" s="93" t="str">
        <f>REPLACE(INDEX(GroupVertices[Group],MATCH(Edges[[#This Row],[Vertex 1]],GroupVertices[Vertex],0)),1,1,"")</f>
        <v>7</v>
      </c>
      <c r="Q107" s="93" t="str">
        <f>REPLACE(INDEX(GroupVertices[Group],MATCH(Edges[[#This Row],[Vertex 2]],GroupVertices[Vertex],0)),1,1,"")</f>
        <v>7</v>
      </c>
    </row>
    <row r="108" spans="1:17" ht="15">
      <c r="A108" s="77" t="s">
        <v>331</v>
      </c>
      <c r="B108" s="77" t="s">
        <v>183</v>
      </c>
      <c r="C108" s="47"/>
      <c r="D108" s="48"/>
      <c r="E108" s="47"/>
      <c r="F108" s="49"/>
      <c r="G108" s="47"/>
      <c r="H108" s="51"/>
      <c r="I108" s="50"/>
      <c r="J108" s="50"/>
      <c r="K108" s="31" t="s">
        <v>64</v>
      </c>
      <c r="L108" s="52">
        <v>108</v>
      </c>
      <c r="M108" s="52"/>
      <c r="N108" s="53"/>
      <c r="O108" s="95">
        <v>2</v>
      </c>
      <c r="P108" s="93" t="str">
        <f>REPLACE(INDEX(GroupVertices[Group],MATCH(Edges[[#This Row],[Vertex 1]],GroupVertices[Vertex],0)),1,1,"")</f>
        <v>6</v>
      </c>
      <c r="Q108" s="93" t="str">
        <f>REPLACE(INDEX(GroupVertices[Group],MATCH(Edges[[#This Row],[Vertex 2]],GroupVertices[Vertex],0)),1,1,"")</f>
        <v>6</v>
      </c>
    </row>
    <row r="109" spans="1:17" ht="15">
      <c r="A109" s="77" t="s">
        <v>313</v>
      </c>
      <c r="B109" s="77" t="s">
        <v>332</v>
      </c>
      <c r="C109" s="47"/>
      <c r="D109" s="48"/>
      <c r="E109" s="47"/>
      <c r="F109" s="49"/>
      <c r="G109" s="47"/>
      <c r="H109" s="51"/>
      <c r="I109" s="50"/>
      <c r="J109" s="50"/>
      <c r="K109" s="31" t="s">
        <v>64</v>
      </c>
      <c r="L109" s="52">
        <v>109</v>
      </c>
      <c r="M109" s="52"/>
      <c r="N109" s="53"/>
      <c r="O109" s="95">
        <v>2</v>
      </c>
      <c r="P109" s="93" t="str">
        <f>REPLACE(INDEX(GroupVertices[Group],MATCH(Edges[[#This Row],[Vertex 1]],GroupVertices[Vertex],0)),1,1,"")</f>
        <v>11</v>
      </c>
      <c r="Q109" s="93" t="str">
        <f>REPLACE(INDEX(GroupVertices[Group],MATCH(Edges[[#This Row],[Vertex 2]],GroupVertices[Vertex],0)),1,1,"")</f>
        <v>11</v>
      </c>
    </row>
    <row r="110" spans="1:17" ht="15">
      <c r="A110" s="77" t="s">
        <v>314</v>
      </c>
      <c r="B110" s="77" t="s">
        <v>332</v>
      </c>
      <c r="C110" s="47"/>
      <c r="D110" s="48"/>
      <c r="E110" s="47"/>
      <c r="F110" s="49"/>
      <c r="G110" s="47"/>
      <c r="H110" s="51"/>
      <c r="I110" s="50"/>
      <c r="J110" s="50"/>
      <c r="K110" s="31" t="s">
        <v>65</v>
      </c>
      <c r="L110" s="52">
        <v>110</v>
      </c>
      <c r="M110" s="52"/>
      <c r="N110" s="53"/>
      <c r="O110" s="95">
        <v>2</v>
      </c>
      <c r="P110" s="93" t="str">
        <f>REPLACE(INDEX(GroupVertices[Group],MATCH(Edges[[#This Row],[Vertex 1]],GroupVertices[Vertex],0)),1,1,"")</f>
        <v>11</v>
      </c>
      <c r="Q110" s="93" t="str">
        <f>REPLACE(INDEX(GroupVertices[Group],MATCH(Edges[[#This Row],[Vertex 2]],GroupVertices[Vertex],0)),1,1,"")</f>
        <v>11</v>
      </c>
    </row>
    <row r="111" spans="1:17" ht="15">
      <c r="A111" s="101" t="s">
        <v>332</v>
      </c>
      <c r="B111" s="101" t="s">
        <v>314</v>
      </c>
      <c r="C111" s="102"/>
      <c r="D111" s="103"/>
      <c r="E111" s="102"/>
      <c r="F111" s="104"/>
      <c r="G111" s="102"/>
      <c r="H111" s="105"/>
      <c r="I111" s="106"/>
      <c r="J111" s="106"/>
      <c r="K111" s="31" t="s">
        <v>65</v>
      </c>
      <c r="L111" s="107">
        <v>111</v>
      </c>
      <c r="M111" s="107"/>
      <c r="N111" s="108"/>
      <c r="O111" s="109">
        <v>2</v>
      </c>
      <c r="P111" s="93" t="str">
        <f>REPLACE(INDEX(GroupVertices[Group],MATCH(Edges[[#This Row],[Vertex 1]],GroupVertices[Vertex],0)),1,1,"")</f>
        <v>11</v>
      </c>
      <c r="Q111" s="93" t="str">
        <f>REPLACE(INDEX(GroupVertices[Group],MATCH(Edges[[#This Row],[Vertex 2]],GroupVertices[Vertex],0)),1,1,"")</f>
        <v>11</v>
      </c>
    </row>
  </sheetData>
  <dataValidations count="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819C1-77F2-470B-BEB2-B3CEBD0C89C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297</v>
      </c>
      <c r="B1" s="7" t="s">
        <v>17</v>
      </c>
    </row>
    <row r="2" spans="1:2" ht="15">
      <c r="A2" s="93" t="s">
        <v>298</v>
      </c>
      <c r="B2" s="93"/>
    </row>
    <row r="3" spans="1:2" ht="15">
      <c r="A3" s="96" t="s">
        <v>299</v>
      </c>
      <c r="B3" s="93"/>
    </row>
    <row r="4" spans="1:2" ht="15">
      <c r="A4" s="96" t="s">
        <v>300</v>
      </c>
      <c r="B4" s="93"/>
    </row>
    <row r="5" spans="1:2" ht="15">
      <c r="A5" s="96" t="s">
        <v>301</v>
      </c>
      <c r="B5" s="93"/>
    </row>
    <row r="6" spans="1:2" ht="15">
      <c r="A6" s="96" t="s">
        <v>302</v>
      </c>
      <c r="B6" s="93"/>
    </row>
    <row r="7" spans="1:2" ht="15">
      <c r="A7" s="96" t="s">
        <v>303</v>
      </c>
      <c r="B7" s="9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88"/>
  <sheetViews>
    <sheetView tabSelected="1" workbookViewId="0" topLeftCell="A1">
      <pane xSplit="1" ySplit="2" topLeftCell="B15" activePane="bottomRight" state="frozen"/>
      <selection pane="topRight" activeCell="B1" sqref="B1"/>
      <selection pane="bottomLeft" activeCell="A3" sqref="A3"/>
      <selection pane="bottomRight" activeCell="A2" sqref="A2:A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00390625" style="2" bestFit="1" customWidth="1"/>
    <col min="31" max="31" width="10.281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38</v>
      </c>
      <c r="C1" s="14"/>
      <c r="D1" s="14"/>
      <c r="E1" s="14"/>
      <c r="F1" s="14"/>
      <c r="G1" s="14"/>
      <c r="H1" s="23" t="s">
        <v>42</v>
      </c>
      <c r="I1" s="22"/>
      <c r="J1" s="22"/>
      <c r="K1" s="22"/>
      <c r="L1" s="25" t="s">
        <v>43</v>
      </c>
      <c r="M1" s="24"/>
      <c r="N1" s="24"/>
      <c r="O1" s="24"/>
      <c r="P1" s="24"/>
      <c r="Q1" s="24"/>
      <c r="R1" s="20" t="s">
        <v>41</v>
      </c>
      <c r="S1" s="17"/>
      <c r="T1" s="18"/>
      <c r="U1" s="19"/>
      <c r="V1" s="17"/>
      <c r="W1" s="17"/>
      <c r="X1" s="17"/>
      <c r="Y1" s="17"/>
      <c r="Z1" s="17"/>
      <c r="AA1" s="26" t="s">
        <v>39</v>
      </c>
      <c r="AB1" s="16"/>
      <c r="AC1" s="27" t="s">
        <v>40</v>
      </c>
      <c r="AD1"/>
    </row>
    <row r="2" spans="1:31" ht="30" customHeight="1" thickBot="1">
      <c r="A2" s="10" t="s">
        <v>5</v>
      </c>
      <c r="B2" s="7" t="s">
        <v>2</v>
      </c>
      <c r="C2" s="7" t="s">
        <v>8</v>
      </c>
      <c r="D2" s="8" t="s">
        <v>44</v>
      </c>
      <c r="E2" s="9" t="s">
        <v>4</v>
      </c>
      <c r="F2" s="7" t="s">
        <v>47</v>
      </c>
      <c r="G2" s="7" t="s">
        <v>11</v>
      </c>
      <c r="H2" s="7" t="s">
        <v>45</v>
      </c>
      <c r="I2" s="7" t="s">
        <v>46</v>
      </c>
      <c r="J2" s="7" t="s">
        <v>76</v>
      </c>
      <c r="K2" s="7" t="s">
        <v>10</v>
      </c>
      <c r="L2" s="7" t="s">
        <v>26</v>
      </c>
      <c r="M2" s="7" t="s">
        <v>15</v>
      </c>
      <c r="N2" s="7" t="s">
        <v>16</v>
      </c>
      <c r="O2" s="7" t="s">
        <v>13</v>
      </c>
      <c r="P2" s="7" t="s">
        <v>27</v>
      </c>
      <c r="Q2" s="7" t="s">
        <v>28</v>
      </c>
      <c r="R2" s="7" t="s">
        <v>30</v>
      </c>
      <c r="S2" s="7" t="s">
        <v>31</v>
      </c>
      <c r="T2" s="7" t="s">
        <v>32</v>
      </c>
      <c r="U2" s="7" t="s">
        <v>33</v>
      </c>
      <c r="V2" s="7" t="s">
        <v>34</v>
      </c>
      <c r="W2" s="7" t="s">
        <v>35</v>
      </c>
      <c r="X2" s="7" t="s">
        <v>136</v>
      </c>
      <c r="Y2" s="7" t="s">
        <v>36</v>
      </c>
      <c r="Z2" s="7" t="s">
        <v>169</v>
      </c>
      <c r="AA2" s="10" t="s">
        <v>12</v>
      </c>
      <c r="AB2" s="10" t="s">
        <v>37</v>
      </c>
      <c r="AC2" s="7" t="s">
        <v>237</v>
      </c>
      <c r="AD2" s="7" t="s">
        <v>273</v>
      </c>
      <c r="AE2" t="s">
        <v>307</v>
      </c>
    </row>
    <row r="3" spans="1:32" ht="15" thickBot="1">
      <c r="A3" s="1" t="s">
        <v>174</v>
      </c>
      <c r="B3" s="11" t="s">
        <v>304</v>
      </c>
      <c r="C3" s="11"/>
      <c r="D3" s="71"/>
      <c r="E3" s="69"/>
      <c r="F3" s="11"/>
      <c r="G3" s="75"/>
      <c r="H3" s="78" t="s">
        <v>174</v>
      </c>
      <c r="I3" s="57"/>
      <c r="J3" s="57" t="s">
        <v>71</v>
      </c>
      <c r="K3" s="12"/>
      <c r="L3" s="72">
        <v>1</v>
      </c>
      <c r="M3" s="73">
        <v>1163.447509765625</v>
      </c>
      <c r="N3" s="73">
        <v>3897.681640625</v>
      </c>
      <c r="O3" s="68" t="s">
        <v>64</v>
      </c>
      <c r="P3" s="74"/>
      <c r="Q3" s="74"/>
      <c r="R3" s="45">
        <v>1</v>
      </c>
      <c r="S3" s="45">
        <v>1</v>
      </c>
      <c r="T3" s="45">
        <v>1</v>
      </c>
      <c r="U3" s="46">
        <v>0</v>
      </c>
      <c r="V3" s="46">
        <v>0.057014</v>
      </c>
      <c r="W3" s="46">
        <v>0.002247</v>
      </c>
      <c r="X3" s="46">
        <v>0.010328</v>
      </c>
      <c r="Y3" s="46">
        <v>0</v>
      </c>
      <c r="Z3" s="46">
        <v>1</v>
      </c>
      <c r="AA3" s="70">
        <v>3</v>
      </c>
      <c r="AB3" s="70"/>
      <c r="AD3" s="93" t="str">
        <f>REPLACE(INDEX(GroupVertices[Group],MATCH(Vertices[[#This Row],[Vertex]],GroupVertices[Vertex],0)),1,1,"")</f>
        <v>2</v>
      </c>
      <c r="AF3" s="2"/>
    </row>
    <row r="4" spans="1:32" ht="15" thickBot="1">
      <c r="A4" s="1" t="s">
        <v>192</v>
      </c>
      <c r="B4" s="11" t="s">
        <v>304</v>
      </c>
      <c r="C4" s="11"/>
      <c r="D4" s="71"/>
      <c r="E4" s="69"/>
      <c r="F4" s="11"/>
      <c r="G4" s="75"/>
      <c r="H4" s="78" t="s">
        <v>192</v>
      </c>
      <c r="I4" s="57"/>
      <c r="J4" s="57" t="s">
        <v>71</v>
      </c>
      <c r="K4" s="12"/>
      <c r="L4" s="72">
        <v>8872.464788732394</v>
      </c>
      <c r="M4" s="73">
        <v>1832.706787109375</v>
      </c>
      <c r="N4" s="73">
        <v>977.8638305664062</v>
      </c>
      <c r="O4" s="68" t="s">
        <v>64</v>
      </c>
      <c r="P4" s="74"/>
      <c r="Q4" s="74"/>
      <c r="R4" s="45">
        <v>5</v>
      </c>
      <c r="S4" s="45">
        <v>6</v>
      </c>
      <c r="T4" s="45">
        <v>1</v>
      </c>
      <c r="U4" s="46">
        <v>252</v>
      </c>
      <c r="V4" s="46">
        <v>0.073074</v>
      </c>
      <c r="W4" s="46">
        <v>0.004508</v>
      </c>
      <c r="X4" s="46">
        <v>0.017758</v>
      </c>
      <c r="Y4" s="46">
        <v>0</v>
      </c>
      <c r="Z4" s="46">
        <v>0.16666666666666666</v>
      </c>
      <c r="AA4" s="70">
        <v>4</v>
      </c>
      <c r="AB4" s="70"/>
      <c r="AD4" s="93" t="str">
        <f>REPLACE(INDEX(GroupVertices[Group],MATCH(Vertices[[#This Row],[Vertex]],GroupVertices[Vertex],0)),1,1,"")</f>
        <v>2</v>
      </c>
      <c r="AF4" s="2"/>
    </row>
    <row r="5" spans="1:32" ht="15" thickBot="1">
      <c r="A5" s="1" t="s">
        <v>175</v>
      </c>
      <c r="B5" s="11" t="s">
        <v>304</v>
      </c>
      <c r="C5" s="11"/>
      <c r="D5" s="71"/>
      <c r="E5" s="69"/>
      <c r="F5" s="11"/>
      <c r="G5" s="75"/>
      <c r="H5" s="78" t="s">
        <v>175</v>
      </c>
      <c r="I5" s="57"/>
      <c r="J5" s="57" t="s">
        <v>71</v>
      </c>
      <c r="K5" s="12"/>
      <c r="L5" s="72">
        <v>1</v>
      </c>
      <c r="M5" s="73">
        <v>8097.59423828125</v>
      </c>
      <c r="N5" s="73">
        <v>6008.3515625</v>
      </c>
      <c r="O5" s="68" t="s">
        <v>64</v>
      </c>
      <c r="P5" s="74"/>
      <c r="Q5" s="74"/>
      <c r="R5" s="45">
        <v>1</v>
      </c>
      <c r="S5" s="45">
        <v>1</v>
      </c>
      <c r="T5" s="45">
        <v>1</v>
      </c>
      <c r="U5" s="46">
        <v>0</v>
      </c>
      <c r="V5" s="46">
        <v>0.015686</v>
      </c>
      <c r="W5" s="46">
        <v>0</v>
      </c>
      <c r="X5" s="46">
        <v>0.01087</v>
      </c>
      <c r="Y5" s="46">
        <v>0</v>
      </c>
      <c r="Z5" s="46">
        <v>1</v>
      </c>
      <c r="AA5" s="70">
        <v>5</v>
      </c>
      <c r="AB5" s="70"/>
      <c r="AD5" s="93" t="str">
        <f>REPLACE(INDEX(GroupVertices[Group],MATCH(Vertices[[#This Row],[Vertex]],GroupVertices[Vertex],0)),1,1,"")</f>
        <v>12</v>
      </c>
      <c r="AF5" s="2"/>
    </row>
    <row r="6" spans="1:32" ht="15" thickBot="1">
      <c r="A6" s="1" t="s">
        <v>202</v>
      </c>
      <c r="B6" s="11" t="s">
        <v>304</v>
      </c>
      <c r="C6" s="11"/>
      <c r="D6" s="71"/>
      <c r="E6" s="69"/>
      <c r="F6" s="11"/>
      <c r="G6" s="75"/>
      <c r="H6" s="78" t="s">
        <v>202</v>
      </c>
      <c r="I6" s="57"/>
      <c r="J6" s="57" t="s">
        <v>71</v>
      </c>
      <c r="K6" s="12"/>
      <c r="L6" s="72">
        <v>71.40845070422536</v>
      </c>
      <c r="M6" s="73">
        <v>8097.59423828125</v>
      </c>
      <c r="N6" s="73">
        <v>4341.85205078125</v>
      </c>
      <c r="O6" s="68" t="s">
        <v>64</v>
      </c>
      <c r="P6" s="74"/>
      <c r="Q6" s="74"/>
      <c r="R6" s="45">
        <v>1</v>
      </c>
      <c r="S6" s="45">
        <v>2</v>
      </c>
      <c r="T6" s="45">
        <v>1</v>
      </c>
      <c r="U6" s="46">
        <v>2</v>
      </c>
      <c r="V6" s="46">
        <v>0.023529</v>
      </c>
      <c r="W6" s="46">
        <v>0</v>
      </c>
      <c r="X6" s="46">
        <v>0.013145</v>
      </c>
      <c r="Y6" s="46">
        <v>0</v>
      </c>
      <c r="Z6" s="46">
        <v>0.5</v>
      </c>
      <c r="AA6" s="70">
        <v>6</v>
      </c>
      <c r="AB6" s="70"/>
      <c r="AD6" s="93" t="str">
        <f>REPLACE(INDEX(GroupVertices[Group],MATCH(Vertices[[#This Row],[Vertex]],GroupVertices[Vertex],0)),1,1,"")</f>
        <v>12</v>
      </c>
      <c r="AF6" s="2"/>
    </row>
    <row r="7" spans="1:32" ht="15" thickBot="1">
      <c r="A7" s="1" t="s">
        <v>176</v>
      </c>
      <c r="B7" s="11" t="s">
        <v>304</v>
      </c>
      <c r="C7" s="11"/>
      <c r="D7" s="71"/>
      <c r="E7" s="69"/>
      <c r="F7" s="11"/>
      <c r="G7" s="75"/>
      <c r="H7" s="78" t="s">
        <v>176</v>
      </c>
      <c r="I7" s="57"/>
      <c r="J7" s="57" t="s">
        <v>71</v>
      </c>
      <c r="K7" s="12"/>
      <c r="L7" s="72">
        <v>141.81690140845072</v>
      </c>
      <c r="M7" s="73">
        <v>5887.0439453125</v>
      </c>
      <c r="N7" s="73">
        <v>4209.28955078125</v>
      </c>
      <c r="O7" s="68" t="s">
        <v>64</v>
      </c>
      <c r="P7" s="74"/>
      <c r="Q7" s="74"/>
      <c r="R7" s="45">
        <v>2</v>
      </c>
      <c r="S7" s="45">
        <v>2</v>
      </c>
      <c r="T7" s="45">
        <v>2</v>
      </c>
      <c r="U7" s="46">
        <v>4</v>
      </c>
      <c r="V7" s="46">
        <v>0.026471</v>
      </c>
      <c r="W7" s="46">
        <v>0</v>
      </c>
      <c r="X7" s="46">
        <v>0.012439</v>
      </c>
      <c r="Y7" s="46">
        <v>0</v>
      </c>
      <c r="Z7" s="46">
        <v>1</v>
      </c>
      <c r="AA7" s="70">
        <v>7</v>
      </c>
      <c r="AB7" s="70"/>
      <c r="AD7" s="93" t="str">
        <f>REPLACE(INDEX(GroupVertices[Group],MATCH(Vertices[[#This Row],[Vertex]],GroupVertices[Vertex],0)),1,1,"")</f>
        <v>10</v>
      </c>
      <c r="AF7" s="2"/>
    </row>
    <row r="8" spans="1:32" ht="15" thickBot="1">
      <c r="A8" s="1" t="s">
        <v>217</v>
      </c>
      <c r="B8" s="11" t="s">
        <v>304</v>
      </c>
      <c r="C8" s="11"/>
      <c r="D8" s="71"/>
      <c r="E8" s="69"/>
      <c r="F8" s="11"/>
      <c r="G8" s="75"/>
      <c r="H8" s="78" t="s">
        <v>217</v>
      </c>
      <c r="I8" s="57"/>
      <c r="J8" s="57" t="s">
        <v>71</v>
      </c>
      <c r="K8" s="12"/>
      <c r="L8" s="72">
        <v>141.81690140845072</v>
      </c>
      <c r="M8" s="73">
        <v>5268.7548828125</v>
      </c>
      <c r="N8" s="73">
        <v>4209.28955078125</v>
      </c>
      <c r="O8" s="68" t="s">
        <v>64</v>
      </c>
      <c r="P8" s="74"/>
      <c r="Q8" s="74"/>
      <c r="R8" s="45">
        <v>2</v>
      </c>
      <c r="S8" s="45">
        <v>2</v>
      </c>
      <c r="T8" s="45">
        <v>1</v>
      </c>
      <c r="U8" s="46">
        <v>4</v>
      </c>
      <c r="V8" s="46">
        <v>0.026471</v>
      </c>
      <c r="W8" s="46">
        <v>0</v>
      </c>
      <c r="X8" s="46">
        <v>0.012439</v>
      </c>
      <c r="Y8" s="46">
        <v>0</v>
      </c>
      <c r="Z8" s="46">
        <v>0.5</v>
      </c>
      <c r="AA8" s="70">
        <v>8</v>
      </c>
      <c r="AB8" s="70"/>
      <c r="AD8" s="93" t="str">
        <f>REPLACE(INDEX(GroupVertices[Group],MATCH(Vertices[[#This Row],[Vertex]],GroupVertices[Vertex],0)),1,1,"")</f>
        <v>10</v>
      </c>
      <c r="AF8" s="2"/>
    </row>
    <row r="9" spans="1:32" ht="15" thickBot="1">
      <c r="A9" s="1" t="s">
        <v>177</v>
      </c>
      <c r="B9" s="11" t="s">
        <v>304</v>
      </c>
      <c r="C9" s="11"/>
      <c r="D9" s="71"/>
      <c r="E9" s="69"/>
      <c r="F9" s="11"/>
      <c r="G9" s="75"/>
      <c r="H9" s="78" t="s">
        <v>177</v>
      </c>
      <c r="I9" s="57"/>
      <c r="J9" s="57" t="s">
        <v>71</v>
      </c>
      <c r="K9" s="12"/>
      <c r="L9" s="72">
        <v>1</v>
      </c>
      <c r="M9" s="73">
        <v>1832.706787109375</v>
      </c>
      <c r="N9" s="73">
        <v>3897.681640625</v>
      </c>
      <c r="O9" s="68" t="s">
        <v>64</v>
      </c>
      <c r="P9" s="74"/>
      <c r="Q9" s="74"/>
      <c r="R9" s="45">
        <v>1</v>
      </c>
      <c r="S9" s="45">
        <v>1</v>
      </c>
      <c r="T9" s="45">
        <v>1</v>
      </c>
      <c r="U9" s="46">
        <v>0</v>
      </c>
      <c r="V9" s="46">
        <v>0.037325</v>
      </c>
      <c r="W9" s="46">
        <v>0.00018</v>
      </c>
      <c r="X9" s="46">
        <v>0.010812</v>
      </c>
      <c r="Y9" s="46">
        <v>0</v>
      </c>
      <c r="Z9" s="46">
        <v>1</v>
      </c>
      <c r="AA9" s="70">
        <v>9</v>
      </c>
      <c r="AB9" s="70"/>
      <c r="AD9" s="93" t="str">
        <f>REPLACE(INDEX(GroupVertices[Group],MATCH(Vertices[[#This Row],[Vertex]],GroupVertices[Vertex],0)),1,1,"")</f>
        <v>2</v>
      </c>
      <c r="AF9" s="2"/>
    </row>
    <row r="10" spans="1:32" ht="15" thickBot="1">
      <c r="A10" s="1" t="s">
        <v>193</v>
      </c>
      <c r="B10" s="11" t="s">
        <v>304</v>
      </c>
      <c r="C10" s="11"/>
      <c r="D10" s="71"/>
      <c r="E10" s="69"/>
      <c r="F10" s="11"/>
      <c r="G10" s="75"/>
      <c r="H10" s="78" t="s">
        <v>193</v>
      </c>
      <c r="I10" s="57"/>
      <c r="J10" s="57" t="s">
        <v>71</v>
      </c>
      <c r="K10" s="12"/>
      <c r="L10" s="72">
        <v>1409.1690140845071</v>
      </c>
      <c r="M10" s="73">
        <v>1832.706787109375</v>
      </c>
      <c r="N10" s="73">
        <v>2437.772705078125</v>
      </c>
      <c r="O10" s="68" t="s">
        <v>64</v>
      </c>
      <c r="P10" s="74"/>
      <c r="Q10" s="74"/>
      <c r="R10" s="45">
        <v>2</v>
      </c>
      <c r="S10" s="45">
        <v>2</v>
      </c>
      <c r="T10" s="45">
        <v>1</v>
      </c>
      <c r="U10" s="46">
        <v>40</v>
      </c>
      <c r="V10" s="46">
        <v>0.043599</v>
      </c>
      <c r="W10" s="46">
        <v>0.000595</v>
      </c>
      <c r="X10" s="46">
        <v>0.012379</v>
      </c>
      <c r="Y10" s="46">
        <v>0</v>
      </c>
      <c r="Z10" s="46">
        <v>0.5</v>
      </c>
      <c r="AA10" s="70">
        <v>10</v>
      </c>
      <c r="AB10" s="70"/>
      <c r="AD10" s="93" t="str">
        <f>REPLACE(INDEX(GroupVertices[Group],MATCH(Vertices[[#This Row],[Vertex]],GroupVertices[Vertex],0)),1,1,"")</f>
        <v>2</v>
      </c>
      <c r="AF10" s="2"/>
    </row>
    <row r="11" spans="1:32" ht="15" thickBot="1">
      <c r="A11" s="1" t="s">
        <v>178</v>
      </c>
      <c r="B11" s="11" t="s">
        <v>304</v>
      </c>
      <c r="C11" s="11"/>
      <c r="D11" s="71"/>
      <c r="E11" s="69"/>
      <c r="F11" s="11"/>
      <c r="G11" s="75"/>
      <c r="H11" s="78" t="s">
        <v>178</v>
      </c>
      <c r="I11" s="57"/>
      <c r="J11" s="57" t="s">
        <v>71</v>
      </c>
      <c r="K11" s="12"/>
      <c r="L11" s="72">
        <v>2676.521126760563</v>
      </c>
      <c r="M11" s="73">
        <v>3563.473388671875</v>
      </c>
      <c r="N11" s="73">
        <v>4792.9091796875</v>
      </c>
      <c r="O11" s="68" t="s">
        <v>64</v>
      </c>
      <c r="P11" s="74"/>
      <c r="Q11" s="74"/>
      <c r="R11" s="45">
        <v>2</v>
      </c>
      <c r="S11" s="45">
        <v>1</v>
      </c>
      <c r="T11" s="45">
        <v>1</v>
      </c>
      <c r="U11" s="46">
        <v>76</v>
      </c>
      <c r="V11" s="46">
        <v>0.064052</v>
      </c>
      <c r="W11" s="46">
        <v>0.001036</v>
      </c>
      <c r="X11" s="46">
        <v>0.011275</v>
      </c>
      <c r="Y11" s="46">
        <v>0</v>
      </c>
      <c r="Z11" s="46">
        <v>0</v>
      </c>
      <c r="AA11" s="70">
        <v>11</v>
      </c>
      <c r="AB11" s="70"/>
      <c r="AD11" s="93" t="str">
        <f>REPLACE(INDEX(GroupVertices[Group],MATCH(Vertices[[#This Row],[Vertex]],GroupVertices[Vertex],0)),1,1,"")</f>
        <v>3</v>
      </c>
      <c r="AF11" s="2"/>
    </row>
    <row r="12" spans="1:32" ht="15" thickBot="1">
      <c r="A12" s="1" t="s">
        <v>190</v>
      </c>
      <c r="B12" s="11" t="s">
        <v>304</v>
      </c>
      <c r="C12" s="11"/>
      <c r="D12" s="71"/>
      <c r="E12" s="69"/>
      <c r="F12" s="11"/>
      <c r="G12" s="75"/>
      <c r="H12" s="78" t="s">
        <v>190</v>
      </c>
      <c r="I12" s="57"/>
      <c r="J12" s="57" t="s">
        <v>71</v>
      </c>
      <c r="K12" s="12"/>
      <c r="L12" s="72">
        <v>9999</v>
      </c>
      <c r="M12" s="73">
        <v>3563.473388671875</v>
      </c>
      <c r="N12" s="73">
        <v>3746.18212890625</v>
      </c>
      <c r="O12" s="68" t="s">
        <v>64</v>
      </c>
      <c r="P12" s="74"/>
      <c r="Q12" s="74"/>
      <c r="R12" s="45">
        <v>3</v>
      </c>
      <c r="S12" s="45">
        <v>5</v>
      </c>
      <c r="T12" s="45">
        <v>1</v>
      </c>
      <c r="U12" s="46">
        <v>284</v>
      </c>
      <c r="V12" s="46">
        <v>0.079819</v>
      </c>
      <c r="W12" s="46">
        <v>0.002813</v>
      </c>
      <c r="X12" s="46">
        <v>0.015499</v>
      </c>
      <c r="Y12" s="46">
        <v>0</v>
      </c>
      <c r="Z12" s="46">
        <v>0.2</v>
      </c>
      <c r="AA12" s="70">
        <v>12</v>
      </c>
      <c r="AB12" s="70"/>
      <c r="AD12" s="93" t="str">
        <f>REPLACE(INDEX(GroupVertices[Group],MATCH(Vertices[[#This Row],[Vertex]],GroupVertices[Vertex],0)),1,1,"")</f>
        <v>3</v>
      </c>
      <c r="AF12" s="2"/>
    </row>
    <row r="13" spans="1:32" ht="15" thickBot="1">
      <c r="A13" s="1" t="s">
        <v>179</v>
      </c>
      <c r="B13" s="11" t="s">
        <v>304</v>
      </c>
      <c r="C13" s="11"/>
      <c r="D13" s="71"/>
      <c r="E13" s="69"/>
      <c r="F13" s="11"/>
      <c r="G13" s="75"/>
      <c r="H13" s="78" t="s">
        <v>179</v>
      </c>
      <c r="I13" s="57"/>
      <c r="J13" s="57" t="s">
        <v>71</v>
      </c>
      <c r="K13" s="12"/>
      <c r="L13" s="72">
        <v>1</v>
      </c>
      <c r="M13" s="73">
        <v>2739.087646484375</v>
      </c>
      <c r="N13" s="73">
        <v>2520.4091796875</v>
      </c>
      <c r="O13" s="68" t="s">
        <v>64</v>
      </c>
      <c r="P13" s="74"/>
      <c r="Q13" s="74"/>
      <c r="R13" s="45">
        <v>1</v>
      </c>
      <c r="S13" s="45">
        <v>1</v>
      </c>
      <c r="T13" s="45">
        <v>1</v>
      </c>
      <c r="U13" s="46">
        <v>0</v>
      </c>
      <c r="V13" s="46">
        <v>0.026471</v>
      </c>
      <c r="W13" s="46">
        <v>0</v>
      </c>
      <c r="X13" s="46">
        <v>0.010788</v>
      </c>
      <c r="Y13" s="46">
        <v>0</v>
      </c>
      <c r="Z13" s="46">
        <v>1</v>
      </c>
      <c r="AA13" s="70">
        <v>13</v>
      </c>
      <c r="AB13" s="70"/>
      <c r="AD13" s="93" t="str">
        <f>REPLACE(INDEX(GroupVertices[Group],MATCH(Vertices[[#This Row],[Vertex]],GroupVertices[Vertex],0)),1,1,"")</f>
        <v>5</v>
      </c>
      <c r="AF13" s="2"/>
    </row>
    <row r="14" spans="1:32" ht="15" thickBot="1">
      <c r="A14" s="1" t="s">
        <v>213</v>
      </c>
      <c r="B14" s="11" t="s">
        <v>304</v>
      </c>
      <c r="C14" s="11"/>
      <c r="D14" s="71"/>
      <c r="E14" s="69"/>
      <c r="F14" s="11"/>
      <c r="G14" s="75"/>
      <c r="H14" s="78" t="s">
        <v>213</v>
      </c>
      <c r="I14" s="57"/>
      <c r="J14" s="57" t="s">
        <v>71</v>
      </c>
      <c r="K14" s="12"/>
      <c r="L14" s="72">
        <v>353.0422535211268</v>
      </c>
      <c r="M14" s="73">
        <v>3563.473388671875</v>
      </c>
      <c r="N14" s="73">
        <v>1611.4090576171875</v>
      </c>
      <c r="O14" s="68" t="s">
        <v>64</v>
      </c>
      <c r="P14" s="74"/>
      <c r="Q14" s="74"/>
      <c r="R14" s="45">
        <v>2</v>
      </c>
      <c r="S14" s="45">
        <v>2</v>
      </c>
      <c r="T14" s="45">
        <v>1</v>
      </c>
      <c r="U14" s="46">
        <v>10</v>
      </c>
      <c r="V14" s="46">
        <v>0.038503</v>
      </c>
      <c r="W14" s="46">
        <v>0</v>
      </c>
      <c r="X14" s="46">
        <v>0.012058</v>
      </c>
      <c r="Y14" s="46">
        <v>0</v>
      </c>
      <c r="Z14" s="46">
        <v>0.5</v>
      </c>
      <c r="AA14" s="70">
        <v>14</v>
      </c>
      <c r="AB14" s="70"/>
      <c r="AD14" s="93" t="str">
        <f>REPLACE(INDEX(GroupVertices[Group],MATCH(Vertices[[#This Row],[Vertex]],GroupVertices[Vertex],0)),1,1,"")</f>
        <v>5</v>
      </c>
      <c r="AF14" s="2"/>
    </row>
    <row r="15" spans="1:32" ht="15" thickBot="1">
      <c r="A15" s="1" t="s">
        <v>180</v>
      </c>
      <c r="B15" s="11" t="s">
        <v>304</v>
      </c>
      <c r="C15" s="11"/>
      <c r="D15" s="71"/>
      <c r="E15" s="69"/>
      <c r="F15" s="11"/>
      <c r="G15" s="75"/>
      <c r="H15" s="78" t="s">
        <v>180</v>
      </c>
      <c r="I15" s="57"/>
      <c r="J15" s="57" t="s">
        <v>71</v>
      </c>
      <c r="K15" s="12"/>
      <c r="L15" s="72">
        <v>1</v>
      </c>
      <c r="M15" s="73">
        <v>8097.59423828125</v>
      </c>
      <c r="N15" s="73">
        <v>3279.630615234375</v>
      </c>
      <c r="O15" s="68" t="s">
        <v>64</v>
      </c>
      <c r="P15" s="74"/>
      <c r="Q15" s="74"/>
      <c r="R15" s="45">
        <v>1</v>
      </c>
      <c r="S15" s="45">
        <v>1</v>
      </c>
      <c r="T15" s="45">
        <v>1</v>
      </c>
      <c r="U15" s="46">
        <v>0</v>
      </c>
      <c r="V15" s="46">
        <v>0.011765</v>
      </c>
      <c r="W15" s="46">
        <v>0</v>
      </c>
      <c r="X15" s="46">
        <v>0.011628</v>
      </c>
      <c r="Y15" s="46">
        <v>0</v>
      </c>
      <c r="Z15" s="46">
        <v>1</v>
      </c>
      <c r="AA15" s="70">
        <v>15</v>
      </c>
      <c r="AB15" s="70"/>
      <c r="AD15" s="93" t="str">
        <f>REPLACE(INDEX(GroupVertices[Group],MATCH(Vertices[[#This Row],[Vertex]],GroupVertices[Vertex],0)),1,1,"")</f>
        <v>19</v>
      </c>
      <c r="AF15" s="2"/>
    </row>
    <row r="16" spans="1:32" ht="15" thickBot="1">
      <c r="A16" s="1" t="s">
        <v>194</v>
      </c>
      <c r="B16" s="11" t="s">
        <v>304</v>
      </c>
      <c r="C16" s="11"/>
      <c r="D16" s="71"/>
      <c r="E16" s="69"/>
      <c r="F16" s="11"/>
      <c r="G16" s="75"/>
      <c r="H16" s="78" t="s">
        <v>194</v>
      </c>
      <c r="I16" s="57"/>
      <c r="J16" s="57" t="s">
        <v>71</v>
      </c>
      <c r="K16" s="12"/>
      <c r="L16" s="72">
        <v>1</v>
      </c>
      <c r="M16" s="73">
        <v>8097.59423828125</v>
      </c>
      <c r="N16" s="73">
        <v>2484.255615234375</v>
      </c>
      <c r="O16" s="68" t="s">
        <v>64</v>
      </c>
      <c r="P16" s="74"/>
      <c r="Q16" s="74"/>
      <c r="R16" s="45">
        <v>1</v>
      </c>
      <c r="S16" s="45">
        <v>1</v>
      </c>
      <c r="T16" s="45">
        <v>1</v>
      </c>
      <c r="U16" s="46">
        <v>0</v>
      </c>
      <c r="V16" s="46">
        <v>0.011765</v>
      </c>
      <c r="W16" s="46">
        <v>0</v>
      </c>
      <c r="X16" s="46">
        <v>0.011628</v>
      </c>
      <c r="Y16" s="46">
        <v>0</v>
      </c>
      <c r="Z16" s="46">
        <v>1</v>
      </c>
      <c r="AA16" s="70">
        <v>16</v>
      </c>
      <c r="AB16" s="70"/>
      <c r="AD16" s="93" t="str">
        <f>REPLACE(INDEX(GroupVertices[Group],MATCH(Vertices[[#This Row],[Vertex]],GroupVertices[Vertex],0)),1,1,"")</f>
        <v>19</v>
      </c>
      <c r="AF16" s="2"/>
    </row>
    <row r="17" spans="1:32" ht="15" thickBot="1">
      <c r="A17" s="1" t="s">
        <v>181</v>
      </c>
      <c r="B17" s="11" t="s">
        <v>304</v>
      </c>
      <c r="C17" s="11"/>
      <c r="D17" s="71"/>
      <c r="E17" s="69"/>
      <c r="F17" s="11"/>
      <c r="G17" s="75"/>
      <c r="H17" s="78" t="s">
        <v>181</v>
      </c>
      <c r="I17" s="57"/>
      <c r="J17" s="57" t="s">
        <v>71</v>
      </c>
      <c r="K17" s="12"/>
      <c r="L17" s="72">
        <v>1479.5774647887324</v>
      </c>
      <c r="M17" s="73">
        <v>3563.473388671875</v>
      </c>
      <c r="N17" s="73">
        <v>7134.27197265625</v>
      </c>
      <c r="O17" s="68" t="s">
        <v>64</v>
      </c>
      <c r="P17" s="74"/>
      <c r="Q17" s="74"/>
      <c r="R17" s="45">
        <v>7</v>
      </c>
      <c r="S17" s="45">
        <v>6</v>
      </c>
      <c r="T17" s="45">
        <v>1</v>
      </c>
      <c r="U17" s="46">
        <v>42</v>
      </c>
      <c r="V17" s="46">
        <v>0.082353</v>
      </c>
      <c r="W17" s="46">
        <v>0.037088</v>
      </c>
      <c r="X17" s="46">
        <v>0.020729</v>
      </c>
      <c r="Y17" s="46">
        <v>0</v>
      </c>
      <c r="Z17" s="46">
        <v>0</v>
      </c>
      <c r="AA17" s="70">
        <v>17</v>
      </c>
      <c r="AB17" s="70"/>
      <c r="AD17" s="93" t="str">
        <f>REPLACE(INDEX(GroupVertices[Group],MATCH(Vertices[[#This Row],[Vertex]],GroupVertices[Vertex],0)),1,1,"")</f>
        <v>4</v>
      </c>
      <c r="AF17" s="2"/>
    </row>
    <row r="18" spans="1:32" ht="15" thickBot="1">
      <c r="A18" s="1" t="s">
        <v>240</v>
      </c>
      <c r="B18" s="11" t="s">
        <v>304</v>
      </c>
      <c r="C18" s="11"/>
      <c r="D18" s="71"/>
      <c r="E18" s="69"/>
      <c r="F18" s="11"/>
      <c r="G18" s="75"/>
      <c r="H18" s="78" t="s">
        <v>240</v>
      </c>
      <c r="I18" s="57"/>
      <c r="J18" s="57" t="s">
        <v>71</v>
      </c>
      <c r="K18" s="12"/>
      <c r="L18" s="72">
        <v>1</v>
      </c>
      <c r="M18" s="73">
        <v>4387.85888671875</v>
      </c>
      <c r="N18" s="73">
        <v>9227.7275390625</v>
      </c>
      <c r="O18" s="68" t="s">
        <v>64</v>
      </c>
      <c r="P18" s="74"/>
      <c r="Q18" s="74"/>
      <c r="R18" s="45">
        <v>1</v>
      </c>
      <c r="S18" s="45">
        <v>1</v>
      </c>
      <c r="T18" s="45">
        <v>0</v>
      </c>
      <c r="U18" s="46">
        <v>0</v>
      </c>
      <c r="V18" s="46">
        <v>0.044344</v>
      </c>
      <c r="W18" s="46">
        <v>0.037088</v>
      </c>
      <c r="X18" s="46">
        <v>0.010328</v>
      </c>
      <c r="Y18" s="46">
        <v>0</v>
      </c>
      <c r="Z18" s="46">
        <v>0</v>
      </c>
      <c r="AA18" s="70">
        <v>18</v>
      </c>
      <c r="AB18" s="70"/>
      <c r="AD18" s="93" t="str">
        <f>REPLACE(INDEX(GroupVertices[Group],MATCH(Vertices[[#This Row],[Vertex]],GroupVertices[Vertex],0)),1,1,"")</f>
        <v>4</v>
      </c>
      <c r="AF18" s="2"/>
    </row>
    <row r="19" spans="1:32" ht="15" thickBot="1">
      <c r="A19" s="1" t="s">
        <v>182</v>
      </c>
      <c r="B19" s="11" t="s">
        <v>304</v>
      </c>
      <c r="C19" s="11"/>
      <c r="D19" s="71"/>
      <c r="E19" s="69"/>
      <c r="F19" s="11"/>
      <c r="G19" s="75"/>
      <c r="H19" s="78" t="s">
        <v>182</v>
      </c>
      <c r="I19" s="57"/>
      <c r="J19" s="57" t="s">
        <v>71</v>
      </c>
      <c r="K19" s="12"/>
      <c r="L19" s="72">
        <v>3803.056338028169</v>
      </c>
      <c r="M19" s="73">
        <v>1163.447509765625</v>
      </c>
      <c r="N19" s="73">
        <v>977.8638305664062</v>
      </c>
      <c r="O19" s="68" t="s">
        <v>64</v>
      </c>
      <c r="P19" s="74"/>
      <c r="Q19" s="74"/>
      <c r="R19" s="45">
        <v>1</v>
      </c>
      <c r="S19" s="45">
        <v>0</v>
      </c>
      <c r="T19" s="45">
        <v>2</v>
      </c>
      <c r="U19" s="46">
        <v>108</v>
      </c>
      <c r="V19" s="46">
        <v>0.061038</v>
      </c>
      <c r="W19" s="46">
        <v>0.002753</v>
      </c>
      <c r="X19" s="46">
        <v>0.011202</v>
      </c>
      <c r="Y19" s="46">
        <v>0</v>
      </c>
      <c r="Z19" s="46">
        <v>0</v>
      </c>
      <c r="AA19" s="70">
        <v>19</v>
      </c>
      <c r="AB19" s="70"/>
      <c r="AD19" s="93" t="str">
        <f>REPLACE(INDEX(GroupVertices[Group],MATCH(Vertices[[#This Row],[Vertex]],GroupVertices[Vertex],0)),1,1,"")</f>
        <v>2</v>
      </c>
      <c r="AF19" s="2"/>
    </row>
    <row r="20" spans="1:32" ht="15" thickBot="1">
      <c r="A20" s="1" t="s">
        <v>189</v>
      </c>
      <c r="B20" s="11" t="s">
        <v>304</v>
      </c>
      <c r="C20" s="11"/>
      <c r="D20" s="71"/>
      <c r="E20" s="69"/>
      <c r="F20" s="11"/>
      <c r="G20" s="75"/>
      <c r="H20" s="78" t="s">
        <v>189</v>
      </c>
      <c r="I20" s="57"/>
      <c r="J20" s="57" t="s">
        <v>71</v>
      </c>
      <c r="K20" s="12"/>
      <c r="L20" s="72">
        <v>2676.521126760563</v>
      </c>
      <c r="M20" s="73">
        <v>494.18817138671875</v>
      </c>
      <c r="N20" s="73">
        <v>977.8638305664062</v>
      </c>
      <c r="O20" s="68" t="s">
        <v>64</v>
      </c>
      <c r="P20" s="74"/>
      <c r="Q20" s="74"/>
      <c r="R20" s="45">
        <v>2</v>
      </c>
      <c r="S20" s="45">
        <v>1</v>
      </c>
      <c r="T20" s="45">
        <v>1</v>
      </c>
      <c r="U20" s="46">
        <v>76</v>
      </c>
      <c r="V20" s="46">
        <v>0.051369</v>
      </c>
      <c r="W20" s="46">
        <v>0.001014</v>
      </c>
      <c r="X20" s="46">
        <v>0.011652</v>
      </c>
      <c r="Y20" s="46">
        <v>0</v>
      </c>
      <c r="Z20" s="46">
        <v>0</v>
      </c>
      <c r="AA20" s="70">
        <v>20</v>
      </c>
      <c r="AB20" s="70"/>
      <c r="AD20" s="93" t="str">
        <f>REPLACE(INDEX(GroupVertices[Group],MATCH(Vertices[[#This Row],[Vertex]],GroupVertices[Vertex],0)),1,1,"")</f>
        <v>2</v>
      </c>
      <c r="AF20" s="2"/>
    </row>
    <row r="21" spans="1:32" ht="15" thickBot="1">
      <c r="A21" s="1" t="s">
        <v>183</v>
      </c>
      <c r="B21" s="11" t="s">
        <v>304</v>
      </c>
      <c r="C21" s="11"/>
      <c r="D21" s="71"/>
      <c r="E21" s="69"/>
      <c r="F21" s="11"/>
      <c r="G21" s="75"/>
      <c r="H21" s="78" t="s">
        <v>183</v>
      </c>
      <c r="I21" s="57"/>
      <c r="J21" s="57" t="s">
        <v>71</v>
      </c>
      <c r="K21" s="12"/>
      <c r="L21" s="72">
        <v>353.0422535211268</v>
      </c>
      <c r="M21" s="73">
        <v>8702.5869140625</v>
      </c>
      <c r="N21" s="73">
        <v>7185.919921875</v>
      </c>
      <c r="O21" s="68" t="s">
        <v>64</v>
      </c>
      <c r="P21" s="74"/>
      <c r="Q21" s="74"/>
      <c r="R21" s="45">
        <v>1</v>
      </c>
      <c r="S21" s="45">
        <v>3</v>
      </c>
      <c r="T21" s="45">
        <v>1</v>
      </c>
      <c r="U21" s="46">
        <v>10</v>
      </c>
      <c r="V21" s="46">
        <v>0.037647</v>
      </c>
      <c r="W21" s="46">
        <v>0</v>
      </c>
      <c r="X21" s="46">
        <v>0.013974</v>
      </c>
      <c r="Y21" s="46">
        <v>0</v>
      </c>
      <c r="Z21" s="46">
        <v>0.3333333333333333</v>
      </c>
      <c r="AA21" s="70">
        <v>21</v>
      </c>
      <c r="AB21" s="70"/>
      <c r="AD21" s="93" t="str">
        <f>REPLACE(INDEX(GroupVertices[Group],MATCH(Vertices[[#This Row],[Vertex]],GroupVertices[Vertex],0)),1,1,"")</f>
        <v>6</v>
      </c>
      <c r="AF21" s="2"/>
    </row>
    <row r="22" spans="1:32" ht="15" thickBot="1">
      <c r="A22" s="1" t="s">
        <v>199</v>
      </c>
      <c r="B22" s="11" t="s">
        <v>304</v>
      </c>
      <c r="C22" s="11"/>
      <c r="D22" s="71"/>
      <c r="E22" s="69"/>
      <c r="F22" s="11"/>
      <c r="G22" s="75"/>
      <c r="H22" s="78" t="s">
        <v>199</v>
      </c>
      <c r="I22" s="57"/>
      <c r="J22" s="57" t="s">
        <v>71</v>
      </c>
      <c r="K22" s="12"/>
      <c r="L22" s="72">
        <v>1</v>
      </c>
      <c r="M22" s="73">
        <v>8702.5869140625</v>
      </c>
      <c r="N22" s="73">
        <v>9238.056640625</v>
      </c>
      <c r="O22" s="68" t="s">
        <v>64</v>
      </c>
      <c r="P22" s="74"/>
      <c r="Q22" s="74"/>
      <c r="R22" s="45">
        <v>1</v>
      </c>
      <c r="S22" s="45">
        <v>1</v>
      </c>
      <c r="T22" s="45">
        <v>1</v>
      </c>
      <c r="U22" s="46">
        <v>0</v>
      </c>
      <c r="V22" s="46">
        <v>0.023529</v>
      </c>
      <c r="W22" s="46">
        <v>0</v>
      </c>
      <c r="X22" s="46">
        <v>0.010582</v>
      </c>
      <c r="Y22" s="46">
        <v>0</v>
      </c>
      <c r="Z22" s="46">
        <v>1</v>
      </c>
      <c r="AA22" s="70">
        <v>22</v>
      </c>
      <c r="AB22" s="70"/>
      <c r="AD22" s="93" t="str">
        <f>REPLACE(INDEX(GroupVertices[Group],MATCH(Vertices[[#This Row],[Vertex]],GroupVertices[Vertex],0)),1,1,"")</f>
        <v>6</v>
      </c>
      <c r="AF22" s="2"/>
    </row>
    <row r="23" spans="1:32" ht="15" thickBot="1">
      <c r="A23" s="1" t="s">
        <v>184</v>
      </c>
      <c r="B23" s="11" t="s">
        <v>304</v>
      </c>
      <c r="C23" s="11"/>
      <c r="D23" s="71"/>
      <c r="E23" s="69"/>
      <c r="F23" s="11"/>
      <c r="G23" s="75"/>
      <c r="H23" s="78" t="s">
        <v>184</v>
      </c>
      <c r="I23" s="57"/>
      <c r="J23" s="57" t="s">
        <v>71</v>
      </c>
      <c r="K23" s="12"/>
      <c r="L23" s="72">
        <v>916.3098591549295</v>
      </c>
      <c r="M23" s="73">
        <v>2739.087646484375</v>
      </c>
      <c r="N23" s="73">
        <v>702.4091186523438</v>
      </c>
      <c r="O23" s="68" t="s">
        <v>64</v>
      </c>
      <c r="P23" s="74"/>
      <c r="Q23" s="74"/>
      <c r="R23" s="45">
        <v>4</v>
      </c>
      <c r="S23" s="45">
        <v>3</v>
      </c>
      <c r="T23" s="45">
        <v>1</v>
      </c>
      <c r="U23" s="46">
        <v>26</v>
      </c>
      <c r="V23" s="46">
        <v>0.052941</v>
      </c>
      <c r="W23" s="46">
        <v>0</v>
      </c>
      <c r="X23" s="46">
        <v>0.014824</v>
      </c>
      <c r="Y23" s="46">
        <v>0</v>
      </c>
      <c r="Z23" s="46">
        <v>0</v>
      </c>
      <c r="AA23" s="70">
        <v>23</v>
      </c>
      <c r="AB23" s="70"/>
      <c r="AD23" s="93" t="str">
        <f>REPLACE(INDEX(GroupVertices[Group],MATCH(Vertices[[#This Row],[Vertex]],GroupVertices[Vertex],0)),1,1,"")</f>
        <v>5</v>
      </c>
      <c r="AF23" s="2"/>
    </row>
    <row r="24" spans="1:32" ht="15" thickBot="1">
      <c r="A24" s="1" t="s">
        <v>185</v>
      </c>
      <c r="B24" s="11" t="s">
        <v>304</v>
      </c>
      <c r="C24" s="11"/>
      <c r="D24" s="71"/>
      <c r="E24" s="69"/>
      <c r="F24" s="11"/>
      <c r="G24" s="75"/>
      <c r="H24" s="78" t="s">
        <v>185</v>
      </c>
      <c r="I24" s="57"/>
      <c r="J24" s="57" t="s">
        <v>71</v>
      </c>
      <c r="K24" s="12"/>
      <c r="L24" s="72">
        <v>1</v>
      </c>
      <c r="M24" s="73">
        <v>4387.85888671875</v>
      </c>
      <c r="N24" s="73">
        <v>5839.63671875</v>
      </c>
      <c r="O24" s="68" t="s">
        <v>64</v>
      </c>
      <c r="P24" s="74"/>
      <c r="Q24" s="74"/>
      <c r="R24" s="45">
        <v>1</v>
      </c>
      <c r="S24" s="45">
        <v>1</v>
      </c>
      <c r="T24" s="45">
        <v>1</v>
      </c>
      <c r="U24" s="46">
        <v>0</v>
      </c>
      <c r="V24" s="46">
        <v>0.061038</v>
      </c>
      <c r="W24" s="46">
        <v>0.000852</v>
      </c>
      <c r="X24" s="46">
        <v>0.010349</v>
      </c>
      <c r="Y24" s="46">
        <v>0</v>
      </c>
      <c r="Z24" s="46">
        <v>1</v>
      </c>
      <c r="AA24" s="70">
        <v>24</v>
      </c>
      <c r="AB24" s="70"/>
      <c r="AD24" s="93" t="str">
        <f>REPLACE(INDEX(GroupVertices[Group],MATCH(Vertices[[#This Row],[Vertex]],GroupVertices[Vertex],0)),1,1,"")</f>
        <v>3</v>
      </c>
      <c r="AF24" s="2"/>
    </row>
    <row r="25" spans="1:32" ht="15" thickBot="1">
      <c r="A25" s="1" t="s">
        <v>186</v>
      </c>
      <c r="B25" s="11" t="s">
        <v>304</v>
      </c>
      <c r="C25" s="11"/>
      <c r="D25" s="71"/>
      <c r="E25" s="69"/>
      <c r="F25" s="11"/>
      <c r="G25" s="75"/>
      <c r="H25" s="78" t="s">
        <v>186</v>
      </c>
      <c r="I25" s="57"/>
      <c r="J25" s="57" t="s">
        <v>71</v>
      </c>
      <c r="K25" s="12"/>
      <c r="L25" s="72">
        <v>7605.112676056338</v>
      </c>
      <c r="M25" s="73">
        <v>4387.85888671875</v>
      </c>
      <c r="N25" s="73">
        <v>4792.9091796875</v>
      </c>
      <c r="O25" s="68" t="s">
        <v>64</v>
      </c>
      <c r="P25" s="74"/>
      <c r="Q25" s="74"/>
      <c r="R25" s="45">
        <v>1</v>
      </c>
      <c r="S25" s="45">
        <v>0</v>
      </c>
      <c r="T25" s="45">
        <v>2</v>
      </c>
      <c r="U25" s="46">
        <v>216</v>
      </c>
      <c r="V25" s="46">
        <v>0.077436</v>
      </c>
      <c r="W25" s="46">
        <v>0.003147</v>
      </c>
      <c r="X25" s="46">
        <v>0.011167</v>
      </c>
      <c r="Y25" s="46">
        <v>0</v>
      </c>
      <c r="Z25" s="46">
        <v>0</v>
      </c>
      <c r="AA25" s="70">
        <v>25</v>
      </c>
      <c r="AB25" s="70"/>
      <c r="AD25" s="93" t="str">
        <f>REPLACE(INDEX(GroupVertices[Group],MATCH(Vertices[[#This Row],[Vertex]],GroupVertices[Vertex],0)),1,1,"")</f>
        <v>3</v>
      </c>
      <c r="AF25" s="2"/>
    </row>
    <row r="26" spans="1:32" ht="15" thickBot="1">
      <c r="A26" s="1" t="s">
        <v>187</v>
      </c>
      <c r="B26" s="11" t="s">
        <v>304</v>
      </c>
      <c r="C26" s="11"/>
      <c r="D26" s="71"/>
      <c r="E26" s="69"/>
      <c r="F26" s="11"/>
      <c r="G26" s="75"/>
      <c r="H26" s="78" t="s">
        <v>187</v>
      </c>
      <c r="I26" s="57"/>
      <c r="J26" s="57" t="s">
        <v>71</v>
      </c>
      <c r="K26" s="12"/>
      <c r="L26" s="72">
        <v>1</v>
      </c>
      <c r="M26" s="73">
        <v>1832.706787109375</v>
      </c>
      <c r="N26" s="73">
        <v>9141.6474609375</v>
      </c>
      <c r="O26" s="68" t="s">
        <v>64</v>
      </c>
      <c r="P26" s="74"/>
      <c r="Q26" s="74"/>
      <c r="R26" s="45">
        <v>1</v>
      </c>
      <c r="S26" s="45">
        <v>0</v>
      </c>
      <c r="T26" s="45">
        <v>1</v>
      </c>
      <c r="U26" s="46">
        <v>0</v>
      </c>
      <c r="V26" s="46">
        <v>0.050155</v>
      </c>
      <c r="W26" s="46">
        <v>0.322576</v>
      </c>
      <c r="X26" s="46">
        <v>0.010299</v>
      </c>
      <c r="Y26" s="46">
        <v>0</v>
      </c>
      <c r="Z26" s="46">
        <v>0</v>
      </c>
      <c r="AA26" s="70">
        <v>26</v>
      </c>
      <c r="AB26" s="70"/>
      <c r="AD26" s="93" t="str">
        <f>REPLACE(INDEX(GroupVertices[Group],MATCH(Vertices[[#This Row],[Vertex]],GroupVertices[Vertex],0)),1,1,"")</f>
        <v>1</v>
      </c>
      <c r="AF26" s="2"/>
    </row>
    <row r="27" spans="1:32" ht="15" thickBot="1">
      <c r="A27" s="1" t="s">
        <v>226</v>
      </c>
      <c r="B27" s="11" t="s">
        <v>304</v>
      </c>
      <c r="C27" s="11"/>
      <c r="D27" s="71"/>
      <c r="E27" s="69"/>
      <c r="F27" s="11"/>
      <c r="G27" s="75"/>
      <c r="H27" s="78" t="s">
        <v>226</v>
      </c>
      <c r="I27" s="57"/>
      <c r="J27" s="57" t="s">
        <v>71</v>
      </c>
      <c r="K27" s="12"/>
      <c r="L27" s="72">
        <v>2394.887323943662</v>
      </c>
      <c r="M27" s="73">
        <v>1153.6966552734375</v>
      </c>
      <c r="N27" s="73">
        <v>5484.98876953125</v>
      </c>
      <c r="O27" s="68" t="s">
        <v>64</v>
      </c>
      <c r="P27" s="74"/>
      <c r="Q27" s="74"/>
      <c r="R27" s="45">
        <v>7</v>
      </c>
      <c r="S27" s="45">
        <v>6</v>
      </c>
      <c r="T27" s="45">
        <v>1</v>
      </c>
      <c r="U27" s="46">
        <v>68</v>
      </c>
      <c r="V27" s="46">
        <v>0.086631</v>
      </c>
      <c r="W27" s="46">
        <v>0.424712</v>
      </c>
      <c r="X27" s="46">
        <v>0.019396</v>
      </c>
      <c r="Y27" s="46">
        <v>0</v>
      </c>
      <c r="Z27" s="46">
        <v>0</v>
      </c>
      <c r="AA27" s="70">
        <v>27</v>
      </c>
      <c r="AB27" s="70"/>
      <c r="AD27" s="93" t="str">
        <f>REPLACE(INDEX(GroupVertices[Group],MATCH(Vertices[[#This Row],[Vertex]],GroupVertices[Vertex],0)),1,1,"")</f>
        <v>1</v>
      </c>
      <c r="AF27" s="2"/>
    </row>
    <row r="28" spans="1:32" ht="15" thickBot="1">
      <c r="A28" s="1" t="s">
        <v>188</v>
      </c>
      <c r="B28" s="11" t="s">
        <v>304</v>
      </c>
      <c r="C28" s="11"/>
      <c r="D28" s="71"/>
      <c r="E28" s="69"/>
      <c r="F28" s="11"/>
      <c r="G28" s="75"/>
      <c r="H28" s="78" t="s">
        <v>188</v>
      </c>
      <c r="I28" s="57"/>
      <c r="J28" s="57" t="s">
        <v>71</v>
      </c>
      <c r="K28" s="12"/>
      <c r="L28" s="72">
        <v>564.2676056338029</v>
      </c>
      <c r="M28" s="73">
        <v>1832.706787109375</v>
      </c>
      <c r="N28" s="73">
        <v>6703.875</v>
      </c>
      <c r="O28" s="68" t="s">
        <v>64</v>
      </c>
      <c r="P28" s="74"/>
      <c r="Q28" s="74"/>
      <c r="R28" s="45">
        <v>1</v>
      </c>
      <c r="S28" s="45">
        <v>1</v>
      </c>
      <c r="T28" s="45">
        <v>1</v>
      </c>
      <c r="U28" s="46">
        <v>16</v>
      </c>
      <c r="V28" s="46">
        <v>0.056055</v>
      </c>
      <c r="W28" s="46">
        <v>0.373644</v>
      </c>
      <c r="X28" s="46">
        <v>0.011916</v>
      </c>
      <c r="Y28" s="46">
        <v>0</v>
      </c>
      <c r="Z28" s="46">
        <v>0</v>
      </c>
      <c r="AA28" s="70">
        <v>28</v>
      </c>
      <c r="AB28" s="70"/>
      <c r="AD28" s="93" t="str">
        <f>REPLACE(INDEX(GroupVertices[Group],MATCH(Vertices[[#This Row],[Vertex]],GroupVertices[Vertex],0)),1,1,"")</f>
        <v>1</v>
      </c>
      <c r="AF28" s="2"/>
    </row>
    <row r="29" spans="1:32" ht="15" thickBot="1">
      <c r="A29" s="1" t="s">
        <v>191</v>
      </c>
      <c r="B29" s="11" t="s">
        <v>304</v>
      </c>
      <c r="C29" s="11"/>
      <c r="D29" s="71"/>
      <c r="E29" s="69"/>
      <c r="F29" s="11"/>
      <c r="G29" s="75"/>
      <c r="H29" s="78" t="s">
        <v>191</v>
      </c>
      <c r="I29" s="57"/>
      <c r="J29" s="57" t="s">
        <v>71</v>
      </c>
      <c r="K29" s="12"/>
      <c r="L29" s="72">
        <v>1</v>
      </c>
      <c r="M29" s="73">
        <v>3563.473388671875</v>
      </c>
      <c r="N29" s="73">
        <v>2520.4091796875</v>
      </c>
      <c r="O29" s="68" t="s">
        <v>64</v>
      </c>
      <c r="P29" s="74"/>
      <c r="Q29" s="74"/>
      <c r="R29" s="45">
        <v>1</v>
      </c>
      <c r="S29" s="45">
        <v>0</v>
      </c>
      <c r="T29" s="45">
        <v>1</v>
      </c>
      <c r="U29" s="46">
        <v>0</v>
      </c>
      <c r="V29" s="46">
        <v>0.026471</v>
      </c>
      <c r="W29" s="46">
        <v>0</v>
      </c>
      <c r="X29" s="46">
        <v>0.010788</v>
      </c>
      <c r="Y29" s="46">
        <v>0</v>
      </c>
      <c r="Z29" s="46">
        <v>0</v>
      </c>
      <c r="AA29" s="70">
        <v>29</v>
      </c>
      <c r="AB29" s="70"/>
      <c r="AD29" s="93" t="str">
        <f>REPLACE(INDEX(GroupVertices[Group],MATCH(Vertices[[#This Row],[Vertex]],GroupVertices[Vertex],0)),1,1,"")</f>
        <v>5</v>
      </c>
      <c r="AF29" s="2"/>
    </row>
    <row r="30" spans="1:32" ht="15" thickBot="1">
      <c r="A30" s="1" t="s">
        <v>220</v>
      </c>
      <c r="B30" s="11" t="s">
        <v>304</v>
      </c>
      <c r="C30" s="11"/>
      <c r="D30" s="71"/>
      <c r="E30" s="69"/>
      <c r="F30" s="11"/>
      <c r="G30" s="75"/>
      <c r="H30" s="78" t="s">
        <v>220</v>
      </c>
      <c r="I30" s="57"/>
      <c r="J30" s="57" t="s">
        <v>71</v>
      </c>
      <c r="K30" s="12"/>
      <c r="L30" s="72">
        <v>353.0422535211268</v>
      </c>
      <c r="M30" s="73">
        <v>4387.85888671875</v>
      </c>
      <c r="N30" s="73">
        <v>1611.4090576171875</v>
      </c>
      <c r="O30" s="68" t="s">
        <v>64</v>
      </c>
      <c r="P30" s="74"/>
      <c r="Q30" s="74"/>
      <c r="R30" s="45">
        <v>2</v>
      </c>
      <c r="S30" s="45">
        <v>1</v>
      </c>
      <c r="T30" s="45">
        <v>1</v>
      </c>
      <c r="U30" s="46">
        <v>10</v>
      </c>
      <c r="V30" s="46">
        <v>0.038503</v>
      </c>
      <c r="W30" s="46">
        <v>0</v>
      </c>
      <c r="X30" s="46">
        <v>0.012058</v>
      </c>
      <c r="Y30" s="46">
        <v>0</v>
      </c>
      <c r="Z30" s="46">
        <v>0</v>
      </c>
      <c r="AA30" s="70">
        <v>30</v>
      </c>
      <c r="AB30" s="70"/>
      <c r="AD30" s="93" t="str">
        <f>REPLACE(INDEX(GroupVertices[Group],MATCH(Vertices[[#This Row],[Vertex]],GroupVertices[Vertex],0)),1,1,"")</f>
        <v>5</v>
      </c>
      <c r="AF30" s="2"/>
    </row>
    <row r="31" spans="1:32" ht="15" thickBot="1">
      <c r="A31" s="1" t="s">
        <v>195</v>
      </c>
      <c r="B31" s="11" t="s">
        <v>304</v>
      </c>
      <c r="C31" s="11"/>
      <c r="D31" s="71"/>
      <c r="E31" s="69"/>
      <c r="F31" s="11"/>
      <c r="G31" s="75"/>
      <c r="H31" s="78" t="s">
        <v>195</v>
      </c>
      <c r="I31" s="57"/>
      <c r="J31" s="57" t="s">
        <v>71</v>
      </c>
      <c r="K31" s="12"/>
      <c r="L31" s="72">
        <v>564.2676056338029</v>
      </c>
      <c r="M31" s="73">
        <v>1163.447509765625</v>
      </c>
      <c r="N31" s="73">
        <v>6703.875</v>
      </c>
      <c r="O31" s="68" t="s">
        <v>64</v>
      </c>
      <c r="P31" s="74"/>
      <c r="Q31" s="74"/>
      <c r="R31" s="45">
        <v>2</v>
      </c>
      <c r="S31" s="45">
        <v>2</v>
      </c>
      <c r="T31" s="45">
        <v>1</v>
      </c>
      <c r="U31" s="46">
        <v>16</v>
      </c>
      <c r="V31" s="46">
        <v>0.056055</v>
      </c>
      <c r="W31" s="46">
        <v>0.373644</v>
      </c>
      <c r="X31" s="46">
        <v>0.011916</v>
      </c>
      <c r="Y31" s="46">
        <v>0</v>
      </c>
      <c r="Z31" s="46">
        <v>0.5</v>
      </c>
      <c r="AA31" s="70">
        <v>31</v>
      </c>
      <c r="AB31" s="70"/>
      <c r="AD31" s="93" t="str">
        <f>REPLACE(INDEX(GroupVertices[Group],MATCH(Vertices[[#This Row],[Vertex]],GroupVertices[Vertex],0)),1,1,"")</f>
        <v>1</v>
      </c>
      <c r="AF31" s="2"/>
    </row>
    <row r="32" spans="1:32" ht="15" thickBot="1">
      <c r="A32" s="1" t="s">
        <v>197</v>
      </c>
      <c r="B32" s="11" t="s">
        <v>304</v>
      </c>
      <c r="C32" s="11"/>
      <c r="D32" s="71"/>
      <c r="E32" s="69"/>
      <c r="F32" s="11"/>
      <c r="G32" s="75"/>
      <c r="H32" s="78" t="s">
        <v>197</v>
      </c>
      <c r="I32" s="57"/>
      <c r="J32" s="57" t="s">
        <v>71</v>
      </c>
      <c r="K32" s="12"/>
      <c r="L32" s="72">
        <v>1</v>
      </c>
      <c r="M32" s="73">
        <v>494.18817138671875</v>
      </c>
      <c r="N32" s="73">
        <v>7922.76123046875</v>
      </c>
      <c r="O32" s="68" t="s">
        <v>64</v>
      </c>
      <c r="P32" s="74"/>
      <c r="Q32" s="74"/>
      <c r="R32" s="45">
        <v>1</v>
      </c>
      <c r="S32" s="45">
        <v>1</v>
      </c>
      <c r="T32" s="45">
        <v>1</v>
      </c>
      <c r="U32" s="46">
        <v>0</v>
      </c>
      <c r="V32" s="46">
        <v>0.038118</v>
      </c>
      <c r="W32" s="46">
        <v>0.067237</v>
      </c>
      <c r="X32" s="46">
        <v>0.010777</v>
      </c>
      <c r="Y32" s="46">
        <v>0</v>
      </c>
      <c r="Z32" s="46">
        <v>1</v>
      </c>
      <c r="AA32" s="70">
        <v>32</v>
      </c>
      <c r="AB32" s="70"/>
      <c r="AD32" s="93" t="str">
        <f>REPLACE(INDEX(GroupVertices[Group],MATCH(Vertices[[#This Row],[Vertex]],GroupVertices[Vertex],0)),1,1,"")</f>
        <v>1</v>
      </c>
      <c r="AF32" s="2"/>
    </row>
    <row r="33" spans="1:32" ht="15" thickBot="1">
      <c r="A33" s="1" t="s">
        <v>196</v>
      </c>
      <c r="B33" s="11" t="s">
        <v>304</v>
      </c>
      <c r="C33" s="11"/>
      <c r="D33" s="71"/>
      <c r="E33" s="69"/>
      <c r="F33" s="11"/>
      <c r="G33" s="75"/>
      <c r="H33" s="78" t="s">
        <v>196</v>
      </c>
      <c r="I33" s="57"/>
      <c r="J33" s="57" t="s">
        <v>71</v>
      </c>
      <c r="K33" s="12"/>
      <c r="L33" s="72">
        <v>1409.1690140845071</v>
      </c>
      <c r="M33" s="73">
        <v>5341.8857421875</v>
      </c>
      <c r="N33" s="73">
        <v>8211.98828125</v>
      </c>
      <c r="O33" s="68" t="s">
        <v>64</v>
      </c>
      <c r="P33" s="74"/>
      <c r="Q33" s="74"/>
      <c r="R33" s="45">
        <v>1</v>
      </c>
      <c r="S33" s="45">
        <v>1</v>
      </c>
      <c r="T33" s="45">
        <v>2</v>
      </c>
      <c r="U33" s="46">
        <v>40</v>
      </c>
      <c r="V33" s="46">
        <v>0.047598</v>
      </c>
      <c r="W33" s="46">
        <v>0.000291</v>
      </c>
      <c r="X33" s="46">
        <v>0.012163</v>
      </c>
      <c r="Y33" s="46">
        <v>0</v>
      </c>
      <c r="Z33" s="46">
        <v>0.5</v>
      </c>
      <c r="AA33" s="70">
        <v>33</v>
      </c>
      <c r="AB33" s="70"/>
      <c r="AD33" s="93" t="str">
        <f>REPLACE(INDEX(GroupVertices[Group],MATCH(Vertices[[#This Row],[Vertex]],GroupVertices[Vertex],0)),1,1,"")</f>
        <v>8</v>
      </c>
      <c r="AF33" s="2"/>
    </row>
    <row r="34" spans="1:32" ht="15" thickBot="1">
      <c r="A34" s="1" t="s">
        <v>201</v>
      </c>
      <c r="B34" s="11" t="s">
        <v>304</v>
      </c>
      <c r="C34" s="11"/>
      <c r="D34" s="71"/>
      <c r="E34" s="69"/>
      <c r="F34" s="11"/>
      <c r="G34" s="75"/>
      <c r="H34" s="78" t="s">
        <v>201</v>
      </c>
      <c r="I34" s="57"/>
      <c r="J34" s="57" t="s">
        <v>71</v>
      </c>
      <c r="K34" s="12"/>
      <c r="L34" s="72">
        <v>3943.8732394366198</v>
      </c>
      <c r="M34" s="73">
        <v>6106.4375</v>
      </c>
      <c r="N34" s="73">
        <v>8211.98828125</v>
      </c>
      <c r="O34" s="68" t="s">
        <v>64</v>
      </c>
      <c r="P34" s="74"/>
      <c r="Q34" s="74"/>
      <c r="R34" s="45">
        <v>3</v>
      </c>
      <c r="S34" s="45">
        <v>3</v>
      </c>
      <c r="T34" s="45">
        <v>1</v>
      </c>
      <c r="U34" s="46">
        <v>112</v>
      </c>
      <c r="V34" s="46">
        <v>0.057014</v>
      </c>
      <c r="W34" s="46">
        <v>0.000816</v>
      </c>
      <c r="X34" s="46">
        <v>0.013203</v>
      </c>
      <c r="Y34" s="46">
        <v>0</v>
      </c>
      <c r="Z34" s="46">
        <v>0.3333333333333333</v>
      </c>
      <c r="AA34" s="70">
        <v>34</v>
      </c>
      <c r="AB34" s="70"/>
      <c r="AD34" s="93" t="str">
        <f>REPLACE(INDEX(GroupVertices[Group],MATCH(Vertices[[#This Row],[Vertex]],GroupVertices[Vertex],0)),1,1,"")</f>
        <v>8</v>
      </c>
      <c r="AF34" s="2"/>
    </row>
    <row r="35" spans="1:32" ht="15" thickBot="1">
      <c r="A35" s="1" t="s">
        <v>198</v>
      </c>
      <c r="B35" s="11" t="s">
        <v>304</v>
      </c>
      <c r="C35" s="11"/>
      <c r="D35" s="71"/>
      <c r="E35" s="69"/>
      <c r="F35" s="11"/>
      <c r="G35" s="75"/>
      <c r="H35" s="78" t="s">
        <v>198</v>
      </c>
      <c r="I35" s="57"/>
      <c r="J35" s="57" t="s">
        <v>71</v>
      </c>
      <c r="K35" s="12"/>
      <c r="L35" s="72">
        <v>1</v>
      </c>
      <c r="M35" s="73">
        <v>6106.4375</v>
      </c>
      <c r="N35" s="73">
        <v>9238.056640625</v>
      </c>
      <c r="O35" s="68" t="s">
        <v>64</v>
      </c>
      <c r="P35" s="74"/>
      <c r="Q35" s="74"/>
      <c r="R35" s="45">
        <v>1</v>
      </c>
      <c r="S35" s="45">
        <v>0</v>
      </c>
      <c r="T35" s="45">
        <v>1</v>
      </c>
      <c r="U35" s="46">
        <v>0</v>
      </c>
      <c r="V35" s="46">
        <v>0.046741</v>
      </c>
      <c r="W35" s="46">
        <v>0.000247</v>
      </c>
      <c r="X35" s="46">
        <v>0.010544</v>
      </c>
      <c r="Y35" s="46">
        <v>0</v>
      </c>
      <c r="Z35" s="46">
        <v>0</v>
      </c>
      <c r="AA35" s="70">
        <v>35</v>
      </c>
      <c r="AB35" s="70"/>
      <c r="AD35" s="93" t="str">
        <f>REPLACE(INDEX(GroupVertices[Group],MATCH(Vertices[[#This Row],[Vertex]],GroupVertices[Vertex],0)),1,1,"")</f>
        <v>8</v>
      </c>
      <c r="AF35" s="2"/>
    </row>
    <row r="36" spans="1:32" ht="15" thickBot="1">
      <c r="A36" s="1" t="s">
        <v>200</v>
      </c>
      <c r="B36" s="11" t="s">
        <v>304</v>
      </c>
      <c r="C36" s="11"/>
      <c r="D36" s="71"/>
      <c r="E36" s="69"/>
      <c r="F36" s="11"/>
      <c r="G36" s="75"/>
      <c r="H36" s="78" t="s">
        <v>200</v>
      </c>
      <c r="I36" s="57"/>
      <c r="J36" s="57" t="s">
        <v>71</v>
      </c>
      <c r="K36" s="12"/>
      <c r="L36" s="72">
        <v>4788.774647887324</v>
      </c>
      <c r="M36" s="73">
        <v>5341.8857421875</v>
      </c>
      <c r="N36" s="73">
        <v>7185.919921875</v>
      </c>
      <c r="O36" s="68" t="s">
        <v>64</v>
      </c>
      <c r="P36" s="74"/>
      <c r="Q36" s="74"/>
      <c r="R36" s="45">
        <v>1</v>
      </c>
      <c r="S36" s="45">
        <v>0</v>
      </c>
      <c r="T36" s="45">
        <v>2</v>
      </c>
      <c r="U36" s="46">
        <v>136</v>
      </c>
      <c r="V36" s="46">
        <v>0.06738</v>
      </c>
      <c r="W36" s="46">
        <v>0.001099</v>
      </c>
      <c r="X36" s="46">
        <v>0.011009</v>
      </c>
      <c r="Y36" s="46">
        <v>0</v>
      </c>
      <c r="Z36" s="46">
        <v>0</v>
      </c>
      <c r="AA36" s="70">
        <v>36</v>
      </c>
      <c r="AB36" s="70"/>
      <c r="AD36" s="93" t="str">
        <f>REPLACE(INDEX(GroupVertices[Group],MATCH(Vertices[[#This Row],[Vertex]],GroupVertices[Vertex],0)),1,1,"")</f>
        <v>8</v>
      </c>
      <c r="AF36" s="2"/>
    </row>
    <row r="37" spans="1:32" ht="15" thickBot="1">
      <c r="A37" s="1" t="s">
        <v>203</v>
      </c>
      <c r="B37" s="11" t="s">
        <v>304</v>
      </c>
      <c r="C37" s="11"/>
      <c r="D37" s="71"/>
      <c r="E37" s="69"/>
      <c r="F37" s="11"/>
      <c r="G37" s="75"/>
      <c r="H37" s="78" t="s">
        <v>203</v>
      </c>
      <c r="I37" s="57"/>
      <c r="J37" s="57" t="s">
        <v>71</v>
      </c>
      <c r="K37" s="12"/>
      <c r="L37" s="72">
        <v>1</v>
      </c>
      <c r="M37" s="73">
        <v>494.18817138671875</v>
      </c>
      <c r="N37" s="73">
        <v>3897.681640625</v>
      </c>
      <c r="O37" s="68" t="s">
        <v>64</v>
      </c>
      <c r="P37" s="74"/>
      <c r="Q37" s="74"/>
      <c r="R37" s="45">
        <v>1</v>
      </c>
      <c r="S37" s="45">
        <v>0</v>
      </c>
      <c r="T37" s="45">
        <v>1</v>
      </c>
      <c r="U37" s="46">
        <v>0</v>
      </c>
      <c r="V37" s="46">
        <v>0.057014</v>
      </c>
      <c r="W37" s="46">
        <v>0.002247</v>
      </c>
      <c r="X37" s="46">
        <v>0.010328</v>
      </c>
      <c r="Y37" s="46">
        <v>0</v>
      </c>
      <c r="Z37" s="46">
        <v>0</v>
      </c>
      <c r="AA37" s="70">
        <v>37</v>
      </c>
      <c r="AB37" s="70"/>
      <c r="AD37" s="93" t="str">
        <f>REPLACE(INDEX(GroupVertices[Group],MATCH(Vertices[[#This Row],[Vertex]],GroupVertices[Vertex],0)),1,1,"")</f>
        <v>2</v>
      </c>
      <c r="AF37" s="2"/>
    </row>
    <row r="38" spans="1:32" ht="15" thickBot="1">
      <c r="A38" s="1" t="s">
        <v>204</v>
      </c>
      <c r="B38" s="11" t="s">
        <v>304</v>
      </c>
      <c r="C38" s="11"/>
      <c r="D38" s="71"/>
      <c r="E38" s="69"/>
      <c r="F38" s="11"/>
      <c r="G38" s="75"/>
      <c r="H38" s="78" t="s">
        <v>204</v>
      </c>
      <c r="I38" s="57"/>
      <c r="J38" s="57" t="s">
        <v>71</v>
      </c>
      <c r="K38" s="12"/>
      <c r="L38" s="72">
        <v>1</v>
      </c>
      <c r="M38" s="73">
        <v>2739.087646484375</v>
      </c>
      <c r="N38" s="73">
        <v>8181</v>
      </c>
      <c r="O38" s="68" t="s">
        <v>64</v>
      </c>
      <c r="P38" s="74"/>
      <c r="Q38" s="74"/>
      <c r="R38" s="45">
        <v>1</v>
      </c>
      <c r="S38" s="45">
        <v>0</v>
      </c>
      <c r="T38" s="45">
        <v>1</v>
      </c>
      <c r="U38" s="46">
        <v>0</v>
      </c>
      <c r="V38" s="46">
        <v>0.044344</v>
      </c>
      <c r="W38" s="46">
        <v>0.037088</v>
      </c>
      <c r="X38" s="46">
        <v>0.010328</v>
      </c>
      <c r="Y38" s="46">
        <v>0</v>
      </c>
      <c r="Z38" s="46">
        <v>0</v>
      </c>
      <c r="AA38" s="70">
        <v>38</v>
      </c>
      <c r="AB38" s="70"/>
      <c r="AD38" s="93" t="str">
        <f>REPLACE(INDEX(GroupVertices[Group],MATCH(Vertices[[#This Row],[Vertex]],GroupVertices[Vertex],0)),1,1,"")</f>
        <v>4</v>
      </c>
      <c r="AF38" s="2"/>
    </row>
    <row r="39" spans="1:32" ht="15" thickBot="1">
      <c r="A39" s="1" t="s">
        <v>205</v>
      </c>
      <c r="B39" s="11" t="s">
        <v>304</v>
      </c>
      <c r="C39" s="11"/>
      <c r="D39" s="71"/>
      <c r="E39" s="69"/>
      <c r="F39" s="11"/>
      <c r="G39" s="75"/>
      <c r="H39" s="78" t="s">
        <v>205</v>
      </c>
      <c r="I39" s="57"/>
      <c r="J39" s="57" t="s">
        <v>71</v>
      </c>
      <c r="K39" s="12"/>
      <c r="L39" s="72">
        <v>1</v>
      </c>
      <c r="M39" s="73">
        <v>2739.087646484375</v>
      </c>
      <c r="N39" s="73">
        <v>9227.7275390625</v>
      </c>
      <c r="O39" s="68" t="s">
        <v>64</v>
      </c>
      <c r="P39" s="74"/>
      <c r="Q39" s="74"/>
      <c r="R39" s="45">
        <v>1</v>
      </c>
      <c r="S39" s="45">
        <v>0</v>
      </c>
      <c r="T39" s="45">
        <v>1</v>
      </c>
      <c r="U39" s="46">
        <v>0</v>
      </c>
      <c r="V39" s="46">
        <v>0.044344</v>
      </c>
      <c r="W39" s="46">
        <v>0.037088</v>
      </c>
      <c r="X39" s="46">
        <v>0.010328</v>
      </c>
      <c r="Y39" s="46">
        <v>0</v>
      </c>
      <c r="Z39" s="46">
        <v>0</v>
      </c>
      <c r="AA39" s="70">
        <v>39</v>
      </c>
      <c r="AB39" s="70"/>
      <c r="AD39" s="93" t="str">
        <f>REPLACE(INDEX(GroupVertices[Group],MATCH(Vertices[[#This Row],[Vertex]],GroupVertices[Vertex],0)),1,1,"")</f>
        <v>4</v>
      </c>
      <c r="AF39" s="2"/>
    </row>
    <row r="40" spans="1:32" ht="15" thickBot="1">
      <c r="A40" s="1" t="s">
        <v>206</v>
      </c>
      <c r="B40" s="11" t="s">
        <v>304</v>
      </c>
      <c r="C40" s="11"/>
      <c r="D40" s="71"/>
      <c r="E40" s="69"/>
      <c r="F40" s="11"/>
      <c r="G40" s="75"/>
      <c r="H40" s="78" t="s">
        <v>206</v>
      </c>
      <c r="I40" s="57"/>
      <c r="J40" s="57" t="s">
        <v>71</v>
      </c>
      <c r="K40" s="12"/>
      <c r="L40" s="72">
        <v>1</v>
      </c>
      <c r="M40" s="73">
        <v>5268.7548828125</v>
      </c>
      <c r="N40" s="73">
        <v>5686.41455078125</v>
      </c>
      <c r="O40" s="68" t="s">
        <v>64</v>
      </c>
      <c r="P40" s="74"/>
      <c r="Q40" s="74"/>
      <c r="R40" s="45">
        <v>1</v>
      </c>
      <c r="S40" s="45">
        <v>1</v>
      </c>
      <c r="T40" s="45">
        <v>1</v>
      </c>
      <c r="U40" s="46">
        <v>0</v>
      </c>
      <c r="V40" s="46">
        <v>0.017647</v>
      </c>
      <c r="W40" s="46">
        <v>0</v>
      </c>
      <c r="X40" s="46">
        <v>0.010817</v>
      </c>
      <c r="Y40" s="46">
        <v>0</v>
      </c>
      <c r="Z40" s="46">
        <v>1</v>
      </c>
      <c r="AA40" s="70">
        <v>40</v>
      </c>
      <c r="AB40" s="70"/>
      <c r="AD40" s="93" t="str">
        <f>REPLACE(INDEX(GroupVertices[Group],MATCH(Vertices[[#This Row],[Vertex]],GroupVertices[Vertex],0)),1,1,"")</f>
        <v>10</v>
      </c>
      <c r="AF40" s="2"/>
    </row>
    <row r="41" spans="1:32" ht="15" thickBot="1">
      <c r="A41" s="1" t="s">
        <v>207</v>
      </c>
      <c r="B41" s="11" t="s">
        <v>304</v>
      </c>
      <c r="C41" s="11"/>
      <c r="D41" s="71"/>
      <c r="E41" s="69"/>
      <c r="F41" s="11"/>
      <c r="G41" s="75"/>
      <c r="H41" s="78" t="s">
        <v>207</v>
      </c>
      <c r="I41" s="57"/>
      <c r="J41" s="57" t="s">
        <v>71</v>
      </c>
      <c r="K41" s="12"/>
      <c r="L41" s="72">
        <v>1</v>
      </c>
      <c r="M41" s="73">
        <v>4387.85888671875</v>
      </c>
      <c r="N41" s="73">
        <v>2520.4091796875</v>
      </c>
      <c r="O41" s="68" t="s">
        <v>64</v>
      </c>
      <c r="P41" s="74"/>
      <c r="Q41" s="74"/>
      <c r="R41" s="45">
        <v>1</v>
      </c>
      <c r="S41" s="45">
        <v>0</v>
      </c>
      <c r="T41" s="45">
        <v>1</v>
      </c>
      <c r="U41" s="46">
        <v>0</v>
      </c>
      <c r="V41" s="46">
        <v>0.032579</v>
      </c>
      <c r="W41" s="46">
        <v>0</v>
      </c>
      <c r="X41" s="46">
        <v>0.01044</v>
      </c>
      <c r="Y41" s="46">
        <v>0</v>
      </c>
      <c r="Z41" s="46">
        <v>0</v>
      </c>
      <c r="AA41" s="70">
        <v>41</v>
      </c>
      <c r="AB41" s="70"/>
      <c r="AD41" s="93" t="str">
        <f>REPLACE(INDEX(GroupVertices[Group],MATCH(Vertices[[#This Row],[Vertex]],GroupVertices[Vertex],0)),1,1,"")</f>
        <v>5</v>
      </c>
      <c r="AF41" s="2"/>
    </row>
    <row r="42" spans="1:32" ht="15" thickBot="1">
      <c r="A42" s="1" t="s">
        <v>208</v>
      </c>
      <c r="B42" s="11" t="s">
        <v>304</v>
      </c>
      <c r="C42" s="11"/>
      <c r="D42" s="71"/>
      <c r="E42" s="69"/>
      <c r="F42" s="11"/>
      <c r="G42" s="75"/>
      <c r="H42" s="78" t="s">
        <v>208</v>
      </c>
      <c r="I42" s="57"/>
      <c r="J42" s="57" t="s">
        <v>71</v>
      </c>
      <c r="K42" s="12"/>
      <c r="L42" s="72">
        <v>1</v>
      </c>
      <c r="M42" s="73">
        <v>3563.473388671875</v>
      </c>
      <c r="N42" s="73">
        <v>9227.7275390625</v>
      </c>
      <c r="O42" s="68" t="s">
        <v>64</v>
      </c>
      <c r="P42" s="74"/>
      <c r="Q42" s="74"/>
      <c r="R42" s="45">
        <v>1</v>
      </c>
      <c r="S42" s="45">
        <v>0</v>
      </c>
      <c r="T42" s="45">
        <v>1</v>
      </c>
      <c r="U42" s="46">
        <v>0</v>
      </c>
      <c r="V42" s="46">
        <v>0.044344</v>
      </c>
      <c r="W42" s="46">
        <v>0.037088</v>
      </c>
      <c r="X42" s="46">
        <v>0.010328</v>
      </c>
      <c r="Y42" s="46">
        <v>0</v>
      </c>
      <c r="Z42" s="46">
        <v>0</v>
      </c>
      <c r="AA42" s="70">
        <v>42</v>
      </c>
      <c r="AB42" s="70"/>
      <c r="AD42" s="93" t="str">
        <f>REPLACE(INDEX(GroupVertices[Group],MATCH(Vertices[[#This Row],[Vertex]],GroupVertices[Vertex],0)),1,1,"")</f>
        <v>4</v>
      </c>
      <c r="AF42" s="2"/>
    </row>
    <row r="43" spans="1:32" ht="15" thickBot="1">
      <c r="A43" s="1" t="s">
        <v>209</v>
      </c>
      <c r="B43" s="11" t="s">
        <v>304</v>
      </c>
      <c r="C43" s="11"/>
      <c r="D43" s="71"/>
      <c r="E43" s="69"/>
      <c r="F43" s="11"/>
      <c r="G43" s="75"/>
      <c r="H43" s="78" t="s">
        <v>209</v>
      </c>
      <c r="I43" s="57"/>
      <c r="J43" s="57" t="s">
        <v>71</v>
      </c>
      <c r="K43" s="12"/>
      <c r="L43" s="72">
        <v>1</v>
      </c>
      <c r="M43" s="73">
        <v>5887.0439453125</v>
      </c>
      <c r="N43" s="73">
        <v>5686.41455078125</v>
      </c>
      <c r="O43" s="68" t="s">
        <v>64</v>
      </c>
      <c r="P43" s="74"/>
      <c r="Q43" s="74"/>
      <c r="R43" s="45">
        <v>1</v>
      </c>
      <c r="S43" s="45">
        <v>0</v>
      </c>
      <c r="T43" s="45">
        <v>1</v>
      </c>
      <c r="U43" s="46">
        <v>0</v>
      </c>
      <c r="V43" s="46">
        <v>0.017647</v>
      </c>
      <c r="W43" s="46">
        <v>0</v>
      </c>
      <c r="X43" s="46">
        <v>0.010817</v>
      </c>
      <c r="Y43" s="46">
        <v>0</v>
      </c>
      <c r="Z43" s="46">
        <v>0</v>
      </c>
      <c r="AA43" s="70">
        <v>43</v>
      </c>
      <c r="AB43" s="70"/>
      <c r="AD43" s="93" t="str">
        <f>REPLACE(INDEX(GroupVertices[Group],MATCH(Vertices[[#This Row],[Vertex]],GroupVertices[Vertex],0)),1,1,"")</f>
        <v>10</v>
      </c>
      <c r="AF43" s="2"/>
    </row>
    <row r="44" spans="1:32" ht="15" thickBot="1">
      <c r="A44" s="1" t="s">
        <v>210</v>
      </c>
      <c r="B44" s="11" t="s">
        <v>304</v>
      </c>
      <c r="C44" s="11"/>
      <c r="D44" s="71"/>
      <c r="E44" s="69"/>
      <c r="F44" s="11"/>
      <c r="G44" s="75"/>
      <c r="H44" s="78" t="s">
        <v>210</v>
      </c>
      <c r="I44" s="57"/>
      <c r="J44" s="57" t="s">
        <v>71</v>
      </c>
      <c r="K44" s="12"/>
      <c r="L44" s="72">
        <v>1</v>
      </c>
      <c r="M44" s="73">
        <v>494.18817138671875</v>
      </c>
      <c r="N44" s="73">
        <v>9141.6474609375</v>
      </c>
      <c r="O44" s="68" t="s">
        <v>64</v>
      </c>
      <c r="P44" s="74"/>
      <c r="Q44" s="74"/>
      <c r="R44" s="45">
        <v>1</v>
      </c>
      <c r="S44" s="45">
        <v>0</v>
      </c>
      <c r="T44" s="45">
        <v>1</v>
      </c>
      <c r="U44" s="46">
        <v>0</v>
      </c>
      <c r="V44" s="46">
        <v>0.050155</v>
      </c>
      <c r="W44" s="46">
        <v>0.322576</v>
      </c>
      <c r="X44" s="46">
        <v>0.010299</v>
      </c>
      <c r="Y44" s="46">
        <v>0</v>
      </c>
      <c r="Z44" s="46">
        <v>0</v>
      </c>
      <c r="AA44" s="70">
        <v>44</v>
      </c>
      <c r="AB44" s="70"/>
      <c r="AD44" s="93" t="str">
        <f>REPLACE(INDEX(GroupVertices[Group],MATCH(Vertices[[#This Row],[Vertex]],GroupVertices[Vertex],0)),1,1,"")</f>
        <v>1</v>
      </c>
      <c r="AF44" s="2"/>
    </row>
    <row r="45" spans="1:32" ht="15" thickBot="1">
      <c r="A45" s="1" t="s">
        <v>211</v>
      </c>
      <c r="B45" s="11" t="s">
        <v>304</v>
      </c>
      <c r="C45" s="11"/>
      <c r="D45" s="71"/>
      <c r="E45" s="69"/>
      <c r="F45" s="11"/>
      <c r="G45" s="75"/>
      <c r="H45" s="78" t="s">
        <v>211</v>
      </c>
      <c r="I45" s="57"/>
      <c r="J45" s="57" t="s">
        <v>71</v>
      </c>
      <c r="K45" s="12"/>
      <c r="L45" s="72">
        <v>1</v>
      </c>
      <c r="M45" s="73">
        <v>1163.447509765625</v>
      </c>
      <c r="N45" s="73">
        <v>2437.772705078125</v>
      </c>
      <c r="O45" s="68" t="s">
        <v>64</v>
      </c>
      <c r="P45" s="74"/>
      <c r="Q45" s="74"/>
      <c r="R45" s="45">
        <v>1</v>
      </c>
      <c r="S45" s="45">
        <v>0</v>
      </c>
      <c r="T45" s="45">
        <v>1</v>
      </c>
      <c r="U45" s="46">
        <v>0</v>
      </c>
      <c r="V45" s="46">
        <v>0.057014</v>
      </c>
      <c r="W45" s="46">
        <v>0.002247</v>
      </c>
      <c r="X45" s="46">
        <v>0.010328</v>
      </c>
      <c r="Y45" s="46">
        <v>0</v>
      </c>
      <c r="Z45" s="46">
        <v>0</v>
      </c>
      <c r="AA45" s="70">
        <v>45</v>
      </c>
      <c r="AB45" s="70"/>
      <c r="AD45" s="93" t="str">
        <f>REPLACE(INDEX(GroupVertices[Group],MATCH(Vertices[[#This Row],[Vertex]],GroupVertices[Vertex],0)),1,1,"")</f>
        <v>2</v>
      </c>
      <c r="AF45" s="2"/>
    </row>
    <row r="46" spans="1:32" ht="15" thickBot="1">
      <c r="A46" s="1" t="s">
        <v>212</v>
      </c>
      <c r="B46" s="11" t="s">
        <v>304</v>
      </c>
      <c r="C46" s="11"/>
      <c r="D46" s="71"/>
      <c r="E46" s="69"/>
      <c r="F46" s="11"/>
      <c r="G46" s="75"/>
      <c r="H46" s="78" t="s">
        <v>212</v>
      </c>
      <c r="I46" s="57"/>
      <c r="J46" s="57" t="s">
        <v>71</v>
      </c>
      <c r="K46" s="12"/>
      <c r="L46" s="72">
        <v>1</v>
      </c>
      <c r="M46" s="73">
        <v>2739.087646484375</v>
      </c>
      <c r="N46" s="73">
        <v>7134.27197265625</v>
      </c>
      <c r="O46" s="68" t="s">
        <v>64</v>
      </c>
      <c r="P46" s="74"/>
      <c r="Q46" s="74"/>
      <c r="R46" s="45">
        <v>1</v>
      </c>
      <c r="S46" s="45">
        <v>0</v>
      </c>
      <c r="T46" s="45">
        <v>1</v>
      </c>
      <c r="U46" s="46">
        <v>0</v>
      </c>
      <c r="V46" s="46">
        <v>0.044344</v>
      </c>
      <c r="W46" s="46">
        <v>0.037088</v>
      </c>
      <c r="X46" s="46">
        <v>0.010328</v>
      </c>
      <c r="Y46" s="46">
        <v>0</v>
      </c>
      <c r="Z46" s="46">
        <v>0</v>
      </c>
      <c r="AA46" s="70">
        <v>46</v>
      </c>
      <c r="AB46" s="70"/>
      <c r="AD46" s="93" t="str">
        <f>REPLACE(INDEX(GroupVertices[Group],MATCH(Vertices[[#This Row],[Vertex]],GroupVertices[Vertex],0)),1,1,"")</f>
        <v>4</v>
      </c>
      <c r="AF46" s="2"/>
    </row>
    <row r="47" spans="1:32" ht="15" thickBot="1">
      <c r="A47" s="1" t="s">
        <v>214</v>
      </c>
      <c r="B47" s="11" t="s">
        <v>304</v>
      </c>
      <c r="C47" s="11"/>
      <c r="D47" s="71"/>
      <c r="E47" s="69"/>
      <c r="F47" s="11"/>
      <c r="G47" s="75"/>
      <c r="H47" s="78" t="s">
        <v>214</v>
      </c>
      <c r="I47" s="57"/>
      <c r="J47" s="57" t="s">
        <v>71</v>
      </c>
      <c r="K47" s="12"/>
      <c r="L47" s="72">
        <v>1</v>
      </c>
      <c r="M47" s="73">
        <v>2739.087646484375</v>
      </c>
      <c r="N47" s="73">
        <v>1611.4090576171875</v>
      </c>
      <c r="O47" s="68" t="s">
        <v>64</v>
      </c>
      <c r="P47" s="74"/>
      <c r="Q47" s="74"/>
      <c r="R47" s="45">
        <v>1</v>
      </c>
      <c r="S47" s="45">
        <v>0</v>
      </c>
      <c r="T47" s="45">
        <v>1</v>
      </c>
      <c r="U47" s="46">
        <v>0</v>
      </c>
      <c r="V47" s="46">
        <v>0.032579</v>
      </c>
      <c r="W47" s="46">
        <v>0</v>
      </c>
      <c r="X47" s="46">
        <v>0.01044</v>
      </c>
      <c r="Y47" s="46">
        <v>0</v>
      </c>
      <c r="Z47" s="46">
        <v>0</v>
      </c>
      <c r="AA47" s="70">
        <v>47</v>
      </c>
      <c r="AB47" s="70"/>
      <c r="AD47" s="93" t="str">
        <f>REPLACE(INDEX(GroupVertices[Group],MATCH(Vertices[[#This Row],[Vertex]],GroupVertices[Vertex],0)),1,1,"")</f>
        <v>5</v>
      </c>
      <c r="AF47" s="2"/>
    </row>
    <row r="48" spans="1:32" ht="15" thickBot="1">
      <c r="A48" s="1" t="s">
        <v>215</v>
      </c>
      <c r="B48" s="11" t="s">
        <v>304</v>
      </c>
      <c r="C48" s="11"/>
      <c r="D48" s="71"/>
      <c r="E48" s="69"/>
      <c r="F48" s="11"/>
      <c r="G48" s="75"/>
      <c r="H48" s="78" t="s">
        <v>215</v>
      </c>
      <c r="I48" s="57"/>
      <c r="J48" s="57" t="s">
        <v>71</v>
      </c>
      <c r="K48" s="12"/>
      <c r="L48" s="72">
        <v>7745.929577464789</v>
      </c>
      <c r="M48" s="73">
        <v>2739.087646484375</v>
      </c>
      <c r="N48" s="73">
        <v>3746.18212890625</v>
      </c>
      <c r="O48" s="68" t="s">
        <v>64</v>
      </c>
      <c r="P48" s="74"/>
      <c r="Q48" s="74"/>
      <c r="R48" s="45">
        <v>1</v>
      </c>
      <c r="S48" s="45">
        <v>1</v>
      </c>
      <c r="T48" s="45">
        <v>1</v>
      </c>
      <c r="U48" s="46">
        <v>220</v>
      </c>
      <c r="V48" s="46">
        <v>0.079819</v>
      </c>
      <c r="W48" s="46">
        <v>0.001805</v>
      </c>
      <c r="X48" s="46">
        <v>0.011186</v>
      </c>
      <c r="Y48" s="46">
        <v>0</v>
      </c>
      <c r="Z48" s="46">
        <v>0</v>
      </c>
      <c r="AA48" s="70">
        <v>48</v>
      </c>
      <c r="AB48" s="70"/>
      <c r="AD48" s="93" t="str">
        <f>REPLACE(INDEX(GroupVertices[Group],MATCH(Vertices[[#This Row],[Vertex]],GroupVertices[Vertex],0)),1,1,"")</f>
        <v>3</v>
      </c>
      <c r="AF48" s="2"/>
    </row>
    <row r="49" spans="1:32" ht="15" thickBot="1">
      <c r="A49" s="1" t="s">
        <v>216</v>
      </c>
      <c r="B49" s="11" t="s">
        <v>304</v>
      </c>
      <c r="C49" s="11"/>
      <c r="D49" s="71"/>
      <c r="E49" s="69"/>
      <c r="F49" s="11"/>
      <c r="G49" s="75"/>
      <c r="H49" s="78" t="s">
        <v>216</v>
      </c>
      <c r="I49" s="57"/>
      <c r="J49" s="57" t="s">
        <v>71</v>
      </c>
      <c r="K49" s="12"/>
      <c r="L49" s="72">
        <v>1</v>
      </c>
      <c r="M49" s="73">
        <v>494.18817138671875</v>
      </c>
      <c r="N49" s="73">
        <v>2437.772705078125</v>
      </c>
      <c r="O49" s="68" t="s">
        <v>64</v>
      </c>
      <c r="P49" s="74"/>
      <c r="Q49" s="74"/>
      <c r="R49" s="45">
        <v>1</v>
      </c>
      <c r="S49" s="45">
        <v>0</v>
      </c>
      <c r="T49" s="45">
        <v>1</v>
      </c>
      <c r="U49" s="46">
        <v>0</v>
      </c>
      <c r="V49" s="46">
        <v>0.057014</v>
      </c>
      <c r="W49" s="46">
        <v>0.002247</v>
      </c>
      <c r="X49" s="46">
        <v>0.010328</v>
      </c>
      <c r="Y49" s="46">
        <v>0</v>
      </c>
      <c r="Z49" s="46">
        <v>0</v>
      </c>
      <c r="AA49" s="70">
        <v>49</v>
      </c>
      <c r="AB49" s="70"/>
      <c r="AD49" s="93" t="str">
        <f>REPLACE(INDEX(GroupVertices[Group],MATCH(Vertices[[#This Row],[Vertex]],GroupVertices[Vertex],0)),1,1,"")</f>
        <v>2</v>
      </c>
      <c r="AF49" s="2"/>
    </row>
    <row r="50" spans="1:32" ht="15" thickBot="1">
      <c r="A50" s="1" t="s">
        <v>218</v>
      </c>
      <c r="B50" s="11" t="s">
        <v>304</v>
      </c>
      <c r="C50" s="11"/>
      <c r="D50" s="71"/>
      <c r="E50" s="69"/>
      <c r="F50" s="11"/>
      <c r="G50" s="75"/>
      <c r="H50" s="78" t="s">
        <v>218</v>
      </c>
      <c r="I50" s="57"/>
      <c r="J50" s="57" t="s">
        <v>71</v>
      </c>
      <c r="K50" s="12"/>
      <c r="L50" s="72">
        <v>1</v>
      </c>
      <c r="M50" s="73">
        <v>1163.447509765625</v>
      </c>
      <c r="N50" s="73">
        <v>9141.6474609375</v>
      </c>
      <c r="O50" s="68" t="s">
        <v>64</v>
      </c>
      <c r="P50" s="74"/>
      <c r="Q50" s="74"/>
      <c r="R50" s="45">
        <v>1</v>
      </c>
      <c r="S50" s="45">
        <v>0</v>
      </c>
      <c r="T50" s="45">
        <v>1</v>
      </c>
      <c r="U50" s="46">
        <v>0</v>
      </c>
      <c r="V50" s="46">
        <v>0.050155</v>
      </c>
      <c r="W50" s="46">
        <v>0.322576</v>
      </c>
      <c r="X50" s="46">
        <v>0.010299</v>
      </c>
      <c r="Y50" s="46">
        <v>0</v>
      </c>
      <c r="Z50" s="46">
        <v>0</v>
      </c>
      <c r="AA50" s="70">
        <v>50</v>
      </c>
      <c r="AB50" s="70"/>
      <c r="AD50" s="93" t="str">
        <f>REPLACE(INDEX(GroupVertices[Group],MATCH(Vertices[[#This Row],[Vertex]],GroupVertices[Vertex],0)),1,1,"")</f>
        <v>1</v>
      </c>
      <c r="AF50" s="2"/>
    </row>
    <row r="51" spans="1:32" ht="15" thickBot="1">
      <c r="A51" s="1" t="s">
        <v>219</v>
      </c>
      <c r="B51" s="11" t="s">
        <v>304</v>
      </c>
      <c r="C51" s="11"/>
      <c r="D51" s="71"/>
      <c r="E51" s="69"/>
      <c r="F51" s="11"/>
      <c r="G51" s="75"/>
      <c r="H51" s="78" t="s">
        <v>219</v>
      </c>
      <c r="I51" s="57"/>
      <c r="J51" s="57" t="s">
        <v>71</v>
      </c>
      <c r="K51" s="12"/>
      <c r="L51" s="72">
        <v>1</v>
      </c>
      <c r="M51" s="73">
        <v>1163.447509765625</v>
      </c>
      <c r="N51" s="73">
        <v>7922.76123046875</v>
      </c>
      <c r="O51" s="68" t="s">
        <v>64</v>
      </c>
      <c r="P51" s="74"/>
      <c r="Q51" s="74"/>
      <c r="R51" s="45">
        <v>1</v>
      </c>
      <c r="S51" s="45">
        <v>0</v>
      </c>
      <c r="T51" s="45">
        <v>1</v>
      </c>
      <c r="U51" s="46">
        <v>0</v>
      </c>
      <c r="V51" s="46">
        <v>0.050155</v>
      </c>
      <c r="W51" s="46">
        <v>0.322576</v>
      </c>
      <c r="X51" s="46">
        <v>0.010299</v>
      </c>
      <c r="Y51" s="46">
        <v>0</v>
      </c>
      <c r="Z51" s="46">
        <v>0</v>
      </c>
      <c r="AA51" s="70">
        <v>51</v>
      </c>
      <c r="AB51" s="70"/>
      <c r="AD51" s="93" t="str">
        <f>REPLACE(INDEX(GroupVertices[Group],MATCH(Vertices[[#This Row],[Vertex]],GroupVertices[Vertex],0)),1,1,"")</f>
        <v>1</v>
      </c>
      <c r="AF51" s="2"/>
    </row>
    <row r="52" spans="1:32" ht="15" thickBot="1">
      <c r="A52" s="1" t="s">
        <v>221</v>
      </c>
      <c r="B52" s="11" t="s">
        <v>304</v>
      </c>
      <c r="C52" s="11"/>
      <c r="D52" s="71"/>
      <c r="E52" s="69"/>
      <c r="F52" s="11"/>
      <c r="G52" s="75"/>
      <c r="H52" s="78" t="s">
        <v>221</v>
      </c>
      <c r="I52" s="57"/>
      <c r="J52" s="57" t="s">
        <v>71</v>
      </c>
      <c r="K52" s="12"/>
      <c r="L52" s="72">
        <v>1</v>
      </c>
      <c r="M52" s="73">
        <v>4387.85888671875</v>
      </c>
      <c r="N52" s="73">
        <v>8181</v>
      </c>
      <c r="O52" s="68" t="s">
        <v>64</v>
      </c>
      <c r="P52" s="74"/>
      <c r="Q52" s="74"/>
      <c r="R52" s="45">
        <v>1</v>
      </c>
      <c r="S52" s="45">
        <v>0</v>
      </c>
      <c r="T52" s="45">
        <v>1</v>
      </c>
      <c r="U52" s="46">
        <v>0</v>
      </c>
      <c r="V52" s="46">
        <v>0.044344</v>
      </c>
      <c r="W52" s="46">
        <v>0.037088</v>
      </c>
      <c r="X52" s="46">
        <v>0.010328</v>
      </c>
      <c r="Y52" s="46">
        <v>0</v>
      </c>
      <c r="Z52" s="46">
        <v>0</v>
      </c>
      <c r="AA52" s="70">
        <v>52</v>
      </c>
      <c r="AB52" s="70"/>
      <c r="AD52" s="93" t="str">
        <f>REPLACE(INDEX(GroupVertices[Group],MATCH(Vertices[[#This Row],[Vertex]],GroupVertices[Vertex],0)),1,1,"")</f>
        <v>4</v>
      </c>
      <c r="AF52" s="2"/>
    </row>
    <row r="53" spans="1:32" ht="15" thickBot="1">
      <c r="A53" s="1" t="s">
        <v>222</v>
      </c>
      <c r="B53" s="11" t="s">
        <v>304</v>
      </c>
      <c r="C53" s="11"/>
      <c r="D53" s="71"/>
      <c r="E53" s="69"/>
      <c r="F53" s="11"/>
      <c r="G53" s="75"/>
      <c r="H53" s="78" t="s">
        <v>222</v>
      </c>
      <c r="I53" s="57"/>
      <c r="J53" s="57" t="s">
        <v>71</v>
      </c>
      <c r="K53" s="12"/>
      <c r="L53" s="72">
        <v>1</v>
      </c>
      <c r="M53" s="73">
        <v>3563.473388671875</v>
      </c>
      <c r="N53" s="73">
        <v>8181</v>
      </c>
      <c r="O53" s="68" t="s">
        <v>64</v>
      </c>
      <c r="P53" s="74"/>
      <c r="Q53" s="74"/>
      <c r="R53" s="45">
        <v>1</v>
      </c>
      <c r="S53" s="45">
        <v>0</v>
      </c>
      <c r="T53" s="45">
        <v>1</v>
      </c>
      <c r="U53" s="46">
        <v>0</v>
      </c>
      <c r="V53" s="46">
        <v>0.044344</v>
      </c>
      <c r="W53" s="46">
        <v>0.037088</v>
      </c>
      <c r="X53" s="46">
        <v>0.010328</v>
      </c>
      <c r="Y53" s="46">
        <v>0</v>
      </c>
      <c r="Z53" s="46">
        <v>0</v>
      </c>
      <c r="AA53" s="70">
        <v>53</v>
      </c>
      <c r="AB53" s="70"/>
      <c r="AD53" s="93" t="str">
        <f>REPLACE(INDEX(GroupVertices[Group],MATCH(Vertices[[#This Row],[Vertex]],GroupVertices[Vertex],0)),1,1,"")</f>
        <v>4</v>
      </c>
      <c r="AF53" s="2"/>
    </row>
    <row r="54" spans="1:32" ht="15" thickBot="1">
      <c r="A54" s="1" t="s">
        <v>223</v>
      </c>
      <c r="B54" s="11" t="s">
        <v>304</v>
      </c>
      <c r="C54" s="11"/>
      <c r="D54" s="71"/>
      <c r="E54" s="69"/>
      <c r="F54" s="11"/>
      <c r="G54" s="75"/>
      <c r="H54" s="78" t="s">
        <v>223</v>
      </c>
      <c r="I54" s="57"/>
      <c r="J54" s="57" t="s">
        <v>71</v>
      </c>
      <c r="K54" s="12"/>
      <c r="L54" s="72">
        <v>1</v>
      </c>
      <c r="M54" s="73">
        <v>1832.706787109375</v>
      </c>
      <c r="N54" s="73">
        <v>7922.76123046875</v>
      </c>
      <c r="O54" s="68" t="s">
        <v>64</v>
      </c>
      <c r="P54" s="74"/>
      <c r="Q54" s="74"/>
      <c r="R54" s="45">
        <v>1</v>
      </c>
      <c r="S54" s="45">
        <v>0</v>
      </c>
      <c r="T54" s="45">
        <v>1</v>
      </c>
      <c r="U54" s="46">
        <v>0</v>
      </c>
      <c r="V54" s="46">
        <v>0.050155</v>
      </c>
      <c r="W54" s="46">
        <v>0.322576</v>
      </c>
      <c r="X54" s="46">
        <v>0.010299</v>
      </c>
      <c r="Y54" s="46">
        <v>0</v>
      </c>
      <c r="Z54" s="46">
        <v>0</v>
      </c>
      <c r="AA54" s="70">
        <v>54</v>
      </c>
      <c r="AB54" s="70"/>
      <c r="AD54" s="93" t="str">
        <f>REPLACE(INDEX(GroupVertices[Group],MATCH(Vertices[[#This Row],[Vertex]],GroupVertices[Vertex],0)),1,1,"")</f>
        <v>1</v>
      </c>
      <c r="AF54" s="2"/>
    </row>
    <row r="55" spans="1:32" ht="15" thickBot="1">
      <c r="A55" s="1" t="s">
        <v>224</v>
      </c>
      <c r="B55" s="11" t="s">
        <v>304</v>
      </c>
      <c r="C55" s="11"/>
      <c r="D55" s="71"/>
      <c r="E55" s="69"/>
      <c r="F55" s="11"/>
      <c r="G55" s="75"/>
      <c r="H55" s="78" t="s">
        <v>224</v>
      </c>
      <c r="I55" s="57"/>
      <c r="J55" s="57" t="s">
        <v>71</v>
      </c>
      <c r="K55" s="12"/>
      <c r="L55" s="72">
        <v>1</v>
      </c>
      <c r="M55" s="73">
        <v>7027.22265625</v>
      </c>
      <c r="N55" s="73">
        <v>9238.056640625</v>
      </c>
      <c r="O55" s="68" t="s">
        <v>64</v>
      </c>
      <c r="P55" s="74"/>
      <c r="Q55" s="74"/>
      <c r="R55" s="45">
        <v>1</v>
      </c>
      <c r="S55" s="45">
        <v>1</v>
      </c>
      <c r="T55" s="45">
        <v>1</v>
      </c>
      <c r="U55" s="46">
        <v>0</v>
      </c>
      <c r="V55" s="46">
        <v>0.023529</v>
      </c>
      <c r="W55" s="46">
        <v>0</v>
      </c>
      <c r="X55" s="46">
        <v>0.010582</v>
      </c>
      <c r="Y55" s="46">
        <v>0</v>
      </c>
      <c r="Z55" s="46">
        <v>1</v>
      </c>
      <c r="AA55" s="70">
        <v>55</v>
      </c>
      <c r="AB55" s="70"/>
      <c r="AD55" s="93" t="str">
        <f>REPLACE(INDEX(GroupVertices[Group],MATCH(Vertices[[#This Row],[Vertex]],GroupVertices[Vertex],0)),1,1,"")</f>
        <v>7</v>
      </c>
      <c r="AF55" s="2"/>
    </row>
    <row r="56" spans="1:32" ht="15" thickBot="1">
      <c r="A56" s="1" t="s">
        <v>225</v>
      </c>
      <c r="B56" s="11" t="s">
        <v>304</v>
      </c>
      <c r="C56" s="11"/>
      <c r="D56" s="71"/>
      <c r="E56" s="69"/>
      <c r="F56" s="11"/>
      <c r="G56" s="75"/>
      <c r="H56" s="78" t="s">
        <v>225</v>
      </c>
      <c r="I56" s="57"/>
      <c r="J56" s="57" t="s">
        <v>71</v>
      </c>
      <c r="K56" s="12"/>
      <c r="L56" s="72">
        <v>353.0422535211268</v>
      </c>
      <c r="M56" s="73">
        <v>7027.22265625</v>
      </c>
      <c r="N56" s="73">
        <v>7185.919921875</v>
      </c>
      <c r="O56" s="68" t="s">
        <v>64</v>
      </c>
      <c r="P56" s="74"/>
      <c r="Q56" s="74"/>
      <c r="R56" s="45">
        <v>1</v>
      </c>
      <c r="S56" s="45">
        <v>3</v>
      </c>
      <c r="T56" s="45">
        <v>1</v>
      </c>
      <c r="U56" s="46">
        <v>10</v>
      </c>
      <c r="V56" s="46">
        <v>0.037647</v>
      </c>
      <c r="W56" s="46">
        <v>0</v>
      </c>
      <c r="X56" s="46">
        <v>0.013974</v>
      </c>
      <c r="Y56" s="46">
        <v>0</v>
      </c>
      <c r="Z56" s="46">
        <v>0.3333333333333333</v>
      </c>
      <c r="AA56" s="70">
        <v>56</v>
      </c>
      <c r="AB56" s="70"/>
      <c r="AD56" s="93" t="str">
        <f>REPLACE(INDEX(GroupVertices[Group],MATCH(Vertices[[#This Row],[Vertex]],GroupVertices[Vertex],0)),1,1,"")</f>
        <v>7</v>
      </c>
      <c r="AF56" s="2"/>
    </row>
    <row r="57" spans="1:32" ht="15" thickBot="1">
      <c r="A57" s="1" t="s">
        <v>227</v>
      </c>
      <c r="B57" s="11" t="s">
        <v>304</v>
      </c>
      <c r="C57" s="11"/>
      <c r="D57" s="71"/>
      <c r="E57" s="69"/>
      <c r="F57" s="11"/>
      <c r="G57" s="75"/>
      <c r="H57" s="78" t="s">
        <v>227</v>
      </c>
      <c r="I57" s="57"/>
      <c r="J57" s="57" t="s">
        <v>71</v>
      </c>
      <c r="K57" s="12"/>
      <c r="L57" s="72">
        <v>1409.1690140845071</v>
      </c>
      <c r="M57" s="73">
        <v>2739.087646484375</v>
      </c>
      <c r="N57" s="73">
        <v>4792.9091796875</v>
      </c>
      <c r="O57" s="68" t="s">
        <v>64</v>
      </c>
      <c r="P57" s="74"/>
      <c r="Q57" s="74"/>
      <c r="R57" s="45">
        <v>1</v>
      </c>
      <c r="S57" s="45">
        <v>0</v>
      </c>
      <c r="T57" s="45">
        <v>2</v>
      </c>
      <c r="U57" s="46">
        <v>40</v>
      </c>
      <c r="V57" s="46">
        <v>0.052406</v>
      </c>
      <c r="W57" s="46">
        <v>0.000608</v>
      </c>
      <c r="X57" s="46">
        <v>0.012351</v>
      </c>
      <c r="Y57" s="46">
        <v>0</v>
      </c>
      <c r="Z57" s="46">
        <v>0</v>
      </c>
      <c r="AA57" s="70">
        <v>57</v>
      </c>
      <c r="AB57" s="70"/>
      <c r="AD57" s="93" t="str">
        <f>REPLACE(INDEX(GroupVertices[Group],MATCH(Vertices[[#This Row],[Vertex]],GroupVertices[Vertex],0)),1,1,"")</f>
        <v>3</v>
      </c>
      <c r="AF57" s="2"/>
    </row>
    <row r="58" spans="1:32" ht="15" thickBot="1">
      <c r="A58" s="1" t="s">
        <v>228</v>
      </c>
      <c r="B58" s="11" t="s">
        <v>304</v>
      </c>
      <c r="C58" s="11"/>
      <c r="D58" s="71"/>
      <c r="E58" s="69"/>
      <c r="F58" s="11"/>
      <c r="G58" s="75"/>
      <c r="H58" s="78" t="s">
        <v>228</v>
      </c>
      <c r="I58" s="57"/>
      <c r="J58" s="57" t="s">
        <v>71</v>
      </c>
      <c r="K58" s="12"/>
      <c r="L58" s="72">
        <v>1</v>
      </c>
      <c r="M58" s="73">
        <v>5887.0439453125</v>
      </c>
      <c r="N58" s="73">
        <v>2479.0908203125</v>
      </c>
      <c r="O58" s="68" t="s">
        <v>64</v>
      </c>
      <c r="P58" s="74"/>
      <c r="Q58" s="74"/>
      <c r="R58" s="45">
        <v>1</v>
      </c>
      <c r="S58" s="45">
        <v>1</v>
      </c>
      <c r="T58" s="45">
        <v>1</v>
      </c>
      <c r="U58" s="46">
        <v>0</v>
      </c>
      <c r="V58" s="46">
        <v>0.021176</v>
      </c>
      <c r="W58" s="46">
        <v>0</v>
      </c>
      <c r="X58" s="46">
        <v>0.010617</v>
      </c>
      <c r="Y58" s="46">
        <v>0</v>
      </c>
      <c r="Z58" s="46">
        <v>1</v>
      </c>
      <c r="AA58" s="70">
        <v>58</v>
      </c>
      <c r="AB58" s="70"/>
      <c r="AD58" s="93" t="str">
        <f>REPLACE(INDEX(GroupVertices[Group],MATCH(Vertices[[#This Row],[Vertex]],GroupVertices[Vertex],0)),1,1,"")</f>
        <v>9</v>
      </c>
      <c r="AF58" s="2"/>
    </row>
    <row r="59" spans="1:32" ht="15" thickBot="1">
      <c r="A59" s="1" t="s">
        <v>236</v>
      </c>
      <c r="B59" s="11" t="s">
        <v>304</v>
      </c>
      <c r="C59" s="11"/>
      <c r="D59" s="71"/>
      <c r="E59" s="69"/>
      <c r="F59" s="11"/>
      <c r="G59" s="75"/>
      <c r="H59" s="78" t="s">
        <v>236</v>
      </c>
      <c r="I59" s="57"/>
      <c r="J59" s="57" t="s">
        <v>71</v>
      </c>
      <c r="K59" s="12"/>
      <c r="L59" s="72">
        <v>212.22535211267606</v>
      </c>
      <c r="M59" s="73">
        <v>5887.0439453125</v>
      </c>
      <c r="N59" s="73">
        <v>991.6363525390625</v>
      </c>
      <c r="O59" s="68" t="s">
        <v>64</v>
      </c>
      <c r="P59" s="74"/>
      <c r="Q59" s="74"/>
      <c r="R59" s="45">
        <v>3</v>
      </c>
      <c r="S59" s="45">
        <v>3</v>
      </c>
      <c r="T59" s="45">
        <v>1</v>
      </c>
      <c r="U59" s="46">
        <v>6</v>
      </c>
      <c r="V59" s="46">
        <v>0.035294</v>
      </c>
      <c r="W59" s="46">
        <v>0</v>
      </c>
      <c r="X59" s="46">
        <v>0.014662</v>
      </c>
      <c r="Y59" s="46">
        <v>0</v>
      </c>
      <c r="Z59" s="46">
        <v>0.3333333333333333</v>
      </c>
      <c r="AA59" s="70">
        <v>59</v>
      </c>
      <c r="AB59" s="70"/>
      <c r="AD59" s="93" t="str">
        <f>REPLACE(INDEX(GroupVertices[Group],MATCH(Vertices[[#This Row],[Vertex]],GroupVertices[Vertex],0)),1,1,"")</f>
        <v>9</v>
      </c>
      <c r="AF59" s="2"/>
    </row>
    <row r="60" spans="1:32" ht="15" thickBot="1">
      <c r="A60" s="1" t="s">
        <v>229</v>
      </c>
      <c r="B60" s="11" t="s">
        <v>304</v>
      </c>
      <c r="C60" s="11"/>
      <c r="D60" s="71"/>
      <c r="E60" s="69"/>
      <c r="F60" s="11"/>
      <c r="G60" s="75"/>
      <c r="H60" s="78" t="s">
        <v>229</v>
      </c>
      <c r="I60" s="57"/>
      <c r="J60" s="57" t="s">
        <v>71</v>
      </c>
      <c r="K60" s="12"/>
      <c r="L60" s="72">
        <v>1</v>
      </c>
      <c r="M60" s="73">
        <v>6880.9609375</v>
      </c>
      <c r="N60" s="73">
        <v>6008.3515625</v>
      </c>
      <c r="O60" s="68" t="s">
        <v>64</v>
      </c>
      <c r="P60" s="74"/>
      <c r="Q60" s="74"/>
      <c r="R60" s="45">
        <v>1</v>
      </c>
      <c r="S60" s="45">
        <v>1</v>
      </c>
      <c r="T60" s="45">
        <v>1</v>
      </c>
      <c r="U60" s="46">
        <v>0</v>
      </c>
      <c r="V60" s="46">
        <v>0.015686</v>
      </c>
      <c r="W60" s="46">
        <v>0</v>
      </c>
      <c r="X60" s="46">
        <v>0.01087</v>
      </c>
      <c r="Y60" s="46">
        <v>0</v>
      </c>
      <c r="Z60" s="46">
        <v>1</v>
      </c>
      <c r="AA60" s="70">
        <v>60</v>
      </c>
      <c r="AB60" s="70"/>
      <c r="AD60" s="93" t="str">
        <f>REPLACE(INDEX(GroupVertices[Group],MATCH(Vertices[[#This Row],[Vertex]],GroupVertices[Vertex],0)),1,1,"")</f>
        <v>13</v>
      </c>
      <c r="AF60" s="2"/>
    </row>
    <row r="61" spans="1:32" ht="15" thickBot="1">
      <c r="A61" s="1" t="s">
        <v>234</v>
      </c>
      <c r="B61" s="11" t="s">
        <v>304</v>
      </c>
      <c r="C61" s="11"/>
      <c r="D61" s="71"/>
      <c r="E61" s="69"/>
      <c r="F61" s="11"/>
      <c r="G61" s="75"/>
      <c r="H61" s="78" t="s">
        <v>234</v>
      </c>
      <c r="I61" s="57"/>
      <c r="J61" s="57" t="s">
        <v>71</v>
      </c>
      <c r="K61" s="12"/>
      <c r="L61" s="72">
        <v>71.40845070422536</v>
      </c>
      <c r="M61" s="73">
        <v>6880.9609375</v>
      </c>
      <c r="N61" s="73">
        <v>4341.85205078125</v>
      </c>
      <c r="O61" s="68" t="s">
        <v>64</v>
      </c>
      <c r="P61" s="74"/>
      <c r="Q61" s="74"/>
      <c r="R61" s="45">
        <v>2</v>
      </c>
      <c r="S61" s="45">
        <v>2</v>
      </c>
      <c r="T61" s="45">
        <v>1</v>
      </c>
      <c r="U61" s="46">
        <v>2</v>
      </c>
      <c r="V61" s="46">
        <v>0.023529</v>
      </c>
      <c r="W61" s="46">
        <v>0</v>
      </c>
      <c r="X61" s="46">
        <v>0.013145</v>
      </c>
      <c r="Y61" s="46">
        <v>0</v>
      </c>
      <c r="Z61" s="46">
        <v>0.5</v>
      </c>
      <c r="AA61" s="70">
        <v>61</v>
      </c>
      <c r="AB61" s="70"/>
      <c r="AD61" s="93" t="str">
        <f>REPLACE(INDEX(GroupVertices[Group],MATCH(Vertices[[#This Row],[Vertex]],GroupVertices[Vertex],0)),1,1,"")</f>
        <v>13</v>
      </c>
      <c r="AF61" s="2"/>
    </row>
    <row r="62" spans="1:32" ht="15" thickBot="1">
      <c r="A62" s="1" t="s">
        <v>230</v>
      </c>
      <c r="B62" s="11" t="s">
        <v>304</v>
      </c>
      <c r="C62" s="11"/>
      <c r="D62" s="71"/>
      <c r="E62" s="69"/>
      <c r="F62" s="11"/>
      <c r="G62" s="75"/>
      <c r="H62" s="78" t="s">
        <v>230</v>
      </c>
      <c r="I62" s="57"/>
      <c r="J62" s="57" t="s">
        <v>71</v>
      </c>
      <c r="K62" s="12"/>
      <c r="L62" s="72">
        <v>1</v>
      </c>
      <c r="M62" s="73">
        <v>5268.7548828125</v>
      </c>
      <c r="N62" s="73">
        <v>2479.0908203125</v>
      </c>
      <c r="O62" s="68" t="s">
        <v>64</v>
      </c>
      <c r="P62" s="74"/>
      <c r="Q62" s="74"/>
      <c r="R62" s="45">
        <v>1</v>
      </c>
      <c r="S62" s="45">
        <v>0</v>
      </c>
      <c r="T62" s="45">
        <v>1</v>
      </c>
      <c r="U62" s="46">
        <v>0</v>
      </c>
      <c r="V62" s="46">
        <v>0.021176</v>
      </c>
      <c r="W62" s="46">
        <v>0</v>
      </c>
      <c r="X62" s="46">
        <v>0.010617</v>
      </c>
      <c r="Y62" s="46">
        <v>0</v>
      </c>
      <c r="Z62" s="46">
        <v>0</v>
      </c>
      <c r="AA62" s="70">
        <v>62</v>
      </c>
      <c r="AB62" s="70"/>
      <c r="AD62" s="93" t="str">
        <f>REPLACE(INDEX(GroupVertices[Group],MATCH(Vertices[[#This Row],[Vertex]],GroupVertices[Vertex],0)),1,1,"")</f>
        <v>9</v>
      </c>
      <c r="AF62" s="2"/>
    </row>
    <row r="63" spans="1:32" ht="15" thickBot="1">
      <c r="A63" s="1" t="s">
        <v>231</v>
      </c>
      <c r="B63" s="11" t="s">
        <v>304</v>
      </c>
      <c r="C63" s="11"/>
      <c r="D63" s="71"/>
      <c r="E63" s="69"/>
      <c r="F63" s="11"/>
      <c r="G63" s="75"/>
      <c r="H63" s="78" t="s">
        <v>231</v>
      </c>
      <c r="I63" s="57"/>
      <c r="J63" s="57" t="s">
        <v>71</v>
      </c>
      <c r="K63" s="12"/>
      <c r="L63" s="72">
        <v>1</v>
      </c>
      <c r="M63" s="73">
        <v>6880.9609375</v>
      </c>
      <c r="N63" s="73">
        <v>1440.9715576171875</v>
      </c>
      <c r="O63" s="68" t="s">
        <v>64</v>
      </c>
      <c r="P63" s="74"/>
      <c r="Q63" s="74"/>
      <c r="R63" s="45">
        <v>1</v>
      </c>
      <c r="S63" s="45">
        <v>1</v>
      </c>
      <c r="T63" s="45">
        <v>1</v>
      </c>
      <c r="U63" s="46">
        <v>0</v>
      </c>
      <c r="V63" s="46">
        <v>0.011765</v>
      </c>
      <c r="W63" s="46">
        <v>0</v>
      </c>
      <c r="X63" s="46">
        <v>0.011628</v>
      </c>
      <c r="Y63" s="46">
        <v>0</v>
      </c>
      <c r="Z63" s="46">
        <v>1</v>
      </c>
      <c r="AA63" s="70">
        <v>63</v>
      </c>
      <c r="AB63" s="70"/>
      <c r="AD63" s="93" t="str">
        <f>REPLACE(INDEX(GroupVertices[Group],MATCH(Vertices[[#This Row],[Vertex]],GroupVertices[Vertex],0)),1,1,"")</f>
        <v>18</v>
      </c>
      <c r="AF63" s="2"/>
    </row>
    <row r="64" spans="1:32" ht="15" thickBot="1">
      <c r="A64" s="1" t="s">
        <v>232</v>
      </c>
      <c r="B64" s="11" t="s">
        <v>304</v>
      </c>
      <c r="C64" s="11"/>
      <c r="D64" s="71"/>
      <c r="E64" s="69"/>
      <c r="F64" s="11"/>
      <c r="G64" s="75"/>
      <c r="H64" s="78" t="s">
        <v>232</v>
      </c>
      <c r="I64" s="57"/>
      <c r="J64" s="57" t="s">
        <v>71</v>
      </c>
      <c r="K64" s="12"/>
      <c r="L64" s="72">
        <v>1</v>
      </c>
      <c r="M64" s="73">
        <v>6880.9609375</v>
      </c>
      <c r="N64" s="73">
        <v>645.5966186523438</v>
      </c>
      <c r="O64" s="68" t="s">
        <v>64</v>
      </c>
      <c r="P64" s="74"/>
      <c r="Q64" s="74"/>
      <c r="R64" s="45">
        <v>1</v>
      </c>
      <c r="S64" s="45">
        <v>1</v>
      </c>
      <c r="T64" s="45">
        <v>1</v>
      </c>
      <c r="U64" s="46">
        <v>0</v>
      </c>
      <c r="V64" s="46">
        <v>0.011765</v>
      </c>
      <c r="W64" s="46">
        <v>0</v>
      </c>
      <c r="X64" s="46">
        <v>0.011628</v>
      </c>
      <c r="Y64" s="46">
        <v>0</v>
      </c>
      <c r="Z64" s="46">
        <v>1</v>
      </c>
      <c r="AA64" s="70">
        <v>64</v>
      </c>
      <c r="AB64" s="70"/>
      <c r="AD64" s="93" t="str">
        <f>REPLACE(INDEX(GroupVertices[Group],MATCH(Vertices[[#This Row],[Vertex]],GroupVertices[Vertex],0)),1,1,"")</f>
        <v>18</v>
      </c>
      <c r="AF64" s="2"/>
    </row>
    <row r="65" spans="1:32" ht="15" thickBot="1">
      <c r="A65" s="1" t="s">
        <v>233</v>
      </c>
      <c r="B65" s="11" t="s">
        <v>304</v>
      </c>
      <c r="C65" s="11"/>
      <c r="D65" s="71"/>
      <c r="E65" s="69"/>
      <c r="F65" s="11"/>
      <c r="G65" s="75"/>
      <c r="H65" s="78" t="s">
        <v>233</v>
      </c>
      <c r="I65" s="57"/>
      <c r="J65" s="57" t="s">
        <v>71</v>
      </c>
      <c r="K65" s="12"/>
      <c r="L65" s="72">
        <v>1</v>
      </c>
      <c r="M65" s="73">
        <v>6880.9609375</v>
      </c>
      <c r="N65" s="73">
        <v>5175.10205078125</v>
      </c>
      <c r="O65" s="68" t="s">
        <v>64</v>
      </c>
      <c r="P65" s="74"/>
      <c r="Q65" s="74"/>
      <c r="R65" s="45">
        <v>1</v>
      </c>
      <c r="S65" s="45">
        <v>0</v>
      </c>
      <c r="T65" s="45">
        <v>1</v>
      </c>
      <c r="U65" s="46">
        <v>0</v>
      </c>
      <c r="V65" s="46">
        <v>0.015686</v>
      </c>
      <c r="W65" s="46">
        <v>0</v>
      </c>
      <c r="X65" s="46">
        <v>0.01087</v>
      </c>
      <c r="Y65" s="46">
        <v>0</v>
      </c>
      <c r="Z65" s="46">
        <v>0</v>
      </c>
      <c r="AA65" s="70">
        <v>65</v>
      </c>
      <c r="AB65" s="70"/>
      <c r="AD65" s="93" t="str">
        <f>REPLACE(INDEX(GroupVertices[Group],MATCH(Vertices[[#This Row],[Vertex]],GroupVertices[Vertex],0)),1,1,"")</f>
        <v>13</v>
      </c>
      <c r="AF65" s="2"/>
    </row>
    <row r="66" spans="1:32" ht="15" thickBot="1">
      <c r="A66" s="79" t="s">
        <v>235</v>
      </c>
      <c r="B66" s="11" t="s">
        <v>304</v>
      </c>
      <c r="C66" s="80"/>
      <c r="D66" s="81"/>
      <c r="E66" s="82"/>
      <c r="F66" s="80"/>
      <c r="G66" s="76"/>
      <c r="H66" s="83" t="s">
        <v>235</v>
      </c>
      <c r="I66" s="84"/>
      <c r="J66" s="57" t="s">
        <v>71</v>
      </c>
      <c r="K66" s="85"/>
      <c r="L66" s="86">
        <v>1</v>
      </c>
      <c r="M66" s="87">
        <v>5268.7548828125</v>
      </c>
      <c r="N66" s="87">
        <v>991.6363525390625</v>
      </c>
      <c r="O66" s="88" t="s">
        <v>64</v>
      </c>
      <c r="P66" s="89"/>
      <c r="Q66" s="89"/>
      <c r="R66" s="45">
        <v>1</v>
      </c>
      <c r="S66" s="45">
        <v>0</v>
      </c>
      <c r="T66" s="45">
        <v>1</v>
      </c>
      <c r="U66" s="46">
        <v>0</v>
      </c>
      <c r="V66" s="46">
        <v>0.021176</v>
      </c>
      <c r="W66" s="46">
        <v>0</v>
      </c>
      <c r="X66" s="46">
        <v>0.010617</v>
      </c>
      <c r="Y66" s="46">
        <v>0</v>
      </c>
      <c r="Z66" s="46">
        <v>0</v>
      </c>
      <c r="AA66" s="90">
        <v>66</v>
      </c>
      <c r="AB66" s="90"/>
      <c r="AC66" s="91"/>
      <c r="AD66" s="93" t="str">
        <f>REPLACE(INDEX(GroupVertices[Group],MATCH(Vertices[[#This Row],[Vertex]],GroupVertices[Vertex],0)),1,1,"")</f>
        <v>9</v>
      </c>
      <c r="AF66" s="2"/>
    </row>
    <row r="67" spans="1:31" ht="15" thickBot="1">
      <c r="A67" s="1" t="s">
        <v>311</v>
      </c>
      <c r="B67" s="11" t="s">
        <v>304</v>
      </c>
      <c r="C67" s="11"/>
      <c r="D67" s="71"/>
      <c r="E67" s="69"/>
      <c r="F67" s="11"/>
      <c r="G67" s="75"/>
      <c r="H67" s="78" t="s">
        <v>311</v>
      </c>
      <c r="I67" s="57"/>
      <c r="J67" s="57" t="s">
        <v>71</v>
      </c>
      <c r="K67" s="12"/>
      <c r="L67" s="72">
        <v>1</v>
      </c>
      <c r="M67" s="73">
        <v>6880.9609375</v>
      </c>
      <c r="N67" s="73">
        <v>2484.255615234375</v>
      </c>
      <c r="O67" s="68" t="s">
        <v>64</v>
      </c>
      <c r="P67" s="74"/>
      <c r="Q67" s="110"/>
      <c r="R67" s="45"/>
      <c r="S67" s="45">
        <v>0</v>
      </c>
      <c r="T67" s="45">
        <v>1</v>
      </c>
      <c r="U67" s="46">
        <v>0</v>
      </c>
      <c r="V67" s="46">
        <v>0.011765</v>
      </c>
      <c r="W67" s="46">
        <v>0</v>
      </c>
      <c r="X67" s="46">
        <v>0.011628</v>
      </c>
      <c r="Y67" s="46">
        <v>0</v>
      </c>
      <c r="Z67" s="46">
        <v>0</v>
      </c>
      <c r="AA67" s="70">
        <v>67</v>
      </c>
      <c r="AB67" s="70"/>
      <c r="AD67" s="93" t="str">
        <f>REPLACE(INDEX(GroupVertices[Group],MATCH(Vertices[[#This Row],[Vertex]],GroupVertices[Vertex],0)),1,1,"")</f>
        <v>17</v>
      </c>
      <c r="AE67" s="95"/>
    </row>
    <row r="68" spans="1:31" ht="15" thickBot="1">
      <c r="A68" s="1" t="s">
        <v>312</v>
      </c>
      <c r="B68" s="11" t="s">
        <v>304</v>
      </c>
      <c r="C68" s="11"/>
      <c r="D68" s="71"/>
      <c r="E68" s="69"/>
      <c r="F68" s="11"/>
      <c r="G68" s="75"/>
      <c r="H68" s="78" t="s">
        <v>312</v>
      </c>
      <c r="I68" s="57"/>
      <c r="J68" s="57" t="s">
        <v>71</v>
      </c>
      <c r="K68" s="12"/>
      <c r="L68" s="72">
        <v>1</v>
      </c>
      <c r="M68" s="73">
        <v>6880.9609375</v>
      </c>
      <c r="N68" s="73">
        <v>3279.630615234375</v>
      </c>
      <c r="O68" s="68" t="s">
        <v>64</v>
      </c>
      <c r="P68" s="74"/>
      <c r="Q68" s="110"/>
      <c r="R68" s="45"/>
      <c r="S68" s="45">
        <v>1</v>
      </c>
      <c r="T68" s="45">
        <v>0</v>
      </c>
      <c r="U68" s="46">
        <v>0</v>
      </c>
      <c r="V68" s="46">
        <v>0.011765</v>
      </c>
      <c r="W68" s="46">
        <v>0</v>
      </c>
      <c r="X68" s="46">
        <v>0.011628</v>
      </c>
      <c r="Y68" s="46">
        <v>0</v>
      </c>
      <c r="Z68" s="46">
        <v>0</v>
      </c>
      <c r="AA68" s="70">
        <v>68</v>
      </c>
      <c r="AB68" s="70"/>
      <c r="AD68" s="93" t="str">
        <f>REPLACE(INDEX(GroupVertices[Group],MATCH(Vertices[[#This Row],[Vertex]],GroupVertices[Vertex],0)),1,1,"")</f>
        <v>17</v>
      </c>
      <c r="AE68" s="95"/>
    </row>
    <row r="69" spans="1:31" ht="15" thickBot="1">
      <c r="A69" s="1" t="s">
        <v>313</v>
      </c>
      <c r="B69" s="11" t="s">
        <v>304</v>
      </c>
      <c r="C69" s="11"/>
      <c r="D69" s="71"/>
      <c r="E69" s="69"/>
      <c r="F69" s="11"/>
      <c r="G69" s="75"/>
      <c r="H69" s="78" t="s">
        <v>313</v>
      </c>
      <c r="I69" s="57"/>
      <c r="J69" s="57" t="s">
        <v>71</v>
      </c>
      <c r="K69" s="12"/>
      <c r="L69" s="72">
        <v>1</v>
      </c>
      <c r="M69" s="73">
        <v>9314.228515625</v>
      </c>
      <c r="N69" s="73">
        <v>6008.3515625</v>
      </c>
      <c r="O69" s="68" t="s">
        <v>64</v>
      </c>
      <c r="P69" s="74"/>
      <c r="Q69" s="110"/>
      <c r="R69" s="45"/>
      <c r="S69" s="45">
        <v>0</v>
      </c>
      <c r="T69" s="45">
        <v>2</v>
      </c>
      <c r="U69" s="46">
        <v>0</v>
      </c>
      <c r="V69" s="46">
        <v>0.023529</v>
      </c>
      <c r="W69" s="46">
        <v>0</v>
      </c>
      <c r="X69" s="46">
        <v>0.011628</v>
      </c>
      <c r="Y69" s="46">
        <v>1</v>
      </c>
      <c r="Z69" s="46">
        <v>0</v>
      </c>
      <c r="AA69" s="70">
        <v>69</v>
      </c>
      <c r="AB69" s="70"/>
      <c r="AD69" s="93" t="str">
        <f>REPLACE(INDEX(GroupVertices[Group],MATCH(Vertices[[#This Row],[Vertex]],GroupVertices[Vertex],0)),1,1,"")</f>
        <v>11</v>
      </c>
      <c r="AE69" s="95"/>
    </row>
    <row r="70" spans="1:31" ht="15" thickBot="1">
      <c r="A70" s="1" t="s">
        <v>314</v>
      </c>
      <c r="B70" s="11" t="s">
        <v>304</v>
      </c>
      <c r="C70" s="11"/>
      <c r="D70" s="71"/>
      <c r="E70" s="69"/>
      <c r="F70" s="11"/>
      <c r="G70" s="75"/>
      <c r="H70" s="78" t="s">
        <v>314</v>
      </c>
      <c r="I70" s="57"/>
      <c r="J70" s="57" t="s">
        <v>71</v>
      </c>
      <c r="K70" s="12"/>
      <c r="L70" s="72">
        <v>1</v>
      </c>
      <c r="M70" s="73">
        <v>9314.228515625</v>
      </c>
      <c r="N70" s="73">
        <v>5175.10205078125</v>
      </c>
      <c r="O70" s="68" t="s">
        <v>64</v>
      </c>
      <c r="P70" s="74"/>
      <c r="Q70" s="110"/>
      <c r="R70" s="45"/>
      <c r="S70" s="45">
        <v>2</v>
      </c>
      <c r="T70" s="45">
        <v>1</v>
      </c>
      <c r="U70" s="46">
        <v>0</v>
      </c>
      <c r="V70" s="46">
        <v>0.023529</v>
      </c>
      <c r="W70" s="46">
        <v>0</v>
      </c>
      <c r="X70" s="46">
        <v>0.011628</v>
      </c>
      <c r="Y70" s="46">
        <v>0.5</v>
      </c>
      <c r="Z70" s="46">
        <v>0.5</v>
      </c>
      <c r="AA70" s="70">
        <v>70</v>
      </c>
      <c r="AB70" s="70"/>
      <c r="AD70" s="93" t="str">
        <f>REPLACE(INDEX(GroupVertices[Group],MATCH(Vertices[[#This Row],[Vertex]],GroupVertices[Vertex],0)),1,1,"")</f>
        <v>11</v>
      </c>
      <c r="AE70" s="95"/>
    </row>
    <row r="71" spans="1:31" ht="15" thickBot="1">
      <c r="A71" s="1" t="s">
        <v>315</v>
      </c>
      <c r="B71" s="11" t="s">
        <v>304</v>
      </c>
      <c r="C71" s="11"/>
      <c r="D71" s="71"/>
      <c r="E71" s="69"/>
      <c r="F71" s="11"/>
      <c r="G71" s="75"/>
      <c r="H71" s="78" t="s">
        <v>315</v>
      </c>
      <c r="I71" s="57"/>
      <c r="J71" s="57" t="s">
        <v>71</v>
      </c>
      <c r="K71" s="12"/>
      <c r="L71" s="72">
        <v>1</v>
      </c>
      <c r="M71" s="73">
        <v>2739.087646484375</v>
      </c>
      <c r="N71" s="73">
        <v>5839.63671875</v>
      </c>
      <c r="O71" s="68" t="s">
        <v>64</v>
      </c>
      <c r="P71" s="74"/>
      <c r="Q71" s="110"/>
      <c r="R71" s="45"/>
      <c r="S71" s="45">
        <v>0</v>
      </c>
      <c r="T71" s="45">
        <v>1</v>
      </c>
      <c r="U71" s="46">
        <v>0</v>
      </c>
      <c r="V71" s="46">
        <v>0.061038</v>
      </c>
      <c r="W71" s="46">
        <v>0.000852</v>
      </c>
      <c r="X71" s="46">
        <v>0.010349</v>
      </c>
      <c r="Y71" s="46">
        <v>0</v>
      </c>
      <c r="Z71" s="46">
        <v>0</v>
      </c>
      <c r="AA71" s="70">
        <v>71</v>
      </c>
      <c r="AB71" s="70"/>
      <c r="AD71" s="93" t="str">
        <f>REPLACE(INDEX(GroupVertices[Group],MATCH(Vertices[[#This Row],[Vertex]],GroupVertices[Vertex],0)),1,1,"")</f>
        <v>3</v>
      </c>
      <c r="AE71" s="95"/>
    </row>
    <row r="72" spans="1:31" ht="15" thickBot="1">
      <c r="A72" s="1" t="s">
        <v>316</v>
      </c>
      <c r="B72" s="11" t="s">
        <v>304</v>
      </c>
      <c r="C72" s="11"/>
      <c r="D72" s="71"/>
      <c r="E72" s="69"/>
      <c r="F72" s="11"/>
      <c r="G72" s="75"/>
      <c r="H72" s="78" t="s">
        <v>316</v>
      </c>
      <c r="I72" s="57"/>
      <c r="J72" s="57" t="s">
        <v>71</v>
      </c>
      <c r="K72" s="12"/>
      <c r="L72" s="72">
        <v>1</v>
      </c>
      <c r="M72" s="73">
        <v>9460.490234375</v>
      </c>
      <c r="N72" s="73">
        <v>9238.056640625</v>
      </c>
      <c r="O72" s="68" t="s">
        <v>64</v>
      </c>
      <c r="P72" s="74"/>
      <c r="Q72" s="110"/>
      <c r="R72" s="45"/>
      <c r="S72" s="45">
        <v>0</v>
      </c>
      <c r="T72" s="45">
        <v>1</v>
      </c>
      <c r="U72" s="46">
        <v>0</v>
      </c>
      <c r="V72" s="46">
        <v>0.020915</v>
      </c>
      <c r="W72" s="46">
        <v>0</v>
      </c>
      <c r="X72" s="46">
        <v>0.010799</v>
      </c>
      <c r="Y72" s="46">
        <v>0</v>
      </c>
      <c r="Z72" s="46">
        <v>0</v>
      </c>
      <c r="AA72" s="70">
        <v>72</v>
      </c>
      <c r="AB72" s="70"/>
      <c r="AD72" s="93" t="str">
        <f>REPLACE(INDEX(GroupVertices[Group],MATCH(Vertices[[#This Row],[Vertex]],GroupVertices[Vertex],0)),1,1,"")</f>
        <v>6</v>
      </c>
      <c r="AE72" s="95"/>
    </row>
    <row r="73" spans="1:31" ht="15" thickBot="1">
      <c r="A73" s="1" t="s">
        <v>317</v>
      </c>
      <c r="B73" s="11" t="s">
        <v>304</v>
      </c>
      <c r="C73" s="11"/>
      <c r="D73" s="71"/>
      <c r="E73" s="69"/>
      <c r="F73" s="11"/>
      <c r="G73" s="75"/>
      <c r="H73" s="78" t="s">
        <v>317</v>
      </c>
      <c r="I73" s="57"/>
      <c r="J73" s="57" t="s">
        <v>71</v>
      </c>
      <c r="K73" s="12"/>
      <c r="L73" s="72">
        <v>212.22535211267606</v>
      </c>
      <c r="M73" s="73">
        <v>9460.490234375</v>
      </c>
      <c r="N73" s="73">
        <v>8211.98828125</v>
      </c>
      <c r="O73" s="68" t="s">
        <v>64</v>
      </c>
      <c r="P73" s="74"/>
      <c r="Q73" s="110"/>
      <c r="R73" s="45"/>
      <c r="S73" s="45">
        <v>1</v>
      </c>
      <c r="T73" s="45">
        <v>1</v>
      </c>
      <c r="U73" s="46">
        <v>6</v>
      </c>
      <c r="V73" s="46">
        <v>0.031373</v>
      </c>
      <c r="W73" s="46">
        <v>0</v>
      </c>
      <c r="X73" s="46">
        <v>0.012202</v>
      </c>
      <c r="Y73" s="46">
        <v>0</v>
      </c>
      <c r="Z73" s="46">
        <v>0</v>
      </c>
      <c r="AA73" s="70">
        <v>73</v>
      </c>
      <c r="AB73" s="70"/>
      <c r="AD73" s="93" t="str">
        <f>REPLACE(INDEX(GroupVertices[Group],MATCH(Vertices[[#This Row],[Vertex]],GroupVertices[Vertex],0)),1,1,"")</f>
        <v>6</v>
      </c>
      <c r="AE73" s="95"/>
    </row>
    <row r="74" spans="1:31" ht="15" thickBot="1">
      <c r="A74" s="1" t="s">
        <v>318</v>
      </c>
      <c r="B74" s="11" t="s">
        <v>304</v>
      </c>
      <c r="C74" s="11"/>
      <c r="D74" s="71"/>
      <c r="E74" s="69"/>
      <c r="F74" s="11"/>
      <c r="G74" s="75"/>
      <c r="H74" s="78" t="s">
        <v>318</v>
      </c>
      <c r="I74" s="57"/>
      <c r="J74" s="57" t="s">
        <v>71</v>
      </c>
      <c r="K74" s="12"/>
      <c r="L74" s="72">
        <v>1</v>
      </c>
      <c r="M74" s="73">
        <v>7785.12548828125</v>
      </c>
      <c r="N74" s="73">
        <v>9238.056640625</v>
      </c>
      <c r="O74" s="68" t="s">
        <v>64</v>
      </c>
      <c r="P74" s="74"/>
      <c r="Q74" s="110"/>
      <c r="R74" s="45"/>
      <c r="S74" s="45">
        <v>0</v>
      </c>
      <c r="T74" s="45">
        <v>1</v>
      </c>
      <c r="U74" s="46">
        <v>0</v>
      </c>
      <c r="V74" s="46">
        <v>0.023529</v>
      </c>
      <c r="W74" s="46">
        <v>0</v>
      </c>
      <c r="X74" s="46">
        <v>0.010582</v>
      </c>
      <c r="Y74" s="46">
        <v>0</v>
      </c>
      <c r="Z74" s="46">
        <v>0</v>
      </c>
      <c r="AA74" s="70">
        <v>74</v>
      </c>
      <c r="AB74" s="70"/>
      <c r="AD74" s="93" t="str">
        <f>REPLACE(INDEX(GroupVertices[Group],MATCH(Vertices[[#This Row],[Vertex]],GroupVertices[Vertex],0)),1,1,"")</f>
        <v>7</v>
      </c>
      <c r="AE74" s="95"/>
    </row>
    <row r="75" spans="1:31" ht="15" thickBot="1">
      <c r="A75" s="1" t="s">
        <v>319</v>
      </c>
      <c r="B75" s="11" t="s">
        <v>304</v>
      </c>
      <c r="C75" s="11"/>
      <c r="D75" s="71"/>
      <c r="E75" s="69"/>
      <c r="F75" s="11"/>
      <c r="G75" s="75"/>
      <c r="H75" s="78" t="s">
        <v>319</v>
      </c>
      <c r="I75" s="57"/>
      <c r="J75" s="57" t="s">
        <v>71</v>
      </c>
      <c r="K75" s="12"/>
      <c r="L75" s="72">
        <v>1</v>
      </c>
      <c r="M75" s="73">
        <v>494.18817138671875</v>
      </c>
      <c r="N75" s="73">
        <v>6703.875</v>
      </c>
      <c r="O75" s="68" t="s">
        <v>64</v>
      </c>
      <c r="P75" s="74"/>
      <c r="Q75" s="110"/>
      <c r="R75" s="45"/>
      <c r="S75" s="45">
        <v>0</v>
      </c>
      <c r="T75" s="45">
        <v>1</v>
      </c>
      <c r="U75" s="46">
        <v>0</v>
      </c>
      <c r="V75" s="46">
        <v>0.038118</v>
      </c>
      <c r="W75" s="46">
        <v>0.067237</v>
      </c>
      <c r="X75" s="46">
        <v>0.010777</v>
      </c>
      <c r="Y75" s="46">
        <v>0</v>
      </c>
      <c r="Z75" s="46">
        <v>0</v>
      </c>
      <c r="AA75" s="70">
        <v>75</v>
      </c>
      <c r="AB75" s="70"/>
      <c r="AD75" s="93" t="str">
        <f>REPLACE(INDEX(GroupVertices[Group],MATCH(Vertices[[#This Row],[Vertex]],GroupVertices[Vertex],0)),1,1,"")</f>
        <v>1</v>
      </c>
      <c r="AE75" s="95"/>
    </row>
    <row r="76" spans="1:31" ht="15" thickBot="1">
      <c r="A76" s="1" t="s">
        <v>320</v>
      </c>
      <c r="B76" s="11" t="s">
        <v>304</v>
      </c>
      <c r="C76" s="11"/>
      <c r="D76" s="71"/>
      <c r="E76" s="69"/>
      <c r="F76" s="11"/>
      <c r="G76" s="75"/>
      <c r="H76" s="78" t="s">
        <v>320</v>
      </c>
      <c r="I76" s="57"/>
      <c r="J76" s="57" t="s">
        <v>71</v>
      </c>
      <c r="K76" s="12"/>
      <c r="L76" s="72">
        <v>1</v>
      </c>
      <c r="M76" s="73">
        <v>5341.8857421875</v>
      </c>
      <c r="N76" s="73">
        <v>9238.056640625</v>
      </c>
      <c r="O76" s="68" t="s">
        <v>64</v>
      </c>
      <c r="P76" s="74"/>
      <c r="Q76" s="110"/>
      <c r="R76" s="45"/>
      <c r="S76" s="45">
        <v>1</v>
      </c>
      <c r="T76" s="45">
        <v>0</v>
      </c>
      <c r="U76" s="46">
        <v>0</v>
      </c>
      <c r="V76" s="46">
        <v>0.040219</v>
      </c>
      <c r="W76" s="46">
        <v>0.000145</v>
      </c>
      <c r="X76" s="46">
        <v>0.010796</v>
      </c>
      <c r="Y76" s="46">
        <v>0</v>
      </c>
      <c r="Z76" s="46">
        <v>0</v>
      </c>
      <c r="AA76" s="70">
        <v>76</v>
      </c>
      <c r="AB76" s="70"/>
      <c r="AD76" s="93" t="str">
        <f>REPLACE(INDEX(GroupVertices[Group],MATCH(Vertices[[#This Row],[Vertex]],GroupVertices[Vertex],0)),1,1,"")</f>
        <v>8</v>
      </c>
      <c r="AE76" s="95"/>
    </row>
    <row r="77" spans="1:31" ht="15" thickBot="1">
      <c r="A77" s="1" t="s">
        <v>321</v>
      </c>
      <c r="B77" s="11" t="s">
        <v>304</v>
      </c>
      <c r="C77" s="11"/>
      <c r="D77" s="71"/>
      <c r="E77" s="69"/>
      <c r="F77" s="11"/>
      <c r="G77" s="75"/>
      <c r="H77" s="78" t="s">
        <v>321</v>
      </c>
      <c r="I77" s="57"/>
      <c r="J77" s="57" t="s">
        <v>71</v>
      </c>
      <c r="K77" s="12"/>
      <c r="L77" s="72">
        <v>1</v>
      </c>
      <c r="M77" s="73">
        <v>9314.228515625</v>
      </c>
      <c r="N77" s="73">
        <v>645.5966186523438</v>
      </c>
      <c r="O77" s="68" t="s">
        <v>64</v>
      </c>
      <c r="P77" s="74"/>
      <c r="Q77" s="110"/>
      <c r="R77" s="45"/>
      <c r="S77" s="45">
        <v>0</v>
      </c>
      <c r="T77" s="45">
        <v>1</v>
      </c>
      <c r="U77" s="46">
        <v>0</v>
      </c>
      <c r="V77" s="46">
        <v>0.011765</v>
      </c>
      <c r="W77" s="46">
        <v>0</v>
      </c>
      <c r="X77" s="46">
        <v>0.011628</v>
      </c>
      <c r="Y77" s="46">
        <v>0</v>
      </c>
      <c r="Z77" s="46">
        <v>0</v>
      </c>
      <c r="AA77" s="70">
        <v>77</v>
      </c>
      <c r="AB77" s="70"/>
      <c r="AD77" s="93" t="str">
        <f>REPLACE(INDEX(GroupVertices[Group],MATCH(Vertices[[#This Row],[Vertex]],GroupVertices[Vertex],0)),1,1,"")</f>
        <v>16</v>
      </c>
      <c r="AE77" s="95"/>
    </row>
    <row r="78" spans="1:31" ht="15" thickBot="1">
      <c r="A78" s="1" t="s">
        <v>322</v>
      </c>
      <c r="B78" s="11" t="s">
        <v>304</v>
      </c>
      <c r="C78" s="11"/>
      <c r="D78" s="71"/>
      <c r="E78" s="69"/>
      <c r="F78" s="11"/>
      <c r="G78" s="75"/>
      <c r="H78" s="78" t="s">
        <v>322</v>
      </c>
      <c r="I78" s="57"/>
      <c r="J78" s="57" t="s">
        <v>71</v>
      </c>
      <c r="K78" s="12"/>
      <c r="L78" s="72">
        <v>1</v>
      </c>
      <c r="M78" s="73">
        <v>9314.228515625</v>
      </c>
      <c r="N78" s="73">
        <v>1440.9715576171875</v>
      </c>
      <c r="O78" s="68" t="s">
        <v>64</v>
      </c>
      <c r="P78" s="74"/>
      <c r="Q78" s="110"/>
      <c r="R78" s="45"/>
      <c r="S78" s="45">
        <v>1</v>
      </c>
      <c r="T78" s="45">
        <v>0</v>
      </c>
      <c r="U78" s="46">
        <v>0</v>
      </c>
      <c r="V78" s="46">
        <v>0.011765</v>
      </c>
      <c r="W78" s="46">
        <v>0</v>
      </c>
      <c r="X78" s="46">
        <v>0.011628</v>
      </c>
      <c r="Y78" s="46">
        <v>0</v>
      </c>
      <c r="Z78" s="46">
        <v>0</v>
      </c>
      <c r="AA78" s="70">
        <v>78</v>
      </c>
      <c r="AB78" s="70"/>
      <c r="AD78" s="93" t="str">
        <f>REPLACE(INDEX(GroupVertices[Group],MATCH(Vertices[[#This Row],[Vertex]],GroupVertices[Vertex],0)),1,1,"")</f>
        <v>16</v>
      </c>
      <c r="AE78" s="95"/>
    </row>
    <row r="79" spans="1:31" ht="15" thickBot="1">
      <c r="A79" s="1" t="s">
        <v>323</v>
      </c>
      <c r="B79" s="11" t="s">
        <v>304</v>
      </c>
      <c r="C79" s="11"/>
      <c r="D79" s="71"/>
      <c r="E79" s="69"/>
      <c r="F79" s="11"/>
      <c r="G79" s="75"/>
      <c r="H79" s="78" t="s">
        <v>323</v>
      </c>
      <c r="I79" s="57"/>
      <c r="J79" s="57" t="s">
        <v>71</v>
      </c>
      <c r="K79" s="12"/>
      <c r="L79" s="72">
        <v>1</v>
      </c>
      <c r="M79" s="73">
        <v>3563.473388671875</v>
      </c>
      <c r="N79" s="73">
        <v>5839.63671875</v>
      </c>
      <c r="O79" s="68" t="s">
        <v>64</v>
      </c>
      <c r="P79" s="74"/>
      <c r="Q79" s="110"/>
      <c r="R79" s="45"/>
      <c r="S79" s="45">
        <v>1</v>
      </c>
      <c r="T79" s="45">
        <v>0</v>
      </c>
      <c r="U79" s="46">
        <v>0</v>
      </c>
      <c r="V79" s="46">
        <v>0.043599</v>
      </c>
      <c r="W79" s="46">
        <v>0.000184</v>
      </c>
      <c r="X79" s="46">
        <v>0.01081</v>
      </c>
      <c r="Y79" s="46">
        <v>0</v>
      </c>
      <c r="Z79" s="46">
        <v>0</v>
      </c>
      <c r="AA79" s="70">
        <v>79</v>
      </c>
      <c r="AB79" s="70"/>
      <c r="AD79" s="93" t="str">
        <f>REPLACE(INDEX(GroupVertices[Group],MATCH(Vertices[[#This Row],[Vertex]],GroupVertices[Vertex],0)),1,1,"")</f>
        <v>3</v>
      </c>
      <c r="AE79" s="95"/>
    </row>
    <row r="80" spans="1:31" ht="15" thickBot="1">
      <c r="A80" s="1" t="s">
        <v>324</v>
      </c>
      <c r="B80" s="11" t="s">
        <v>304</v>
      </c>
      <c r="C80" s="11"/>
      <c r="D80" s="71"/>
      <c r="E80" s="69"/>
      <c r="F80" s="11"/>
      <c r="G80" s="75"/>
      <c r="H80" s="78" t="s">
        <v>324</v>
      </c>
      <c r="I80" s="57"/>
      <c r="J80" s="57" t="s">
        <v>71</v>
      </c>
      <c r="K80" s="12"/>
      <c r="L80" s="72">
        <v>1</v>
      </c>
      <c r="M80" s="73">
        <v>9314.228515625</v>
      </c>
      <c r="N80" s="73">
        <v>2484.255615234375</v>
      </c>
      <c r="O80" s="68" t="s">
        <v>64</v>
      </c>
      <c r="P80" s="74"/>
      <c r="Q80" s="110"/>
      <c r="R80" s="45"/>
      <c r="S80" s="45">
        <v>0</v>
      </c>
      <c r="T80" s="45">
        <v>1</v>
      </c>
      <c r="U80" s="46">
        <v>0</v>
      </c>
      <c r="V80" s="46">
        <v>0.011765</v>
      </c>
      <c r="W80" s="46">
        <v>0</v>
      </c>
      <c r="X80" s="46">
        <v>0.011628</v>
      </c>
      <c r="Y80" s="46">
        <v>0</v>
      </c>
      <c r="Z80" s="46">
        <v>0</v>
      </c>
      <c r="AA80" s="70">
        <v>80</v>
      </c>
      <c r="AB80" s="70"/>
      <c r="AD80" s="93" t="str">
        <f>REPLACE(INDEX(GroupVertices[Group],MATCH(Vertices[[#This Row],[Vertex]],GroupVertices[Vertex],0)),1,1,"")</f>
        <v>15</v>
      </c>
      <c r="AE80" s="95"/>
    </row>
    <row r="81" spans="1:31" ht="15" thickBot="1">
      <c r="A81" s="1" t="s">
        <v>325</v>
      </c>
      <c r="B81" s="11" t="s">
        <v>304</v>
      </c>
      <c r="C81" s="11"/>
      <c r="D81" s="71"/>
      <c r="E81" s="69"/>
      <c r="F81" s="11"/>
      <c r="G81" s="75"/>
      <c r="H81" s="78" t="s">
        <v>325</v>
      </c>
      <c r="I81" s="57"/>
      <c r="J81" s="57" t="s">
        <v>71</v>
      </c>
      <c r="K81" s="12"/>
      <c r="L81" s="72">
        <v>1</v>
      </c>
      <c r="M81" s="73">
        <v>9314.228515625</v>
      </c>
      <c r="N81" s="73">
        <v>3279.630615234375</v>
      </c>
      <c r="O81" s="68" t="s">
        <v>64</v>
      </c>
      <c r="P81" s="74"/>
      <c r="Q81" s="110"/>
      <c r="R81" s="45"/>
      <c r="S81" s="45">
        <v>1</v>
      </c>
      <c r="T81" s="45">
        <v>0</v>
      </c>
      <c r="U81" s="46">
        <v>0</v>
      </c>
      <c r="V81" s="46">
        <v>0.011765</v>
      </c>
      <c r="W81" s="46">
        <v>0</v>
      </c>
      <c r="X81" s="46">
        <v>0.011628</v>
      </c>
      <c r="Y81" s="46">
        <v>0</v>
      </c>
      <c r="Z81" s="46">
        <v>0</v>
      </c>
      <c r="AA81" s="70">
        <v>81</v>
      </c>
      <c r="AB81" s="70"/>
      <c r="AD81" s="93" t="str">
        <f>REPLACE(INDEX(GroupVertices[Group],MATCH(Vertices[[#This Row],[Vertex]],GroupVertices[Vertex],0)),1,1,"")</f>
        <v>15</v>
      </c>
      <c r="AE81" s="95"/>
    </row>
    <row r="82" spans="1:31" ht="15" thickBot="1">
      <c r="A82" s="1" t="s">
        <v>326</v>
      </c>
      <c r="B82" s="11" t="s">
        <v>304</v>
      </c>
      <c r="C82" s="11"/>
      <c r="D82" s="71"/>
      <c r="E82" s="69"/>
      <c r="F82" s="11"/>
      <c r="G82" s="75"/>
      <c r="H82" s="78" t="s">
        <v>326</v>
      </c>
      <c r="I82" s="57"/>
      <c r="J82" s="57" t="s">
        <v>71</v>
      </c>
      <c r="K82" s="12"/>
      <c r="L82" s="72">
        <v>1</v>
      </c>
      <c r="M82" s="73">
        <v>8097.59423828125</v>
      </c>
      <c r="N82" s="73">
        <v>645.5966186523438</v>
      </c>
      <c r="O82" s="68" t="s">
        <v>64</v>
      </c>
      <c r="P82" s="74"/>
      <c r="Q82" s="110"/>
      <c r="R82" s="45"/>
      <c r="S82" s="45">
        <v>0</v>
      </c>
      <c r="T82" s="45">
        <v>1</v>
      </c>
      <c r="U82" s="46">
        <v>0</v>
      </c>
      <c r="V82" s="46">
        <v>0.011765</v>
      </c>
      <c r="W82" s="46">
        <v>0</v>
      </c>
      <c r="X82" s="46">
        <v>0.011628</v>
      </c>
      <c r="Y82" s="46">
        <v>0</v>
      </c>
      <c r="Z82" s="46">
        <v>0</v>
      </c>
      <c r="AA82" s="70">
        <v>82</v>
      </c>
      <c r="AB82" s="70"/>
      <c r="AD82" s="93" t="str">
        <f>REPLACE(INDEX(GroupVertices[Group],MATCH(Vertices[[#This Row],[Vertex]],GroupVertices[Vertex],0)),1,1,"")</f>
        <v>14</v>
      </c>
      <c r="AE82" s="95"/>
    </row>
    <row r="83" spans="1:31" ht="15" thickBot="1">
      <c r="A83" s="1" t="s">
        <v>327</v>
      </c>
      <c r="B83" s="11" t="s">
        <v>304</v>
      </c>
      <c r="C83" s="11"/>
      <c r="D83" s="71"/>
      <c r="E83" s="69"/>
      <c r="F83" s="11"/>
      <c r="G83" s="75"/>
      <c r="H83" s="78" t="s">
        <v>327</v>
      </c>
      <c r="I83" s="57"/>
      <c r="J83" s="57" t="s">
        <v>71</v>
      </c>
      <c r="K83" s="12"/>
      <c r="L83" s="72">
        <v>1</v>
      </c>
      <c r="M83" s="73">
        <v>8097.59423828125</v>
      </c>
      <c r="N83" s="73">
        <v>1440.9715576171875</v>
      </c>
      <c r="O83" s="68" t="s">
        <v>64</v>
      </c>
      <c r="P83" s="74"/>
      <c r="Q83" s="110"/>
      <c r="R83" s="45"/>
      <c r="S83" s="45">
        <v>1</v>
      </c>
      <c r="T83" s="45">
        <v>0</v>
      </c>
      <c r="U83" s="46">
        <v>0</v>
      </c>
      <c r="V83" s="46">
        <v>0.011765</v>
      </c>
      <c r="W83" s="46">
        <v>0</v>
      </c>
      <c r="X83" s="46">
        <v>0.011628</v>
      </c>
      <c r="Y83" s="46">
        <v>0</v>
      </c>
      <c r="Z83" s="46">
        <v>0</v>
      </c>
      <c r="AA83" s="70">
        <v>83</v>
      </c>
      <c r="AB83" s="70"/>
      <c r="AD83" s="93" t="str">
        <f>REPLACE(INDEX(GroupVertices[Group],MATCH(Vertices[[#This Row],[Vertex]],GroupVertices[Vertex],0)),1,1,"")</f>
        <v>14</v>
      </c>
      <c r="AE83" s="95"/>
    </row>
    <row r="84" spans="1:31" ht="15" thickBot="1">
      <c r="A84" s="1" t="s">
        <v>328</v>
      </c>
      <c r="B84" s="11" t="s">
        <v>304</v>
      </c>
      <c r="C84" s="11"/>
      <c r="D84" s="71"/>
      <c r="E84" s="69"/>
      <c r="F84" s="11"/>
      <c r="G84" s="75"/>
      <c r="H84" s="78" t="s">
        <v>328</v>
      </c>
      <c r="I84" s="57"/>
      <c r="J84" s="57" t="s">
        <v>71</v>
      </c>
      <c r="K84" s="12"/>
      <c r="L84" s="72">
        <v>1</v>
      </c>
      <c r="M84" s="73">
        <v>8097.59423828125</v>
      </c>
      <c r="N84" s="73">
        <v>5175.10205078125</v>
      </c>
      <c r="O84" s="68" t="s">
        <v>64</v>
      </c>
      <c r="P84" s="74"/>
      <c r="Q84" s="110"/>
      <c r="R84" s="45"/>
      <c r="S84" s="45">
        <v>0</v>
      </c>
      <c r="T84" s="45">
        <v>1</v>
      </c>
      <c r="U84" s="46">
        <v>0</v>
      </c>
      <c r="V84" s="46">
        <v>0.015686</v>
      </c>
      <c r="W84" s="46">
        <v>0</v>
      </c>
      <c r="X84" s="46">
        <v>0.01087</v>
      </c>
      <c r="Y84" s="46">
        <v>0</v>
      </c>
      <c r="Z84" s="46">
        <v>0</v>
      </c>
      <c r="AA84" s="70">
        <v>84</v>
      </c>
      <c r="AB84" s="70"/>
      <c r="AD84" s="93" t="str">
        <f>REPLACE(INDEX(GroupVertices[Group],MATCH(Vertices[[#This Row],[Vertex]],GroupVertices[Vertex],0)),1,1,"")</f>
        <v>12</v>
      </c>
      <c r="AE84" s="95"/>
    </row>
    <row r="85" spans="1:31" ht="15" thickBot="1">
      <c r="A85" s="1" t="s">
        <v>329</v>
      </c>
      <c r="B85" s="11" t="s">
        <v>304</v>
      </c>
      <c r="C85" s="11"/>
      <c r="D85" s="71"/>
      <c r="E85" s="69"/>
      <c r="F85" s="11"/>
      <c r="G85" s="75"/>
      <c r="H85" s="78" t="s">
        <v>329</v>
      </c>
      <c r="I85" s="57"/>
      <c r="J85" s="57" t="s">
        <v>71</v>
      </c>
      <c r="K85" s="12"/>
      <c r="L85" s="72">
        <v>1</v>
      </c>
      <c r="M85" s="73">
        <v>7027.22265625</v>
      </c>
      <c r="N85" s="73">
        <v>8211.98828125</v>
      </c>
      <c r="O85" s="68" t="s">
        <v>64</v>
      </c>
      <c r="P85" s="74"/>
      <c r="Q85" s="110"/>
      <c r="R85" s="45"/>
      <c r="S85" s="45">
        <v>0</v>
      </c>
      <c r="T85" s="45">
        <v>1</v>
      </c>
      <c r="U85" s="46">
        <v>0</v>
      </c>
      <c r="V85" s="46">
        <v>0.020915</v>
      </c>
      <c r="W85" s="46">
        <v>0</v>
      </c>
      <c r="X85" s="46">
        <v>0.010799</v>
      </c>
      <c r="Y85" s="46">
        <v>0</v>
      </c>
      <c r="Z85" s="46">
        <v>0</v>
      </c>
      <c r="AA85" s="70">
        <v>85</v>
      </c>
      <c r="AB85" s="70"/>
      <c r="AD85" s="93" t="str">
        <f>REPLACE(INDEX(GroupVertices[Group],MATCH(Vertices[[#This Row],[Vertex]],GroupVertices[Vertex],0)),1,1,"")</f>
        <v>7</v>
      </c>
      <c r="AE85" s="95"/>
    </row>
    <row r="86" spans="1:31" ht="15" thickBot="1">
      <c r="A86" s="1" t="s">
        <v>330</v>
      </c>
      <c r="B86" s="11" t="s">
        <v>304</v>
      </c>
      <c r="C86" s="11"/>
      <c r="D86" s="71"/>
      <c r="E86" s="69"/>
      <c r="F86" s="11"/>
      <c r="G86" s="75"/>
      <c r="H86" s="78" t="s">
        <v>330</v>
      </c>
      <c r="I86" s="57"/>
      <c r="J86" s="57" t="s">
        <v>71</v>
      </c>
      <c r="K86" s="12"/>
      <c r="L86" s="72">
        <v>212.22535211267606</v>
      </c>
      <c r="M86" s="73">
        <v>7785.12548828125</v>
      </c>
      <c r="N86" s="73">
        <v>8211.98828125</v>
      </c>
      <c r="O86" s="68" t="s">
        <v>64</v>
      </c>
      <c r="P86" s="74"/>
      <c r="Q86" s="110"/>
      <c r="R86" s="45"/>
      <c r="S86" s="45">
        <v>1</v>
      </c>
      <c r="T86" s="45">
        <v>1</v>
      </c>
      <c r="U86" s="46">
        <v>6</v>
      </c>
      <c r="V86" s="46">
        <v>0.031373</v>
      </c>
      <c r="W86" s="46">
        <v>0</v>
      </c>
      <c r="X86" s="46">
        <v>0.012202</v>
      </c>
      <c r="Y86" s="46">
        <v>0</v>
      </c>
      <c r="Z86" s="46">
        <v>0</v>
      </c>
      <c r="AA86" s="70">
        <v>86</v>
      </c>
      <c r="AB86" s="70"/>
      <c r="AD86" s="93" t="str">
        <f>REPLACE(INDEX(GroupVertices[Group],MATCH(Vertices[[#This Row],[Vertex]],GroupVertices[Vertex],0)),1,1,"")</f>
        <v>7</v>
      </c>
      <c r="AE86" s="95"/>
    </row>
    <row r="87" spans="1:31" ht="15" thickBot="1">
      <c r="A87" s="1" t="s">
        <v>331</v>
      </c>
      <c r="B87" s="11" t="s">
        <v>304</v>
      </c>
      <c r="C87" s="11"/>
      <c r="D87" s="71"/>
      <c r="E87" s="69"/>
      <c r="F87" s="11"/>
      <c r="G87" s="75"/>
      <c r="H87" s="78" t="s">
        <v>331</v>
      </c>
      <c r="I87" s="57"/>
      <c r="J87" s="57" t="s">
        <v>71</v>
      </c>
      <c r="K87" s="12"/>
      <c r="L87" s="72">
        <v>1</v>
      </c>
      <c r="M87" s="73">
        <v>8702.5869140625</v>
      </c>
      <c r="N87" s="73">
        <v>8211.98828125</v>
      </c>
      <c r="O87" s="68" t="s">
        <v>64</v>
      </c>
      <c r="P87" s="74"/>
      <c r="Q87" s="110"/>
      <c r="R87" s="45"/>
      <c r="S87" s="45">
        <v>0</v>
      </c>
      <c r="T87" s="45">
        <v>1</v>
      </c>
      <c r="U87" s="46">
        <v>0</v>
      </c>
      <c r="V87" s="46">
        <v>0.023529</v>
      </c>
      <c r="W87" s="46">
        <v>0</v>
      </c>
      <c r="X87" s="46">
        <v>0.010582</v>
      </c>
      <c r="Y87" s="46">
        <v>0</v>
      </c>
      <c r="Z87" s="46">
        <v>0</v>
      </c>
      <c r="AA87" s="70">
        <v>87</v>
      </c>
      <c r="AB87" s="70"/>
      <c r="AD87" s="93" t="str">
        <f>REPLACE(INDEX(GroupVertices[Group],MATCH(Vertices[[#This Row],[Vertex]],GroupVertices[Vertex],0)),1,1,"")</f>
        <v>6</v>
      </c>
      <c r="AE87" s="95"/>
    </row>
    <row r="88" spans="1:31" ht="15">
      <c r="A88" s="79" t="s">
        <v>332</v>
      </c>
      <c r="B88" s="11" t="s">
        <v>304</v>
      </c>
      <c r="C88" s="80"/>
      <c r="D88" s="81"/>
      <c r="E88" s="82"/>
      <c r="F88" s="80"/>
      <c r="G88" s="76"/>
      <c r="H88" s="83" t="s">
        <v>332</v>
      </c>
      <c r="I88" s="84"/>
      <c r="J88" s="57" t="s">
        <v>71</v>
      </c>
      <c r="K88" s="85"/>
      <c r="L88" s="86">
        <v>1</v>
      </c>
      <c r="M88" s="87">
        <v>9314.228515625</v>
      </c>
      <c r="N88" s="87">
        <v>4341.85205078125</v>
      </c>
      <c r="O88" s="88" t="s">
        <v>64</v>
      </c>
      <c r="P88" s="89"/>
      <c r="Q88" s="89"/>
      <c r="R88" s="111"/>
      <c r="S88" s="45">
        <v>2</v>
      </c>
      <c r="T88" s="45">
        <v>1</v>
      </c>
      <c r="U88" s="46">
        <v>0</v>
      </c>
      <c r="V88" s="46">
        <v>0.023529</v>
      </c>
      <c r="W88" s="46">
        <v>0</v>
      </c>
      <c r="X88" s="46">
        <v>0.011628</v>
      </c>
      <c r="Y88" s="46">
        <v>0.5</v>
      </c>
      <c r="Z88" s="46">
        <v>0.5</v>
      </c>
      <c r="AA88" s="90">
        <v>88</v>
      </c>
      <c r="AB88" s="90"/>
      <c r="AC88" s="91"/>
      <c r="AD88" s="93" t="str">
        <f>REPLACE(INDEX(GroupVertices[Group],MATCH(Vertices[[#This Row],[Vertex]],GroupVertices[Vertex],0)),1,1,"")</f>
        <v>11</v>
      </c>
      <c r="AE88" s="109"/>
    </row>
  </sheetData>
  <dataValidations count="16">
    <dataValidation allowBlank="1" showErrorMessage="1" sqref="AF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48</v>
      </c>
    </row>
    <row r="2" ht="15" customHeight="1"/>
    <row r="3" ht="15" customHeight="1">
      <c r="A3" s="28" t="s">
        <v>49</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9" t="s">
        <v>38</v>
      </c>
      <c r="C1" s="60"/>
      <c r="D1" s="60"/>
      <c r="E1" s="61"/>
      <c r="F1" s="57" t="s">
        <v>42</v>
      </c>
      <c r="G1" s="62" t="s">
        <v>43</v>
      </c>
      <c r="H1" s="63"/>
      <c r="I1" s="64" t="s">
        <v>39</v>
      </c>
      <c r="J1" s="65"/>
      <c r="K1" s="66" t="s">
        <v>41</v>
      </c>
      <c r="L1" s="67"/>
      <c r="M1" s="67"/>
      <c r="N1" s="67"/>
      <c r="O1" s="67"/>
      <c r="P1" s="67"/>
      <c r="Q1" s="67"/>
      <c r="R1" s="67"/>
      <c r="S1" s="67"/>
      <c r="T1" s="67"/>
      <c r="U1" s="67"/>
      <c r="V1" s="67"/>
      <c r="W1" s="67"/>
      <c r="X1" s="67"/>
    </row>
    <row r="2" spans="1:24" s="7" customFormat="1" ht="30" customHeight="1">
      <c r="A2" s="10" t="s">
        <v>143</v>
      </c>
      <c r="B2" s="7" t="s">
        <v>21</v>
      </c>
      <c r="C2" s="7" t="s">
        <v>20</v>
      </c>
      <c r="D2" s="7" t="s">
        <v>11</v>
      </c>
      <c r="E2" s="7" t="s">
        <v>144</v>
      </c>
      <c r="F2" s="7" t="s">
        <v>45</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row>
    <row r="3" spans="1:24" ht="15">
      <c r="A3" s="92" t="s">
        <v>246</v>
      </c>
      <c r="B3" s="94" t="s">
        <v>261</v>
      </c>
      <c r="C3" s="94" t="s">
        <v>55</v>
      </c>
      <c r="D3" s="11"/>
      <c r="E3" s="11"/>
      <c r="F3" s="12"/>
      <c r="G3" s="68"/>
      <c r="H3" s="68"/>
      <c r="I3" s="70">
        <v>3</v>
      </c>
      <c r="J3" s="54"/>
      <c r="K3" s="45">
        <v>10</v>
      </c>
      <c r="L3" s="45">
        <v>9</v>
      </c>
      <c r="M3" s="45">
        <v>2</v>
      </c>
      <c r="N3" s="45">
        <v>11</v>
      </c>
      <c r="O3" s="45">
        <v>0</v>
      </c>
      <c r="P3" s="46">
        <v>0.1111111111111111</v>
      </c>
      <c r="Q3" s="46">
        <v>0.2</v>
      </c>
      <c r="R3" s="45">
        <v>1</v>
      </c>
      <c r="S3" s="45">
        <v>0</v>
      </c>
      <c r="T3" s="45">
        <v>10</v>
      </c>
      <c r="U3" s="45">
        <v>11</v>
      </c>
      <c r="V3" s="45">
        <v>4</v>
      </c>
      <c r="W3" s="46">
        <v>1.9</v>
      </c>
      <c r="X3" s="46">
        <v>0.1111111111111111</v>
      </c>
    </row>
    <row r="4" spans="1:24" ht="15">
      <c r="A4" s="112" t="s">
        <v>247</v>
      </c>
      <c r="B4" s="94" t="s">
        <v>262</v>
      </c>
      <c r="C4" s="94" t="s">
        <v>55</v>
      </c>
      <c r="D4" s="113"/>
      <c r="E4" s="11"/>
      <c r="F4" s="12"/>
      <c r="G4" s="68"/>
      <c r="H4" s="68"/>
      <c r="I4" s="70">
        <v>4</v>
      </c>
      <c r="J4" s="114"/>
      <c r="K4" s="45">
        <v>9</v>
      </c>
      <c r="L4" s="45">
        <v>9</v>
      </c>
      <c r="M4" s="45">
        <v>2</v>
      </c>
      <c r="N4" s="45">
        <v>11</v>
      </c>
      <c r="O4" s="45">
        <v>0</v>
      </c>
      <c r="P4" s="46">
        <v>0.25</v>
      </c>
      <c r="Q4" s="46">
        <v>0.4</v>
      </c>
      <c r="R4" s="45">
        <v>1</v>
      </c>
      <c r="S4" s="45">
        <v>0</v>
      </c>
      <c r="T4" s="45">
        <v>9</v>
      </c>
      <c r="U4" s="45">
        <v>11</v>
      </c>
      <c r="V4" s="45">
        <v>5</v>
      </c>
      <c r="W4" s="46">
        <v>2.271605</v>
      </c>
      <c r="X4" s="46">
        <v>0.1388888888888889</v>
      </c>
    </row>
    <row r="5" spans="1:24" ht="15">
      <c r="A5" s="112" t="s">
        <v>248</v>
      </c>
      <c r="B5" s="94" t="s">
        <v>263</v>
      </c>
      <c r="C5" s="94" t="s">
        <v>55</v>
      </c>
      <c r="D5" s="113"/>
      <c r="E5" s="11"/>
      <c r="F5" s="12"/>
      <c r="G5" s="68"/>
      <c r="H5" s="68"/>
      <c r="I5" s="70">
        <v>5</v>
      </c>
      <c r="J5" s="114"/>
      <c r="K5" s="45">
        <v>8</v>
      </c>
      <c r="L5" s="45">
        <v>5</v>
      </c>
      <c r="M5" s="45">
        <v>6</v>
      </c>
      <c r="N5" s="45">
        <v>11</v>
      </c>
      <c r="O5" s="45">
        <v>0</v>
      </c>
      <c r="P5" s="46">
        <v>0.14285714285714285</v>
      </c>
      <c r="Q5" s="46">
        <v>0.25</v>
      </c>
      <c r="R5" s="45">
        <v>1</v>
      </c>
      <c r="S5" s="45">
        <v>0</v>
      </c>
      <c r="T5" s="45">
        <v>8</v>
      </c>
      <c r="U5" s="45">
        <v>11</v>
      </c>
      <c r="V5" s="45">
        <v>5</v>
      </c>
      <c r="W5" s="46">
        <v>2.09375</v>
      </c>
      <c r="X5" s="46">
        <v>0.14285714285714285</v>
      </c>
    </row>
    <row r="6" spans="1:24" ht="15">
      <c r="A6" s="112" t="s">
        <v>249</v>
      </c>
      <c r="B6" s="94" t="s">
        <v>264</v>
      </c>
      <c r="C6" s="94" t="s">
        <v>55</v>
      </c>
      <c r="D6" s="113"/>
      <c r="E6" s="11"/>
      <c r="F6" s="12"/>
      <c r="G6" s="68"/>
      <c r="H6" s="68"/>
      <c r="I6" s="70">
        <v>6</v>
      </c>
      <c r="J6" s="114"/>
      <c r="K6" s="45">
        <v>8</v>
      </c>
      <c r="L6" s="45">
        <v>7</v>
      </c>
      <c r="M6" s="45">
        <v>0</v>
      </c>
      <c r="N6" s="45">
        <v>7</v>
      </c>
      <c r="O6" s="45">
        <v>0</v>
      </c>
      <c r="P6" s="46">
        <v>0</v>
      </c>
      <c r="Q6" s="46">
        <v>0</v>
      </c>
      <c r="R6" s="45">
        <v>1</v>
      </c>
      <c r="S6" s="45">
        <v>0</v>
      </c>
      <c r="T6" s="45">
        <v>8</v>
      </c>
      <c r="U6" s="45">
        <v>7</v>
      </c>
      <c r="V6" s="45">
        <v>2</v>
      </c>
      <c r="W6" s="46">
        <v>1.53125</v>
      </c>
      <c r="X6" s="46">
        <v>0.125</v>
      </c>
    </row>
    <row r="7" spans="1:24" ht="15">
      <c r="A7" s="112" t="s">
        <v>250</v>
      </c>
      <c r="B7" s="94" t="s">
        <v>265</v>
      </c>
      <c r="C7" s="94" t="s">
        <v>55</v>
      </c>
      <c r="D7" s="113"/>
      <c r="E7" s="11"/>
      <c r="F7" s="12"/>
      <c r="G7" s="68"/>
      <c r="H7" s="68"/>
      <c r="I7" s="70">
        <v>7</v>
      </c>
      <c r="J7" s="114"/>
      <c r="K7" s="45">
        <v>7</v>
      </c>
      <c r="L7" s="45">
        <v>7</v>
      </c>
      <c r="M7" s="45">
        <v>0</v>
      </c>
      <c r="N7" s="45">
        <v>7</v>
      </c>
      <c r="O7" s="45">
        <v>0</v>
      </c>
      <c r="P7" s="46">
        <v>0.16666666666666666</v>
      </c>
      <c r="Q7" s="46">
        <v>0.2857142857142857</v>
      </c>
      <c r="R7" s="45">
        <v>1</v>
      </c>
      <c r="S7" s="45">
        <v>0</v>
      </c>
      <c r="T7" s="45">
        <v>7</v>
      </c>
      <c r="U7" s="45">
        <v>7</v>
      </c>
      <c r="V7" s="45">
        <v>4</v>
      </c>
      <c r="W7" s="46">
        <v>1.795918</v>
      </c>
      <c r="X7" s="46">
        <v>0.16666666666666666</v>
      </c>
    </row>
    <row r="8" spans="1:24" ht="15">
      <c r="A8" s="112" t="s">
        <v>251</v>
      </c>
      <c r="B8" s="94" t="s">
        <v>266</v>
      </c>
      <c r="C8" s="94" t="s">
        <v>55</v>
      </c>
      <c r="D8" s="113"/>
      <c r="E8" s="11"/>
      <c r="F8" s="12"/>
      <c r="G8" s="68"/>
      <c r="H8" s="68"/>
      <c r="I8" s="70">
        <v>8</v>
      </c>
      <c r="J8" s="114"/>
      <c r="K8" s="45">
        <v>5</v>
      </c>
      <c r="L8" s="45">
        <v>2</v>
      </c>
      <c r="M8" s="45">
        <v>6</v>
      </c>
      <c r="N8" s="45">
        <v>8</v>
      </c>
      <c r="O8" s="45">
        <v>0</v>
      </c>
      <c r="P8" s="46">
        <v>0.25</v>
      </c>
      <c r="Q8" s="46">
        <v>0.4</v>
      </c>
      <c r="R8" s="45">
        <v>1</v>
      </c>
      <c r="S8" s="45">
        <v>0</v>
      </c>
      <c r="T8" s="45">
        <v>5</v>
      </c>
      <c r="U8" s="45">
        <v>8</v>
      </c>
      <c r="V8" s="45">
        <v>3</v>
      </c>
      <c r="W8" s="46">
        <v>1.44</v>
      </c>
      <c r="X8" s="46">
        <v>0.25</v>
      </c>
    </row>
    <row r="9" spans="1:24" ht="15">
      <c r="A9" s="112" t="s">
        <v>252</v>
      </c>
      <c r="B9" s="94" t="s">
        <v>267</v>
      </c>
      <c r="C9" s="94" t="s">
        <v>55</v>
      </c>
      <c r="D9" s="113"/>
      <c r="E9" s="11"/>
      <c r="F9" s="12"/>
      <c r="G9" s="68"/>
      <c r="H9" s="68"/>
      <c r="I9" s="70">
        <v>9</v>
      </c>
      <c r="J9" s="114"/>
      <c r="K9" s="45">
        <v>5</v>
      </c>
      <c r="L9" s="45">
        <v>2</v>
      </c>
      <c r="M9" s="45">
        <v>6</v>
      </c>
      <c r="N9" s="45">
        <v>8</v>
      </c>
      <c r="O9" s="45">
        <v>0</v>
      </c>
      <c r="P9" s="46">
        <v>0.25</v>
      </c>
      <c r="Q9" s="46">
        <v>0.4</v>
      </c>
      <c r="R9" s="45">
        <v>1</v>
      </c>
      <c r="S9" s="45">
        <v>0</v>
      </c>
      <c r="T9" s="45">
        <v>5</v>
      </c>
      <c r="U9" s="45">
        <v>8</v>
      </c>
      <c r="V9" s="45">
        <v>3</v>
      </c>
      <c r="W9" s="46">
        <v>1.44</v>
      </c>
      <c r="X9" s="46">
        <v>0.25</v>
      </c>
    </row>
    <row r="10" spans="1:24" ht="14.25" customHeight="1">
      <c r="A10" s="112" t="s">
        <v>253</v>
      </c>
      <c r="B10" s="94" t="s">
        <v>268</v>
      </c>
      <c r="C10" s="94" t="s">
        <v>55</v>
      </c>
      <c r="D10" s="113"/>
      <c r="E10" s="11"/>
      <c r="F10" s="12"/>
      <c r="G10" s="68"/>
      <c r="H10" s="68"/>
      <c r="I10" s="70">
        <v>10</v>
      </c>
      <c r="J10" s="114"/>
      <c r="K10" s="45">
        <v>5</v>
      </c>
      <c r="L10" s="45">
        <v>4</v>
      </c>
      <c r="M10" s="45">
        <v>2</v>
      </c>
      <c r="N10" s="45">
        <v>6</v>
      </c>
      <c r="O10" s="45">
        <v>0</v>
      </c>
      <c r="P10" s="46">
        <v>0.25</v>
      </c>
      <c r="Q10" s="46">
        <v>0.4</v>
      </c>
      <c r="R10" s="45">
        <v>1</v>
      </c>
      <c r="S10" s="45">
        <v>0</v>
      </c>
      <c r="T10" s="45">
        <v>5</v>
      </c>
      <c r="U10" s="45">
        <v>6</v>
      </c>
      <c r="V10" s="45">
        <v>3</v>
      </c>
      <c r="W10" s="46">
        <v>1.44</v>
      </c>
      <c r="X10" s="46">
        <v>0.25</v>
      </c>
    </row>
    <row r="11" spans="1:24" ht="15">
      <c r="A11" s="112" t="s">
        <v>254</v>
      </c>
      <c r="B11" s="94" t="s">
        <v>269</v>
      </c>
      <c r="C11" s="94" t="s">
        <v>55</v>
      </c>
      <c r="D11" s="113"/>
      <c r="E11" s="11"/>
      <c r="F11" s="12"/>
      <c r="G11" s="68"/>
      <c r="H11" s="68"/>
      <c r="I11" s="70">
        <v>11</v>
      </c>
      <c r="J11" s="114"/>
      <c r="K11" s="45">
        <v>4</v>
      </c>
      <c r="L11" s="45">
        <v>4</v>
      </c>
      <c r="M11" s="45">
        <v>0</v>
      </c>
      <c r="N11" s="45">
        <v>4</v>
      </c>
      <c r="O11" s="45">
        <v>0</v>
      </c>
      <c r="P11" s="46">
        <v>0.3333333333333333</v>
      </c>
      <c r="Q11" s="46">
        <v>0.5</v>
      </c>
      <c r="R11" s="45">
        <v>1</v>
      </c>
      <c r="S11" s="45">
        <v>0</v>
      </c>
      <c r="T11" s="45">
        <v>4</v>
      </c>
      <c r="U11" s="45">
        <v>4</v>
      </c>
      <c r="V11" s="45">
        <v>2</v>
      </c>
      <c r="W11" s="46">
        <v>1.125</v>
      </c>
      <c r="X11" s="46">
        <v>0.3333333333333333</v>
      </c>
    </row>
    <row r="12" spans="1:24" ht="15">
      <c r="A12" s="112" t="s">
        <v>255</v>
      </c>
      <c r="B12" s="94" t="s">
        <v>270</v>
      </c>
      <c r="C12" s="94" t="s">
        <v>55</v>
      </c>
      <c r="D12" s="113"/>
      <c r="E12" s="11"/>
      <c r="F12" s="12"/>
      <c r="G12" s="68"/>
      <c r="H12" s="68"/>
      <c r="I12" s="70">
        <v>12</v>
      </c>
      <c r="J12" s="114"/>
      <c r="K12" s="45">
        <v>4</v>
      </c>
      <c r="L12" s="45">
        <v>4</v>
      </c>
      <c r="M12" s="45">
        <v>2</v>
      </c>
      <c r="N12" s="45">
        <v>6</v>
      </c>
      <c r="O12" s="45">
        <v>0</v>
      </c>
      <c r="P12" s="46">
        <v>0.6666666666666666</v>
      </c>
      <c r="Q12" s="46">
        <v>0.8</v>
      </c>
      <c r="R12" s="45">
        <v>1</v>
      </c>
      <c r="S12" s="45">
        <v>0</v>
      </c>
      <c r="T12" s="45">
        <v>4</v>
      </c>
      <c r="U12" s="45">
        <v>6</v>
      </c>
      <c r="V12" s="45">
        <v>3</v>
      </c>
      <c r="W12" s="46">
        <v>1.25</v>
      </c>
      <c r="X12" s="46">
        <v>0.4166666666666667</v>
      </c>
    </row>
    <row r="13" spans="1:24" ht="15">
      <c r="A13" s="112" t="s">
        <v>256</v>
      </c>
      <c r="B13" s="94" t="s">
        <v>271</v>
      </c>
      <c r="C13" s="94" t="s">
        <v>55</v>
      </c>
      <c r="D13" s="113"/>
      <c r="E13" s="11"/>
      <c r="F13" s="12"/>
      <c r="G13" s="68"/>
      <c r="H13" s="68"/>
      <c r="I13" s="70">
        <v>13</v>
      </c>
      <c r="J13" s="114"/>
      <c r="K13" s="45">
        <v>3</v>
      </c>
      <c r="L13" s="45">
        <v>0</v>
      </c>
      <c r="M13" s="45">
        <v>8</v>
      </c>
      <c r="N13" s="45">
        <v>8</v>
      </c>
      <c r="O13" s="45">
        <v>0</v>
      </c>
      <c r="P13" s="46">
        <v>0.3333333333333333</v>
      </c>
      <c r="Q13" s="46">
        <v>0.5</v>
      </c>
      <c r="R13" s="45">
        <v>1</v>
      </c>
      <c r="S13" s="45">
        <v>0</v>
      </c>
      <c r="T13" s="45">
        <v>3</v>
      </c>
      <c r="U13" s="45">
        <v>8</v>
      </c>
      <c r="V13" s="45">
        <v>1</v>
      </c>
      <c r="W13" s="46">
        <v>0.666667</v>
      </c>
      <c r="X13" s="46">
        <v>0.6666666666666666</v>
      </c>
    </row>
    <row r="14" spans="1:24" ht="15">
      <c r="A14" s="112" t="s">
        <v>257</v>
      </c>
      <c r="B14" s="94" t="s">
        <v>272</v>
      </c>
      <c r="C14" s="94" t="s">
        <v>55</v>
      </c>
      <c r="D14" s="113"/>
      <c r="E14" s="11"/>
      <c r="F14" s="12"/>
      <c r="G14" s="68"/>
      <c r="H14" s="68"/>
      <c r="I14" s="70">
        <v>14</v>
      </c>
      <c r="J14" s="114"/>
      <c r="K14" s="45">
        <v>3</v>
      </c>
      <c r="L14" s="45">
        <v>2</v>
      </c>
      <c r="M14" s="45">
        <v>2</v>
      </c>
      <c r="N14" s="45">
        <v>4</v>
      </c>
      <c r="O14" s="45">
        <v>0</v>
      </c>
      <c r="P14" s="46">
        <v>0.5</v>
      </c>
      <c r="Q14" s="46">
        <v>0.6666666666666666</v>
      </c>
      <c r="R14" s="45">
        <v>1</v>
      </c>
      <c r="S14" s="45">
        <v>0</v>
      </c>
      <c r="T14" s="45">
        <v>3</v>
      </c>
      <c r="U14" s="45">
        <v>4</v>
      </c>
      <c r="V14" s="45">
        <v>2</v>
      </c>
      <c r="W14" s="46">
        <v>0.888889</v>
      </c>
      <c r="X14" s="46">
        <v>0.5</v>
      </c>
    </row>
    <row r="15" spans="1:24" ht="15">
      <c r="A15" s="112" t="s">
        <v>258</v>
      </c>
      <c r="B15" s="94" t="s">
        <v>261</v>
      </c>
      <c r="C15" s="94" t="s">
        <v>58</v>
      </c>
      <c r="D15" s="113"/>
      <c r="E15" s="11"/>
      <c r="F15" s="12"/>
      <c r="G15" s="68"/>
      <c r="H15" s="68"/>
      <c r="I15" s="70">
        <v>15</v>
      </c>
      <c r="J15" s="114"/>
      <c r="K15" s="45">
        <v>3</v>
      </c>
      <c r="L15" s="45">
        <v>3</v>
      </c>
      <c r="M15" s="45">
        <v>0</v>
      </c>
      <c r="N15" s="45">
        <v>3</v>
      </c>
      <c r="O15" s="45">
        <v>0</v>
      </c>
      <c r="P15" s="46">
        <v>0.5</v>
      </c>
      <c r="Q15" s="46">
        <v>0.6666666666666666</v>
      </c>
      <c r="R15" s="45">
        <v>1</v>
      </c>
      <c r="S15" s="45">
        <v>0</v>
      </c>
      <c r="T15" s="45">
        <v>3</v>
      </c>
      <c r="U15" s="45">
        <v>3</v>
      </c>
      <c r="V15" s="45">
        <v>2</v>
      </c>
      <c r="W15" s="46">
        <v>0.888889</v>
      </c>
      <c r="X15" s="46">
        <v>0.5</v>
      </c>
    </row>
    <row r="16" spans="1:24" ht="15">
      <c r="A16" s="112" t="s">
        <v>259</v>
      </c>
      <c r="B16" s="94" t="s">
        <v>262</v>
      </c>
      <c r="C16" s="94" t="s">
        <v>58</v>
      </c>
      <c r="D16" s="113"/>
      <c r="E16" s="11"/>
      <c r="F16" s="12"/>
      <c r="G16" s="68"/>
      <c r="H16" s="68"/>
      <c r="I16" s="70">
        <v>16</v>
      </c>
      <c r="J16" s="114"/>
      <c r="K16" s="45">
        <v>2</v>
      </c>
      <c r="L16" s="45">
        <v>0</v>
      </c>
      <c r="M16" s="45">
        <v>2</v>
      </c>
      <c r="N16" s="45">
        <v>2</v>
      </c>
      <c r="O16" s="45">
        <v>0</v>
      </c>
      <c r="P16" s="46">
        <v>0</v>
      </c>
      <c r="Q16" s="46">
        <v>0</v>
      </c>
      <c r="R16" s="45">
        <v>1</v>
      </c>
      <c r="S16" s="45">
        <v>0</v>
      </c>
      <c r="T16" s="45">
        <v>2</v>
      </c>
      <c r="U16" s="45">
        <v>2</v>
      </c>
      <c r="V16" s="45">
        <v>1</v>
      </c>
      <c r="W16" s="46">
        <v>0.5</v>
      </c>
      <c r="X16" s="46">
        <v>0.5</v>
      </c>
    </row>
    <row r="17" spans="1:24" ht="15">
      <c r="A17" s="112" t="s">
        <v>260</v>
      </c>
      <c r="B17" s="94" t="s">
        <v>263</v>
      </c>
      <c r="C17" s="94" t="s">
        <v>58</v>
      </c>
      <c r="D17" s="113"/>
      <c r="E17" s="11"/>
      <c r="F17" s="12"/>
      <c r="G17" s="68"/>
      <c r="H17" s="68"/>
      <c r="I17" s="70">
        <v>17</v>
      </c>
      <c r="J17" s="114"/>
      <c r="K17" s="45">
        <v>2</v>
      </c>
      <c r="L17" s="45">
        <v>0</v>
      </c>
      <c r="M17" s="45">
        <v>2</v>
      </c>
      <c r="N17" s="45">
        <v>2</v>
      </c>
      <c r="O17" s="45">
        <v>0</v>
      </c>
      <c r="P17" s="46">
        <v>0</v>
      </c>
      <c r="Q17" s="46">
        <v>0</v>
      </c>
      <c r="R17" s="45">
        <v>1</v>
      </c>
      <c r="S17" s="45">
        <v>0</v>
      </c>
      <c r="T17" s="45">
        <v>2</v>
      </c>
      <c r="U17" s="45">
        <v>2</v>
      </c>
      <c r="V17" s="45">
        <v>1</v>
      </c>
      <c r="W17" s="46">
        <v>0.5</v>
      </c>
      <c r="X17" s="46">
        <v>0.5</v>
      </c>
    </row>
    <row r="18" spans="1:24" ht="15">
      <c r="A18" s="112" t="s">
        <v>333</v>
      </c>
      <c r="B18" s="94" t="s">
        <v>264</v>
      </c>
      <c r="C18" s="94" t="s">
        <v>58</v>
      </c>
      <c r="D18" s="113"/>
      <c r="E18" s="11"/>
      <c r="F18" s="12"/>
      <c r="G18" s="68"/>
      <c r="H18" s="68"/>
      <c r="I18" s="70">
        <v>18</v>
      </c>
      <c r="J18" s="114"/>
      <c r="K18" s="45">
        <v>2</v>
      </c>
      <c r="L18" s="45">
        <v>0</v>
      </c>
      <c r="M18" s="45">
        <v>2</v>
      </c>
      <c r="N18" s="45">
        <v>2</v>
      </c>
      <c r="O18" s="45">
        <v>0</v>
      </c>
      <c r="P18" s="46">
        <v>0</v>
      </c>
      <c r="Q18" s="46">
        <v>0</v>
      </c>
      <c r="R18" s="45">
        <v>1</v>
      </c>
      <c r="S18" s="45">
        <v>0</v>
      </c>
      <c r="T18" s="45">
        <v>2</v>
      </c>
      <c r="U18" s="45">
        <v>2</v>
      </c>
      <c r="V18" s="45">
        <v>1</v>
      </c>
      <c r="W18" s="46">
        <v>0.5</v>
      </c>
      <c r="X18" s="46">
        <v>0.5</v>
      </c>
    </row>
    <row r="19" spans="1:24" ht="15">
      <c r="A19" s="112" t="s">
        <v>334</v>
      </c>
      <c r="B19" s="94" t="s">
        <v>265</v>
      </c>
      <c r="C19" s="94" t="s">
        <v>58</v>
      </c>
      <c r="D19" s="113"/>
      <c r="E19" s="11"/>
      <c r="F19" s="12"/>
      <c r="G19" s="68"/>
      <c r="H19" s="68"/>
      <c r="I19" s="70">
        <v>19</v>
      </c>
      <c r="J19" s="114"/>
      <c r="K19" s="45">
        <v>2</v>
      </c>
      <c r="L19" s="45">
        <v>0</v>
      </c>
      <c r="M19" s="45">
        <v>2</v>
      </c>
      <c r="N19" s="45">
        <v>2</v>
      </c>
      <c r="O19" s="45">
        <v>0</v>
      </c>
      <c r="P19" s="46">
        <v>0</v>
      </c>
      <c r="Q19" s="46">
        <v>0</v>
      </c>
      <c r="R19" s="45">
        <v>1</v>
      </c>
      <c r="S19" s="45">
        <v>0</v>
      </c>
      <c r="T19" s="45">
        <v>2</v>
      </c>
      <c r="U19" s="45">
        <v>2</v>
      </c>
      <c r="V19" s="45">
        <v>1</v>
      </c>
      <c r="W19" s="46">
        <v>0.5</v>
      </c>
      <c r="X19" s="46">
        <v>0.5</v>
      </c>
    </row>
    <row r="20" spans="1:24" ht="15">
      <c r="A20" s="112" t="s">
        <v>335</v>
      </c>
      <c r="B20" s="94" t="s">
        <v>266</v>
      </c>
      <c r="C20" s="94" t="s">
        <v>58</v>
      </c>
      <c r="D20" s="113"/>
      <c r="E20" s="11"/>
      <c r="F20" s="12"/>
      <c r="G20" s="68"/>
      <c r="H20" s="68"/>
      <c r="I20" s="70">
        <v>20</v>
      </c>
      <c r="J20" s="114"/>
      <c r="K20" s="45">
        <v>2</v>
      </c>
      <c r="L20" s="45">
        <v>2</v>
      </c>
      <c r="M20" s="45">
        <v>0</v>
      </c>
      <c r="N20" s="45">
        <v>2</v>
      </c>
      <c r="O20" s="45">
        <v>0</v>
      </c>
      <c r="P20" s="46">
        <v>1</v>
      </c>
      <c r="Q20" s="46">
        <v>1</v>
      </c>
      <c r="R20" s="45">
        <v>1</v>
      </c>
      <c r="S20" s="45">
        <v>0</v>
      </c>
      <c r="T20" s="45">
        <v>2</v>
      </c>
      <c r="U20" s="45">
        <v>2</v>
      </c>
      <c r="V20" s="45">
        <v>1</v>
      </c>
      <c r="W20" s="46">
        <v>0.5</v>
      </c>
      <c r="X20" s="46">
        <v>1</v>
      </c>
    </row>
    <row r="21" spans="1:24" ht="15">
      <c r="A21" s="112" t="s">
        <v>336</v>
      </c>
      <c r="B21" s="94" t="s">
        <v>267</v>
      </c>
      <c r="C21" s="94" t="s">
        <v>58</v>
      </c>
      <c r="D21" s="80"/>
      <c r="E21" s="80"/>
      <c r="F21" s="85"/>
      <c r="G21" s="88"/>
      <c r="H21" s="88"/>
      <c r="I21" s="90">
        <v>21</v>
      </c>
      <c r="J21" s="90"/>
      <c r="K21" s="45">
        <v>2</v>
      </c>
      <c r="L21" s="45">
        <v>2</v>
      </c>
      <c r="M21" s="45">
        <v>0</v>
      </c>
      <c r="N21" s="45">
        <v>2</v>
      </c>
      <c r="O21" s="45">
        <v>0</v>
      </c>
      <c r="P21" s="46">
        <v>1</v>
      </c>
      <c r="Q21" s="46">
        <v>1</v>
      </c>
      <c r="R21" s="45">
        <v>1</v>
      </c>
      <c r="S21" s="45">
        <v>0</v>
      </c>
      <c r="T21" s="45">
        <v>2</v>
      </c>
      <c r="U21" s="45">
        <v>2</v>
      </c>
      <c r="V21" s="45">
        <v>1</v>
      </c>
      <c r="W21" s="46">
        <v>0.5</v>
      </c>
      <c r="X21" s="46">
        <v>1</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143</v>
      </c>
      <c r="B1" s="10" t="s">
        <v>5</v>
      </c>
      <c r="C1" s="10" t="s">
        <v>146</v>
      </c>
    </row>
    <row r="2" spans="1:3" ht="15">
      <c r="A2" s="93" t="s">
        <v>246</v>
      </c>
      <c r="B2" s="97" t="s">
        <v>319</v>
      </c>
      <c r="C2" s="93">
        <f>VLOOKUP(GroupVertices[[#This Row],[Vertex]],Vertices[],MATCH("ID",Vertices[[#Headers],[Vertex]:[Marked?]],0),FALSE)</f>
        <v>75</v>
      </c>
    </row>
    <row r="3" spans="1:3" ht="15">
      <c r="A3" s="96" t="s">
        <v>246</v>
      </c>
      <c r="B3" s="97" t="s">
        <v>188</v>
      </c>
      <c r="C3" s="93">
        <f>VLOOKUP(GroupVertices[[#This Row],[Vertex]],Vertices[],MATCH("ID",Vertices[[#Headers],[Vertex]:[Marked?]],0),FALSE)</f>
        <v>28</v>
      </c>
    </row>
    <row r="4" spans="1:3" ht="15">
      <c r="A4" s="96" t="s">
        <v>246</v>
      </c>
      <c r="B4" s="97" t="s">
        <v>223</v>
      </c>
      <c r="C4" s="93">
        <f>VLOOKUP(GroupVertices[[#This Row],[Vertex]],Vertices[],MATCH("ID",Vertices[[#Headers],[Vertex]:[Marked?]],0),FALSE)</f>
        <v>54</v>
      </c>
    </row>
    <row r="5" spans="1:3" ht="15">
      <c r="A5" s="96" t="s">
        <v>246</v>
      </c>
      <c r="B5" s="97" t="s">
        <v>226</v>
      </c>
      <c r="C5" s="93">
        <f>VLOOKUP(GroupVertices[[#This Row],[Vertex]],Vertices[],MATCH("ID",Vertices[[#Headers],[Vertex]:[Marked?]],0),FALSE)</f>
        <v>27</v>
      </c>
    </row>
    <row r="6" spans="1:3" ht="15">
      <c r="A6" s="96" t="s">
        <v>246</v>
      </c>
      <c r="B6" s="97" t="s">
        <v>219</v>
      </c>
      <c r="C6" s="93">
        <f>VLOOKUP(GroupVertices[[#This Row],[Vertex]],Vertices[],MATCH("ID",Vertices[[#Headers],[Vertex]:[Marked?]],0),FALSE)</f>
        <v>51</v>
      </c>
    </row>
    <row r="7" spans="1:3" ht="15">
      <c r="A7" s="96" t="s">
        <v>246</v>
      </c>
      <c r="B7" s="97" t="s">
        <v>218</v>
      </c>
      <c r="C7" s="93">
        <f>VLOOKUP(GroupVertices[[#This Row],[Vertex]],Vertices[],MATCH("ID",Vertices[[#Headers],[Vertex]:[Marked?]],0),FALSE)</f>
        <v>50</v>
      </c>
    </row>
    <row r="8" spans="1:3" ht="15">
      <c r="A8" s="96" t="s">
        <v>246</v>
      </c>
      <c r="B8" s="97" t="s">
        <v>210</v>
      </c>
      <c r="C8" s="93">
        <f>VLOOKUP(GroupVertices[[#This Row],[Vertex]],Vertices[],MATCH("ID",Vertices[[#Headers],[Vertex]:[Marked?]],0),FALSE)</f>
        <v>44</v>
      </c>
    </row>
    <row r="9" spans="1:3" ht="15">
      <c r="A9" s="96" t="s">
        <v>246</v>
      </c>
      <c r="B9" s="97" t="s">
        <v>197</v>
      </c>
      <c r="C9" s="93">
        <f>VLOOKUP(GroupVertices[[#This Row],[Vertex]],Vertices[],MATCH("ID",Vertices[[#Headers],[Vertex]:[Marked?]],0),FALSE)</f>
        <v>32</v>
      </c>
    </row>
    <row r="10" spans="1:3" ht="15">
      <c r="A10" s="96" t="s">
        <v>246</v>
      </c>
      <c r="B10" s="97" t="s">
        <v>195</v>
      </c>
      <c r="C10" s="93">
        <f>VLOOKUP(GroupVertices[[#This Row],[Vertex]],Vertices[],MATCH("ID",Vertices[[#Headers],[Vertex]:[Marked?]],0),FALSE)</f>
        <v>31</v>
      </c>
    </row>
    <row r="11" spans="1:3" ht="15">
      <c r="A11" s="96" t="s">
        <v>246</v>
      </c>
      <c r="B11" s="97" t="s">
        <v>187</v>
      </c>
      <c r="C11" s="93">
        <f>VLOOKUP(GroupVertices[[#This Row],[Vertex]],Vertices[],MATCH("ID",Vertices[[#Headers],[Vertex]:[Marked?]],0),FALSE)</f>
        <v>26</v>
      </c>
    </row>
    <row r="12" spans="1:3" ht="15">
      <c r="A12" s="96" t="s">
        <v>247</v>
      </c>
      <c r="B12" s="97" t="s">
        <v>216</v>
      </c>
      <c r="C12" s="93">
        <f>VLOOKUP(GroupVertices[[#This Row],[Vertex]],Vertices[],MATCH("ID",Vertices[[#Headers],[Vertex]:[Marked?]],0),FALSE)</f>
        <v>49</v>
      </c>
    </row>
    <row r="13" spans="1:3" ht="15">
      <c r="A13" s="96" t="s">
        <v>247</v>
      </c>
      <c r="B13" s="97" t="s">
        <v>192</v>
      </c>
      <c r="C13" s="93">
        <f>VLOOKUP(GroupVertices[[#This Row],[Vertex]],Vertices[],MATCH("ID",Vertices[[#Headers],[Vertex]:[Marked?]],0),FALSE)</f>
        <v>4</v>
      </c>
    </row>
    <row r="14" spans="1:3" ht="15">
      <c r="A14" s="96" t="s">
        <v>247</v>
      </c>
      <c r="B14" s="97" t="s">
        <v>211</v>
      </c>
      <c r="C14" s="93">
        <f>VLOOKUP(GroupVertices[[#This Row],[Vertex]],Vertices[],MATCH("ID",Vertices[[#Headers],[Vertex]:[Marked?]],0),FALSE)</f>
        <v>45</v>
      </c>
    </row>
    <row r="15" spans="1:3" ht="15">
      <c r="A15" s="96" t="s">
        <v>247</v>
      </c>
      <c r="B15" s="97" t="s">
        <v>203</v>
      </c>
      <c r="C15" s="93">
        <f>VLOOKUP(GroupVertices[[#This Row],[Vertex]],Vertices[],MATCH("ID",Vertices[[#Headers],[Vertex]:[Marked?]],0),FALSE)</f>
        <v>37</v>
      </c>
    </row>
    <row r="16" spans="1:3" ht="15">
      <c r="A16" s="96" t="s">
        <v>247</v>
      </c>
      <c r="B16" s="97" t="s">
        <v>189</v>
      </c>
      <c r="C16" s="93">
        <f>VLOOKUP(GroupVertices[[#This Row],[Vertex]],Vertices[],MATCH("ID",Vertices[[#Headers],[Vertex]:[Marked?]],0),FALSE)</f>
        <v>20</v>
      </c>
    </row>
    <row r="17" spans="1:3" ht="15">
      <c r="A17" s="96" t="s">
        <v>247</v>
      </c>
      <c r="B17" s="97" t="s">
        <v>193</v>
      </c>
      <c r="C17" s="93">
        <f>VLOOKUP(GroupVertices[[#This Row],[Vertex]],Vertices[],MATCH("ID",Vertices[[#Headers],[Vertex]:[Marked?]],0),FALSE)</f>
        <v>10</v>
      </c>
    </row>
    <row r="18" spans="1:3" ht="15">
      <c r="A18" s="96" t="s">
        <v>247</v>
      </c>
      <c r="B18" s="97" t="s">
        <v>182</v>
      </c>
      <c r="C18" s="93">
        <f>VLOOKUP(GroupVertices[[#This Row],[Vertex]],Vertices[],MATCH("ID",Vertices[[#Headers],[Vertex]:[Marked?]],0),FALSE)</f>
        <v>19</v>
      </c>
    </row>
    <row r="19" spans="1:3" ht="15">
      <c r="A19" s="96" t="s">
        <v>247</v>
      </c>
      <c r="B19" s="97" t="s">
        <v>177</v>
      </c>
      <c r="C19" s="93">
        <f>VLOOKUP(GroupVertices[[#This Row],[Vertex]],Vertices[],MATCH("ID",Vertices[[#Headers],[Vertex]:[Marked?]],0),FALSE)</f>
        <v>9</v>
      </c>
    </row>
    <row r="20" spans="1:3" ht="15">
      <c r="A20" s="96" t="s">
        <v>247</v>
      </c>
      <c r="B20" s="97" t="s">
        <v>174</v>
      </c>
      <c r="C20" s="93">
        <f>VLOOKUP(GroupVertices[[#This Row],[Vertex]],Vertices[],MATCH("ID",Vertices[[#Headers],[Vertex]:[Marked?]],0),FALSE)</f>
        <v>3</v>
      </c>
    </row>
    <row r="21" spans="1:3" ht="15">
      <c r="A21" s="96" t="s">
        <v>248</v>
      </c>
      <c r="B21" s="97" t="s">
        <v>227</v>
      </c>
      <c r="C21" s="93">
        <f>VLOOKUP(GroupVertices[[#This Row],[Vertex]],Vertices[],MATCH("ID",Vertices[[#Headers],[Vertex]:[Marked?]],0),FALSE)</f>
        <v>57</v>
      </c>
    </row>
    <row r="22" spans="1:3" ht="15">
      <c r="A22" s="96" t="s">
        <v>248</v>
      </c>
      <c r="B22" s="97" t="s">
        <v>323</v>
      </c>
      <c r="C22" s="93">
        <f>VLOOKUP(GroupVertices[[#This Row],[Vertex]],Vertices[],MATCH("ID",Vertices[[#Headers],[Vertex]:[Marked?]],0),FALSE)</f>
        <v>79</v>
      </c>
    </row>
    <row r="23" spans="1:3" ht="15">
      <c r="A23" s="96" t="s">
        <v>248</v>
      </c>
      <c r="B23" s="97" t="s">
        <v>315</v>
      </c>
      <c r="C23" s="93">
        <f>VLOOKUP(GroupVertices[[#This Row],[Vertex]],Vertices[],MATCH("ID",Vertices[[#Headers],[Vertex]:[Marked?]],0),FALSE)</f>
        <v>71</v>
      </c>
    </row>
    <row r="24" spans="1:3" ht="15">
      <c r="A24" s="96" t="s">
        <v>248</v>
      </c>
      <c r="B24" s="97" t="s">
        <v>190</v>
      </c>
      <c r="C24" s="93">
        <f>VLOOKUP(GroupVertices[[#This Row],[Vertex]],Vertices[],MATCH("ID",Vertices[[#Headers],[Vertex]:[Marked?]],0),FALSE)</f>
        <v>12</v>
      </c>
    </row>
    <row r="25" spans="1:3" ht="15">
      <c r="A25" s="96" t="s">
        <v>248</v>
      </c>
      <c r="B25" s="97" t="s">
        <v>178</v>
      </c>
      <c r="C25" s="93">
        <f>VLOOKUP(GroupVertices[[#This Row],[Vertex]],Vertices[],MATCH("ID",Vertices[[#Headers],[Vertex]:[Marked?]],0),FALSE)</f>
        <v>11</v>
      </c>
    </row>
    <row r="26" spans="1:3" ht="15">
      <c r="A26" s="96" t="s">
        <v>248</v>
      </c>
      <c r="B26" s="97" t="s">
        <v>186</v>
      </c>
      <c r="C26" s="93">
        <f>VLOOKUP(GroupVertices[[#This Row],[Vertex]],Vertices[],MATCH("ID",Vertices[[#Headers],[Vertex]:[Marked?]],0),FALSE)</f>
        <v>25</v>
      </c>
    </row>
    <row r="27" spans="1:3" ht="15">
      <c r="A27" s="96" t="s">
        <v>248</v>
      </c>
      <c r="B27" s="97" t="s">
        <v>215</v>
      </c>
      <c r="C27" s="93">
        <f>VLOOKUP(GroupVertices[[#This Row],[Vertex]],Vertices[],MATCH("ID",Vertices[[#Headers],[Vertex]:[Marked?]],0),FALSE)</f>
        <v>48</v>
      </c>
    </row>
    <row r="28" spans="1:3" ht="15">
      <c r="A28" s="96" t="s">
        <v>248</v>
      </c>
      <c r="B28" s="97" t="s">
        <v>185</v>
      </c>
      <c r="C28" s="93">
        <f>VLOOKUP(GroupVertices[[#This Row],[Vertex]],Vertices[],MATCH("ID",Vertices[[#Headers],[Vertex]:[Marked?]],0),FALSE)</f>
        <v>24</v>
      </c>
    </row>
    <row r="29" spans="1:3" ht="15">
      <c r="A29" s="96" t="s">
        <v>249</v>
      </c>
      <c r="B29" s="97" t="s">
        <v>222</v>
      </c>
      <c r="C29" s="93">
        <f>VLOOKUP(GroupVertices[[#This Row],[Vertex]],Vertices[],MATCH("ID",Vertices[[#Headers],[Vertex]:[Marked?]],0),FALSE)</f>
        <v>53</v>
      </c>
    </row>
    <row r="30" spans="1:3" ht="15">
      <c r="A30" s="96" t="s">
        <v>249</v>
      </c>
      <c r="B30" s="97" t="s">
        <v>181</v>
      </c>
      <c r="C30" s="93">
        <f>VLOOKUP(GroupVertices[[#This Row],[Vertex]],Vertices[],MATCH("ID",Vertices[[#Headers],[Vertex]:[Marked?]],0),FALSE)</f>
        <v>17</v>
      </c>
    </row>
    <row r="31" spans="1:3" ht="15">
      <c r="A31" s="96" t="s">
        <v>249</v>
      </c>
      <c r="B31" s="97" t="s">
        <v>221</v>
      </c>
      <c r="C31" s="93">
        <f>VLOOKUP(GroupVertices[[#This Row],[Vertex]],Vertices[],MATCH("ID",Vertices[[#Headers],[Vertex]:[Marked?]],0),FALSE)</f>
        <v>52</v>
      </c>
    </row>
    <row r="32" spans="1:3" ht="15">
      <c r="A32" s="96" t="s">
        <v>249</v>
      </c>
      <c r="B32" s="97" t="s">
        <v>212</v>
      </c>
      <c r="C32" s="93">
        <f>VLOOKUP(GroupVertices[[#This Row],[Vertex]],Vertices[],MATCH("ID",Vertices[[#Headers],[Vertex]:[Marked?]],0),FALSE)</f>
        <v>46</v>
      </c>
    </row>
    <row r="33" spans="1:3" ht="15">
      <c r="A33" s="96" t="s">
        <v>249</v>
      </c>
      <c r="B33" s="97" t="s">
        <v>208</v>
      </c>
      <c r="C33" s="93">
        <f>VLOOKUP(GroupVertices[[#This Row],[Vertex]],Vertices[],MATCH("ID",Vertices[[#Headers],[Vertex]:[Marked?]],0),FALSE)</f>
        <v>42</v>
      </c>
    </row>
    <row r="34" spans="1:3" ht="15">
      <c r="A34" s="96" t="s">
        <v>249</v>
      </c>
      <c r="B34" s="97" t="s">
        <v>205</v>
      </c>
      <c r="C34" s="93">
        <f>VLOOKUP(GroupVertices[[#This Row],[Vertex]],Vertices[],MATCH("ID",Vertices[[#Headers],[Vertex]:[Marked?]],0),FALSE)</f>
        <v>39</v>
      </c>
    </row>
    <row r="35" spans="1:3" ht="15">
      <c r="A35" s="96" t="s">
        <v>249</v>
      </c>
      <c r="B35" s="97" t="s">
        <v>204</v>
      </c>
      <c r="C35" s="93">
        <f>VLOOKUP(GroupVertices[[#This Row],[Vertex]],Vertices[],MATCH("ID",Vertices[[#Headers],[Vertex]:[Marked?]],0),FALSE)</f>
        <v>38</v>
      </c>
    </row>
    <row r="36" spans="1:3" ht="15">
      <c r="A36" s="96" t="s">
        <v>249</v>
      </c>
      <c r="B36" s="97" t="s">
        <v>240</v>
      </c>
      <c r="C36" s="93">
        <f>VLOOKUP(GroupVertices[[#This Row],[Vertex]],Vertices[],MATCH("ID",Vertices[[#Headers],[Vertex]:[Marked?]],0),FALSE)</f>
        <v>18</v>
      </c>
    </row>
    <row r="37" spans="1:3" ht="15">
      <c r="A37" s="96" t="s">
        <v>250</v>
      </c>
      <c r="B37" s="97" t="s">
        <v>214</v>
      </c>
      <c r="C37" s="93">
        <f>VLOOKUP(GroupVertices[[#This Row],[Vertex]],Vertices[],MATCH("ID",Vertices[[#Headers],[Vertex]:[Marked?]],0),FALSE)</f>
        <v>47</v>
      </c>
    </row>
    <row r="38" spans="1:3" ht="15">
      <c r="A38" s="96" t="s">
        <v>250</v>
      </c>
      <c r="B38" s="97" t="s">
        <v>184</v>
      </c>
      <c r="C38" s="93">
        <f>VLOOKUP(GroupVertices[[#This Row],[Vertex]],Vertices[],MATCH("ID",Vertices[[#Headers],[Vertex]:[Marked?]],0),FALSE)</f>
        <v>23</v>
      </c>
    </row>
    <row r="39" spans="1:3" ht="15">
      <c r="A39" s="96" t="s">
        <v>250</v>
      </c>
      <c r="B39" s="97" t="s">
        <v>207</v>
      </c>
      <c r="C39" s="93">
        <f>VLOOKUP(GroupVertices[[#This Row],[Vertex]],Vertices[],MATCH("ID",Vertices[[#Headers],[Vertex]:[Marked?]],0),FALSE)</f>
        <v>41</v>
      </c>
    </row>
    <row r="40" spans="1:3" ht="15">
      <c r="A40" s="96" t="s">
        <v>250</v>
      </c>
      <c r="B40" s="97" t="s">
        <v>220</v>
      </c>
      <c r="C40" s="93">
        <f>VLOOKUP(GroupVertices[[#This Row],[Vertex]],Vertices[],MATCH("ID",Vertices[[#Headers],[Vertex]:[Marked?]],0),FALSE)</f>
        <v>30</v>
      </c>
    </row>
    <row r="41" spans="1:3" ht="15">
      <c r="A41" s="96" t="s">
        <v>250</v>
      </c>
      <c r="B41" s="97" t="s">
        <v>191</v>
      </c>
      <c r="C41" s="93">
        <f>VLOOKUP(GroupVertices[[#This Row],[Vertex]],Vertices[],MATCH("ID",Vertices[[#Headers],[Vertex]:[Marked?]],0),FALSE)</f>
        <v>29</v>
      </c>
    </row>
    <row r="42" spans="1:3" ht="15">
      <c r="A42" s="96" t="s">
        <v>250</v>
      </c>
      <c r="B42" s="97" t="s">
        <v>213</v>
      </c>
      <c r="C42" s="93">
        <f>VLOOKUP(GroupVertices[[#This Row],[Vertex]],Vertices[],MATCH("ID",Vertices[[#Headers],[Vertex]:[Marked?]],0),FALSE)</f>
        <v>14</v>
      </c>
    </row>
    <row r="43" spans="1:3" ht="15">
      <c r="A43" s="96" t="s">
        <v>250</v>
      </c>
      <c r="B43" s="97" t="s">
        <v>179</v>
      </c>
      <c r="C43" s="93">
        <f>VLOOKUP(GroupVertices[[#This Row],[Vertex]],Vertices[],MATCH("ID",Vertices[[#Headers],[Vertex]:[Marked?]],0),FALSE)</f>
        <v>13</v>
      </c>
    </row>
    <row r="44" spans="1:3" ht="15">
      <c r="A44" s="96" t="s">
        <v>251</v>
      </c>
      <c r="B44" s="97" t="s">
        <v>331</v>
      </c>
      <c r="C44" s="93">
        <f>VLOOKUP(GroupVertices[[#This Row],[Vertex]],Vertices[],MATCH("ID",Vertices[[#Headers],[Vertex]:[Marked?]],0),FALSE)</f>
        <v>87</v>
      </c>
    </row>
    <row r="45" spans="1:3" ht="15">
      <c r="A45" s="96" t="s">
        <v>251</v>
      </c>
      <c r="B45" s="97" t="s">
        <v>183</v>
      </c>
      <c r="C45" s="93">
        <f>VLOOKUP(GroupVertices[[#This Row],[Vertex]],Vertices[],MATCH("ID",Vertices[[#Headers],[Vertex]:[Marked?]],0),FALSE)</f>
        <v>21</v>
      </c>
    </row>
    <row r="46" spans="1:3" ht="15">
      <c r="A46" s="96" t="s">
        <v>251</v>
      </c>
      <c r="B46" s="97" t="s">
        <v>317</v>
      </c>
      <c r="C46" s="93">
        <f>VLOOKUP(GroupVertices[[#This Row],[Vertex]],Vertices[],MATCH("ID",Vertices[[#Headers],[Vertex]:[Marked?]],0),FALSE)</f>
        <v>73</v>
      </c>
    </row>
    <row r="47" spans="1:3" ht="15">
      <c r="A47" s="96" t="s">
        <v>251</v>
      </c>
      <c r="B47" s="97" t="s">
        <v>316</v>
      </c>
      <c r="C47" s="93">
        <f>VLOOKUP(GroupVertices[[#This Row],[Vertex]],Vertices[],MATCH("ID",Vertices[[#Headers],[Vertex]:[Marked?]],0),FALSE)</f>
        <v>72</v>
      </c>
    </row>
    <row r="48" spans="1:3" ht="15">
      <c r="A48" s="96" t="s">
        <v>251</v>
      </c>
      <c r="B48" s="97" t="s">
        <v>199</v>
      </c>
      <c r="C48" s="93">
        <f>VLOOKUP(GroupVertices[[#This Row],[Vertex]],Vertices[],MATCH("ID",Vertices[[#Headers],[Vertex]:[Marked?]],0),FALSE)</f>
        <v>22</v>
      </c>
    </row>
    <row r="49" spans="1:3" ht="15">
      <c r="A49" s="96" t="s">
        <v>252</v>
      </c>
      <c r="B49" s="97" t="s">
        <v>330</v>
      </c>
      <c r="C49" s="93">
        <f>VLOOKUP(GroupVertices[[#This Row],[Vertex]],Vertices[],MATCH("ID",Vertices[[#Headers],[Vertex]:[Marked?]],0),FALSE)</f>
        <v>86</v>
      </c>
    </row>
    <row r="50" spans="1:3" ht="15">
      <c r="A50" s="96" t="s">
        <v>252</v>
      </c>
      <c r="B50" s="97" t="s">
        <v>225</v>
      </c>
      <c r="C50" s="93">
        <f>VLOOKUP(GroupVertices[[#This Row],[Vertex]],Vertices[],MATCH("ID",Vertices[[#Headers],[Vertex]:[Marked?]],0),FALSE)</f>
        <v>56</v>
      </c>
    </row>
    <row r="51" spans="1:3" ht="15">
      <c r="A51" s="96" t="s">
        <v>252</v>
      </c>
      <c r="B51" s="97" t="s">
        <v>329</v>
      </c>
      <c r="C51" s="93">
        <f>VLOOKUP(GroupVertices[[#This Row],[Vertex]],Vertices[],MATCH("ID",Vertices[[#Headers],[Vertex]:[Marked?]],0),FALSE)</f>
        <v>85</v>
      </c>
    </row>
    <row r="52" spans="1:3" ht="15">
      <c r="A52" s="96" t="s">
        <v>252</v>
      </c>
      <c r="B52" s="97" t="s">
        <v>318</v>
      </c>
      <c r="C52" s="93">
        <f>VLOOKUP(GroupVertices[[#This Row],[Vertex]],Vertices[],MATCH("ID",Vertices[[#Headers],[Vertex]:[Marked?]],0),FALSE)</f>
        <v>74</v>
      </c>
    </row>
    <row r="53" spans="1:3" ht="15">
      <c r="A53" s="96" t="s">
        <v>252</v>
      </c>
      <c r="B53" s="97" t="s">
        <v>224</v>
      </c>
      <c r="C53" s="93">
        <f>VLOOKUP(GroupVertices[[#This Row],[Vertex]],Vertices[],MATCH("ID",Vertices[[#Headers],[Vertex]:[Marked?]],0),FALSE)</f>
        <v>55</v>
      </c>
    </row>
    <row r="54" spans="1:3" ht="15">
      <c r="A54" s="96" t="s">
        <v>253</v>
      </c>
      <c r="B54" s="97" t="s">
        <v>196</v>
      </c>
      <c r="C54" s="93">
        <f>VLOOKUP(GroupVertices[[#This Row],[Vertex]],Vertices[],MATCH("ID",Vertices[[#Headers],[Vertex]:[Marked?]],0),FALSE)</f>
        <v>33</v>
      </c>
    </row>
    <row r="55" spans="1:3" ht="15">
      <c r="A55" s="96" t="s">
        <v>253</v>
      </c>
      <c r="B55" s="97" t="s">
        <v>320</v>
      </c>
      <c r="C55" s="93">
        <f>VLOOKUP(GroupVertices[[#This Row],[Vertex]],Vertices[],MATCH("ID",Vertices[[#Headers],[Vertex]:[Marked?]],0),FALSE)</f>
        <v>76</v>
      </c>
    </row>
    <row r="56" spans="1:3" ht="15">
      <c r="A56" s="96" t="s">
        <v>253</v>
      </c>
      <c r="B56" s="97" t="s">
        <v>200</v>
      </c>
      <c r="C56" s="93">
        <f>VLOOKUP(GroupVertices[[#This Row],[Vertex]],Vertices[],MATCH("ID",Vertices[[#Headers],[Vertex]:[Marked?]],0),FALSE)</f>
        <v>36</v>
      </c>
    </row>
    <row r="57" spans="1:3" ht="15">
      <c r="A57" s="96" t="s">
        <v>253</v>
      </c>
      <c r="B57" s="97" t="s">
        <v>201</v>
      </c>
      <c r="C57" s="93">
        <f>VLOOKUP(GroupVertices[[#This Row],[Vertex]],Vertices[],MATCH("ID",Vertices[[#Headers],[Vertex]:[Marked?]],0),FALSE)</f>
        <v>34</v>
      </c>
    </row>
    <row r="58" spans="1:3" ht="15">
      <c r="A58" s="96" t="s">
        <v>253</v>
      </c>
      <c r="B58" s="97" t="s">
        <v>198</v>
      </c>
      <c r="C58" s="93">
        <f>VLOOKUP(GroupVertices[[#This Row],[Vertex]],Vertices[],MATCH("ID",Vertices[[#Headers],[Vertex]:[Marked?]],0),FALSE)</f>
        <v>35</v>
      </c>
    </row>
    <row r="59" spans="1:3" ht="15">
      <c r="A59" s="96" t="s">
        <v>254</v>
      </c>
      <c r="B59" s="97" t="s">
        <v>235</v>
      </c>
      <c r="C59" s="93">
        <f>VLOOKUP(GroupVertices[[#This Row],[Vertex]],Vertices[],MATCH("ID",Vertices[[#Headers],[Vertex]:[Marked?]],0),FALSE)</f>
        <v>66</v>
      </c>
    </row>
    <row r="60" spans="1:3" ht="15">
      <c r="A60" s="96" t="s">
        <v>254</v>
      </c>
      <c r="B60" s="97" t="s">
        <v>236</v>
      </c>
      <c r="C60" s="93">
        <f>VLOOKUP(GroupVertices[[#This Row],[Vertex]],Vertices[],MATCH("ID",Vertices[[#Headers],[Vertex]:[Marked?]],0),FALSE)</f>
        <v>59</v>
      </c>
    </row>
    <row r="61" spans="1:3" ht="15">
      <c r="A61" s="96" t="s">
        <v>254</v>
      </c>
      <c r="B61" s="97" t="s">
        <v>230</v>
      </c>
      <c r="C61" s="93">
        <f>VLOOKUP(GroupVertices[[#This Row],[Vertex]],Vertices[],MATCH("ID",Vertices[[#Headers],[Vertex]:[Marked?]],0),FALSE)</f>
        <v>62</v>
      </c>
    </row>
    <row r="62" spans="1:3" ht="15">
      <c r="A62" s="96" t="s">
        <v>254</v>
      </c>
      <c r="B62" s="97" t="s">
        <v>228</v>
      </c>
      <c r="C62" s="93">
        <f>VLOOKUP(GroupVertices[[#This Row],[Vertex]],Vertices[],MATCH("ID",Vertices[[#Headers],[Vertex]:[Marked?]],0),FALSE)</f>
        <v>58</v>
      </c>
    </row>
    <row r="63" spans="1:3" ht="15">
      <c r="A63" s="96" t="s">
        <v>255</v>
      </c>
      <c r="B63" s="97" t="s">
        <v>209</v>
      </c>
      <c r="C63" s="93">
        <f>VLOOKUP(GroupVertices[[#This Row],[Vertex]],Vertices[],MATCH("ID",Vertices[[#Headers],[Vertex]:[Marked?]],0),FALSE)</f>
        <v>43</v>
      </c>
    </row>
    <row r="64" spans="1:3" ht="15">
      <c r="A64" s="96" t="s">
        <v>255</v>
      </c>
      <c r="B64" s="97" t="s">
        <v>217</v>
      </c>
      <c r="C64" s="93">
        <f>VLOOKUP(GroupVertices[[#This Row],[Vertex]],Vertices[],MATCH("ID",Vertices[[#Headers],[Vertex]:[Marked?]],0),FALSE)</f>
        <v>8</v>
      </c>
    </row>
    <row r="65" spans="1:3" ht="15">
      <c r="A65" s="96" t="s">
        <v>255</v>
      </c>
      <c r="B65" s="97" t="s">
        <v>176</v>
      </c>
      <c r="C65" s="93">
        <f>VLOOKUP(GroupVertices[[#This Row],[Vertex]],Vertices[],MATCH("ID",Vertices[[#Headers],[Vertex]:[Marked?]],0),FALSE)</f>
        <v>7</v>
      </c>
    </row>
    <row r="66" spans="1:3" ht="15">
      <c r="A66" s="96" t="s">
        <v>255</v>
      </c>
      <c r="B66" s="97" t="s">
        <v>206</v>
      </c>
      <c r="C66" s="93">
        <f>VLOOKUP(GroupVertices[[#This Row],[Vertex]],Vertices[],MATCH("ID",Vertices[[#Headers],[Vertex]:[Marked?]],0),FALSE)</f>
        <v>40</v>
      </c>
    </row>
    <row r="67" spans="1:3" ht="15">
      <c r="A67" s="96" t="s">
        <v>256</v>
      </c>
      <c r="B67" s="97" t="s">
        <v>332</v>
      </c>
      <c r="C67" s="93">
        <f>VLOOKUP(GroupVertices[[#This Row],[Vertex]],Vertices[],MATCH("ID",Vertices[[#Headers],[Vertex]:[Marked?]],0),FALSE)</f>
        <v>88</v>
      </c>
    </row>
    <row r="68" spans="1:3" ht="15">
      <c r="A68" s="96" t="s">
        <v>256</v>
      </c>
      <c r="B68" s="97" t="s">
        <v>314</v>
      </c>
      <c r="C68" s="93">
        <f>VLOOKUP(GroupVertices[[#This Row],[Vertex]],Vertices[],MATCH("ID",Vertices[[#Headers],[Vertex]:[Marked?]],0),FALSE)</f>
        <v>70</v>
      </c>
    </row>
    <row r="69" spans="1:3" ht="15">
      <c r="A69" s="96" t="s">
        <v>256</v>
      </c>
      <c r="B69" s="97" t="s">
        <v>313</v>
      </c>
      <c r="C69" s="93">
        <f>VLOOKUP(GroupVertices[[#This Row],[Vertex]],Vertices[],MATCH("ID",Vertices[[#Headers],[Vertex]:[Marked?]],0),FALSE)</f>
        <v>69</v>
      </c>
    </row>
    <row r="70" spans="1:3" ht="15">
      <c r="A70" s="96" t="s">
        <v>257</v>
      </c>
      <c r="B70" s="97" t="s">
        <v>328</v>
      </c>
      <c r="C70" s="93">
        <f>VLOOKUP(GroupVertices[[#This Row],[Vertex]],Vertices[],MATCH("ID",Vertices[[#Headers],[Vertex]:[Marked?]],0),FALSE)</f>
        <v>84</v>
      </c>
    </row>
    <row r="71" spans="1:3" ht="15">
      <c r="A71" s="96" t="s">
        <v>257</v>
      </c>
      <c r="B71" s="97" t="s">
        <v>202</v>
      </c>
      <c r="C71" s="93">
        <f>VLOOKUP(GroupVertices[[#This Row],[Vertex]],Vertices[],MATCH("ID",Vertices[[#Headers],[Vertex]:[Marked?]],0),FALSE)</f>
        <v>6</v>
      </c>
    </row>
    <row r="72" spans="1:3" ht="15">
      <c r="A72" s="96" t="s">
        <v>257</v>
      </c>
      <c r="B72" s="97" t="s">
        <v>175</v>
      </c>
      <c r="C72" s="93">
        <f>VLOOKUP(GroupVertices[[#This Row],[Vertex]],Vertices[],MATCH("ID",Vertices[[#Headers],[Vertex]:[Marked?]],0),FALSE)</f>
        <v>5</v>
      </c>
    </row>
    <row r="73" spans="1:3" ht="15">
      <c r="A73" s="96" t="s">
        <v>258</v>
      </c>
      <c r="B73" s="97" t="s">
        <v>233</v>
      </c>
      <c r="C73" s="93">
        <f>VLOOKUP(GroupVertices[[#This Row],[Vertex]],Vertices[],MATCH("ID",Vertices[[#Headers],[Vertex]:[Marked?]],0),FALSE)</f>
        <v>65</v>
      </c>
    </row>
    <row r="74" spans="1:3" ht="15">
      <c r="A74" s="96" t="s">
        <v>258</v>
      </c>
      <c r="B74" s="97" t="s">
        <v>234</v>
      </c>
      <c r="C74" s="93">
        <f>VLOOKUP(GroupVertices[[#This Row],[Vertex]],Vertices[],MATCH("ID",Vertices[[#Headers],[Vertex]:[Marked?]],0),FALSE)</f>
        <v>61</v>
      </c>
    </row>
    <row r="75" spans="1:3" ht="15">
      <c r="A75" s="96" t="s">
        <v>258</v>
      </c>
      <c r="B75" s="97" t="s">
        <v>229</v>
      </c>
      <c r="C75" s="93">
        <f>VLOOKUP(GroupVertices[[#This Row],[Vertex]],Vertices[],MATCH("ID",Vertices[[#Headers],[Vertex]:[Marked?]],0),FALSE)</f>
        <v>60</v>
      </c>
    </row>
    <row r="76" spans="1:3" ht="15">
      <c r="A76" s="96" t="s">
        <v>259</v>
      </c>
      <c r="B76" s="97" t="s">
        <v>326</v>
      </c>
      <c r="C76" s="93">
        <f>VLOOKUP(GroupVertices[[#This Row],[Vertex]],Vertices[],MATCH("ID",Vertices[[#Headers],[Vertex]:[Marked?]],0),FALSE)</f>
        <v>82</v>
      </c>
    </row>
    <row r="77" spans="1:3" ht="15">
      <c r="A77" s="96" t="s">
        <v>259</v>
      </c>
      <c r="B77" s="97" t="s">
        <v>327</v>
      </c>
      <c r="C77" s="93">
        <f>VLOOKUP(GroupVertices[[#This Row],[Vertex]],Vertices[],MATCH("ID",Vertices[[#Headers],[Vertex]:[Marked?]],0),FALSE)</f>
        <v>83</v>
      </c>
    </row>
    <row r="78" spans="1:3" ht="15">
      <c r="A78" s="96" t="s">
        <v>260</v>
      </c>
      <c r="B78" s="97" t="s">
        <v>324</v>
      </c>
      <c r="C78" s="93">
        <f>VLOOKUP(GroupVertices[[#This Row],[Vertex]],Vertices[],MATCH("ID",Vertices[[#Headers],[Vertex]:[Marked?]],0),FALSE)</f>
        <v>80</v>
      </c>
    </row>
    <row r="79" spans="1:3" ht="15">
      <c r="A79" s="96" t="s">
        <v>260</v>
      </c>
      <c r="B79" s="97" t="s">
        <v>325</v>
      </c>
      <c r="C79" s="93">
        <f>VLOOKUP(GroupVertices[[#This Row],[Vertex]],Vertices[],MATCH("ID",Vertices[[#Headers],[Vertex]:[Marked?]],0),FALSE)</f>
        <v>81</v>
      </c>
    </row>
    <row r="80" spans="1:3" ht="15">
      <c r="A80" s="96" t="s">
        <v>333</v>
      </c>
      <c r="B80" s="97" t="s">
        <v>321</v>
      </c>
      <c r="C80" s="93">
        <f>VLOOKUP(GroupVertices[[#This Row],[Vertex]],Vertices[],MATCH("ID",Vertices[[#Headers],[Vertex]:[Marked?]],0),FALSE)</f>
        <v>77</v>
      </c>
    </row>
    <row r="81" spans="1:3" ht="15">
      <c r="A81" s="96" t="s">
        <v>333</v>
      </c>
      <c r="B81" s="97" t="s">
        <v>322</v>
      </c>
      <c r="C81" s="93">
        <f>VLOOKUP(GroupVertices[[#This Row],[Vertex]],Vertices[],MATCH("ID",Vertices[[#Headers],[Vertex]:[Marked?]],0),FALSE)</f>
        <v>78</v>
      </c>
    </row>
    <row r="82" spans="1:3" ht="15">
      <c r="A82" s="96" t="s">
        <v>334</v>
      </c>
      <c r="B82" s="97" t="s">
        <v>311</v>
      </c>
      <c r="C82" s="93">
        <f>VLOOKUP(GroupVertices[[#This Row],[Vertex]],Vertices[],MATCH("ID",Vertices[[#Headers],[Vertex]:[Marked?]],0),FALSE)</f>
        <v>67</v>
      </c>
    </row>
    <row r="83" spans="1:3" ht="15">
      <c r="A83" s="96" t="s">
        <v>334</v>
      </c>
      <c r="B83" s="97" t="s">
        <v>312</v>
      </c>
      <c r="C83" s="93">
        <f>VLOOKUP(GroupVertices[[#This Row],[Vertex]],Vertices[],MATCH("ID",Vertices[[#Headers],[Vertex]:[Marked?]],0),FALSE)</f>
        <v>68</v>
      </c>
    </row>
    <row r="84" spans="1:3" ht="15">
      <c r="A84" s="96" t="s">
        <v>335</v>
      </c>
      <c r="B84" s="97" t="s">
        <v>232</v>
      </c>
      <c r="C84" s="93">
        <f>VLOOKUP(GroupVertices[[#This Row],[Vertex]],Vertices[],MATCH("ID",Vertices[[#Headers],[Vertex]:[Marked?]],0),FALSE)</f>
        <v>64</v>
      </c>
    </row>
    <row r="85" spans="1:3" ht="15">
      <c r="A85" s="96" t="s">
        <v>335</v>
      </c>
      <c r="B85" s="97" t="s">
        <v>231</v>
      </c>
      <c r="C85" s="93">
        <f>VLOOKUP(GroupVertices[[#This Row],[Vertex]],Vertices[],MATCH("ID",Vertices[[#Headers],[Vertex]:[Marked?]],0),FALSE)</f>
        <v>63</v>
      </c>
    </row>
    <row r="86" spans="1:3" ht="15">
      <c r="A86" s="96" t="s">
        <v>336</v>
      </c>
      <c r="B86" s="97" t="s">
        <v>194</v>
      </c>
      <c r="C86" s="93">
        <f>VLOOKUP(GroupVertices[[#This Row],[Vertex]],Vertices[],MATCH("ID",Vertices[[#Headers],[Vertex]:[Marked?]],0),FALSE)</f>
        <v>16</v>
      </c>
    </row>
    <row r="87" spans="1:3" ht="15">
      <c r="A87" s="96" t="s">
        <v>336</v>
      </c>
      <c r="B87" s="97" t="s">
        <v>180</v>
      </c>
      <c r="C87" s="93">
        <f>VLOOKUP(GroupVertices[[#This Row],[Vertex]],Vertices[],MATCH("ID",Vertices[[#Headers],[Vertex]:[Marked?]],0),FALSE)</f>
        <v>15</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78</v>
      </c>
      <c r="E1" t="s">
        <v>79</v>
      </c>
      <c r="F1" s="32" t="s">
        <v>85</v>
      </c>
      <c r="G1" s="33" t="s">
        <v>86</v>
      </c>
      <c r="H1" s="32" t="s">
        <v>91</v>
      </c>
      <c r="I1" s="33" t="s">
        <v>92</v>
      </c>
      <c r="J1" s="32" t="s">
        <v>97</v>
      </c>
      <c r="K1" s="33" t="s">
        <v>98</v>
      </c>
      <c r="L1" s="32" t="s">
        <v>103</v>
      </c>
      <c r="M1" s="33" t="s">
        <v>104</v>
      </c>
      <c r="N1" s="32" t="s">
        <v>109</v>
      </c>
      <c r="O1" s="33" t="s">
        <v>110</v>
      </c>
      <c r="P1" s="33" t="s">
        <v>137</v>
      </c>
      <c r="Q1" s="33" t="s">
        <v>138</v>
      </c>
      <c r="R1" s="32" t="s">
        <v>115</v>
      </c>
      <c r="S1" s="32" t="s">
        <v>116</v>
      </c>
      <c r="T1" s="32" t="s">
        <v>121</v>
      </c>
      <c r="U1" s="33" t="s">
        <v>122</v>
      </c>
      <c r="W1" t="s">
        <v>126</v>
      </c>
      <c r="X1" t="s">
        <v>17</v>
      </c>
    </row>
    <row r="2" spans="1:24" ht="15" thickTop="1">
      <c r="A2" s="31" t="s">
        <v>279</v>
      </c>
      <c r="B2" s="31" t="s">
        <v>308</v>
      </c>
      <c r="D2" s="29">
        <f>MIN(Vertices[Degree])</f>
        <v>1</v>
      </c>
      <c r="E2">
        <f>COUNTIF(Vertices[Degree],"&gt;= "&amp;D2)-COUNTIF(Vertices[Degree],"&gt;="&amp;D3)</f>
        <v>48</v>
      </c>
      <c r="F2" s="34">
        <f>MIN(Vertices[In-Degree])</f>
        <v>0</v>
      </c>
      <c r="G2" s="35">
        <f>COUNTIF(Vertices[In-Degree],"&gt;= "&amp;F2)-COUNTIF(Vertices[In-Degree],"&gt;="&amp;F3)</f>
        <v>38</v>
      </c>
      <c r="H2" s="34">
        <f>MIN(Vertices[Out-Degree])</f>
        <v>0</v>
      </c>
      <c r="I2" s="35">
        <f>COUNTIF(Vertices[Out-Degree],"&gt;= "&amp;H2)-COUNTIF(Vertices[Out-Degree],"&gt;="&amp;H3)</f>
        <v>7</v>
      </c>
      <c r="J2" s="34">
        <f>MIN(Vertices[Betweenness Centrality])</f>
        <v>0</v>
      </c>
      <c r="K2" s="35">
        <f>COUNTIF(Vertices[Betweenness Centrality],"&gt;= "&amp;J2)-COUNTIF(Vertices[Betweenness Centrality],"&gt;="&amp;J3)</f>
        <v>65</v>
      </c>
      <c r="L2" s="34">
        <f>MIN(Vertices[Closeness Centrality])</f>
        <v>0.011765</v>
      </c>
      <c r="M2" s="35">
        <f>COUNTIF(Vertices[Closeness Centrality],"&gt;= "&amp;L2)-COUNTIF(Vertices[Closeness Centrality],"&gt;="&amp;L3)</f>
        <v>12</v>
      </c>
      <c r="N2" s="34">
        <f>MIN(Vertices[Eigenvector Centrality])</f>
        <v>0</v>
      </c>
      <c r="O2" s="35">
        <f>COUNTIF(Vertices[Eigenvector Centrality],"&gt;= "&amp;N2)-COUNTIF(Vertices[Eigenvector Centrality],"&gt;="&amp;N3)</f>
        <v>68</v>
      </c>
      <c r="P2" s="34">
        <f>MIN(Vertices[PageRank])</f>
        <v>0.010299</v>
      </c>
      <c r="Q2" s="35">
        <f>COUNTIF(Vertices[PageRank],"&gt;= "&amp;P2)-COUNTIF(Vertices[PageRank],"&gt;="&amp;P3)</f>
        <v>25</v>
      </c>
      <c r="R2" s="34">
        <f>MIN(Vertices[Clustering Coefficient])</f>
        <v>0</v>
      </c>
      <c r="S2" s="40">
        <f>COUNTIF(Vertices[Clustering Coefficient],"&gt;= "&amp;R2)-COUNTIF(Vertices[Clustering Coefficient],"&gt;="&amp;R3)</f>
        <v>83</v>
      </c>
      <c r="T2" s="34" t="e">
        <f ca="1">MIN(INDIRECT(DynamicFilterSourceColumnRange))</f>
        <v>#REF!</v>
      </c>
      <c r="U2" s="35" t="e">
        <f aca="true" t="shared" si="0" ref="U2:U25">COUNTIF(INDIRECT(DynamicFilterSourceColumnRange),"&gt;= "&amp;T2)-COUNTIF(INDIRECT(DynamicFilterSourceColumnRange),"&gt;="&amp;T3)</f>
        <v>#REF!</v>
      </c>
      <c r="W2" t="s">
        <v>123</v>
      </c>
      <c r="X2">
        <f>ROWS(HistogramBins[Degree Bin])-1</f>
        <v>34</v>
      </c>
    </row>
    <row r="3" spans="1:24" ht="15">
      <c r="A3" s="100"/>
      <c r="B3" s="100"/>
      <c r="D3" s="29">
        <f aca="true" t="shared" si="1" ref="D3:D35">D2+($D$36-$D$2)/BinDivisor</f>
        <v>1.1764705882352942</v>
      </c>
      <c r="E3">
        <f>COUNTIF(Vertices[Degree],"&gt;= "&amp;D3)-COUNTIF(Vertices[Degree],"&gt;="&amp;D4)</f>
        <v>0</v>
      </c>
      <c r="F3" s="36">
        <f aca="true" t="shared" si="2" ref="F3:F35">F2+($F$36-$F$2)/BinDivisor</f>
        <v>0.17647058823529413</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8.352941176470589</v>
      </c>
      <c r="K3" s="37">
        <f>COUNTIF(Vertices[Betweenness Centrality],"&gt;= "&amp;J3)-COUNTIF(Vertices[Betweenness Centrality],"&gt;="&amp;J4)</f>
        <v>6</v>
      </c>
      <c r="L3" s="36">
        <f aca="true" t="shared" si="5" ref="L3:L35">L2+($L$36-$L$2)/BinDivisor</f>
        <v>0.013966941176470588</v>
      </c>
      <c r="M3" s="37">
        <f>COUNTIF(Vertices[Closeness Centrality],"&gt;= "&amp;L3)-COUNTIF(Vertices[Closeness Centrality],"&gt;="&amp;L4)</f>
        <v>4</v>
      </c>
      <c r="N3" s="36">
        <f aca="true" t="shared" si="6" ref="N3:N35">N2+($N$36-$N$2)/BinDivisor</f>
        <v>0.012491529411764705</v>
      </c>
      <c r="O3" s="37">
        <f>COUNTIF(Vertices[Eigenvector Centrality],"&gt;= "&amp;N3)-COUNTIF(Vertices[Eigenvector Centrality],"&gt;="&amp;N4)</f>
        <v>0</v>
      </c>
      <c r="P3" s="36">
        <f aca="true" t="shared" si="7" ref="P3:P35">P2+($P$36-$P$2)/BinDivisor</f>
        <v>0.010605764705882354</v>
      </c>
      <c r="Q3" s="37">
        <f>COUNTIF(Vertices[PageRank],"&gt;= "&amp;P3)-COUNTIF(Vertices[PageRank],"&gt;="&amp;P4)</f>
        <v>18</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124</v>
      </c>
      <c r="X3" t="s">
        <v>84</v>
      </c>
    </row>
    <row r="4" spans="1:24" ht="15">
      <c r="A4" s="31" t="s">
        <v>145</v>
      </c>
      <c r="B4" s="31">
        <v>86</v>
      </c>
      <c r="D4" s="29">
        <f t="shared" si="1"/>
        <v>1.3529411764705883</v>
      </c>
      <c r="E4">
        <f>COUNTIF(Vertices[Degree],"&gt;= "&amp;D4)-COUNTIF(Vertices[Degree],"&gt;="&amp;D5)</f>
        <v>0</v>
      </c>
      <c r="F4" s="34">
        <f t="shared" si="2"/>
        <v>0.35294117647058826</v>
      </c>
      <c r="G4" s="35">
        <f>COUNTIF(Vertices[In-Degree],"&gt;= "&amp;F4)-COUNTIF(Vertices[In-Degree],"&gt;="&amp;F5)</f>
        <v>0</v>
      </c>
      <c r="H4" s="34">
        <f t="shared" si="3"/>
        <v>0.11764705882352941</v>
      </c>
      <c r="I4" s="35">
        <f>COUNTIF(Vertices[Out-Degree],"&gt;= "&amp;H4)-COUNTIF(Vertices[Out-Degree],"&gt;="&amp;H5)</f>
        <v>0</v>
      </c>
      <c r="J4" s="34">
        <f t="shared" si="4"/>
        <v>16.705882352941178</v>
      </c>
      <c r="K4" s="35">
        <f>COUNTIF(Vertices[Betweenness Centrality],"&gt;= "&amp;J4)-COUNTIF(Vertices[Betweenness Centrality],"&gt;="&amp;J5)</f>
        <v>0</v>
      </c>
      <c r="L4" s="34">
        <f t="shared" si="5"/>
        <v>0.016168882352941175</v>
      </c>
      <c r="M4" s="35">
        <f>COUNTIF(Vertices[Closeness Centrality],"&gt;= "&amp;L4)-COUNTIF(Vertices[Closeness Centrality],"&gt;="&amp;L5)</f>
        <v>2</v>
      </c>
      <c r="N4" s="34">
        <f t="shared" si="6"/>
        <v>0.02498305882352941</v>
      </c>
      <c r="O4" s="35">
        <f>COUNTIF(Vertices[Eigenvector Centrality],"&gt;= "&amp;N4)-COUNTIF(Vertices[Eigenvector Centrality],"&gt;="&amp;N5)</f>
        <v>8</v>
      </c>
      <c r="P4" s="34">
        <f t="shared" si="7"/>
        <v>0.010912529411764708</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125</v>
      </c>
      <c r="X4" t="s">
        <v>127</v>
      </c>
    </row>
    <row r="5" spans="1:21" ht="15">
      <c r="A5" s="100"/>
      <c r="B5" s="100"/>
      <c r="D5" s="29">
        <f t="shared" si="1"/>
        <v>1.5294117647058825</v>
      </c>
      <c r="E5">
        <f>COUNTIF(Vertices[Degree],"&gt;= "&amp;D5)-COUNTIF(Vertices[Degree],"&gt;="&amp;D6)</f>
        <v>0</v>
      </c>
      <c r="F5" s="36">
        <f t="shared" si="2"/>
        <v>0.5294117647058824</v>
      </c>
      <c r="G5" s="37">
        <f>COUNTIF(Vertices[In-Degree],"&gt;= "&amp;F5)-COUNTIF(Vertices[In-Degree],"&gt;="&amp;F6)</f>
        <v>0</v>
      </c>
      <c r="H5" s="36">
        <f t="shared" si="3"/>
        <v>0.1764705882352941</v>
      </c>
      <c r="I5" s="37">
        <f>COUNTIF(Vertices[Out-Degree],"&gt;= "&amp;H5)-COUNTIF(Vertices[Out-Degree],"&gt;="&amp;H6)</f>
        <v>0</v>
      </c>
      <c r="J5" s="36">
        <f t="shared" si="4"/>
        <v>25.058823529411768</v>
      </c>
      <c r="K5" s="37">
        <f>COUNTIF(Vertices[Betweenness Centrality],"&gt;= "&amp;J5)-COUNTIF(Vertices[Betweenness Centrality],"&gt;="&amp;J6)</f>
        <v>1</v>
      </c>
      <c r="L5" s="36">
        <f t="shared" si="5"/>
        <v>0.018370823529411762</v>
      </c>
      <c r="M5" s="37">
        <f>COUNTIF(Vertices[Closeness Centrality],"&gt;= "&amp;L5)-COUNTIF(Vertices[Closeness Centrality],"&gt;="&amp;L6)</f>
        <v>0</v>
      </c>
      <c r="N5" s="36">
        <f t="shared" si="6"/>
        <v>0.037474588235294114</v>
      </c>
      <c r="O5" s="37">
        <f>COUNTIF(Vertices[Eigenvector Centrality],"&gt;= "&amp;N5)-COUNTIF(Vertices[Eigenvector Centrality],"&gt;="&amp;N6)</f>
        <v>0</v>
      </c>
      <c r="P5" s="36">
        <f t="shared" si="7"/>
        <v>0.011219294117647062</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147</v>
      </c>
      <c r="B6" s="31">
        <v>63</v>
      </c>
      <c r="D6" s="29">
        <f t="shared" si="1"/>
        <v>1.7058823529411766</v>
      </c>
      <c r="E6">
        <f>COUNTIF(Vertices[Degree],"&gt;= "&amp;D6)-COUNTIF(Vertices[Degree],"&gt;="&amp;D7)</f>
        <v>0</v>
      </c>
      <c r="F6" s="34">
        <f t="shared" si="2"/>
        <v>0.7058823529411765</v>
      </c>
      <c r="G6" s="35">
        <f>COUNTIF(Vertices[In-Degree],"&gt;= "&amp;F6)-COUNTIF(Vertices[In-Degree],"&gt;="&amp;F7)</f>
        <v>0</v>
      </c>
      <c r="H6" s="34">
        <f t="shared" si="3"/>
        <v>0.23529411764705882</v>
      </c>
      <c r="I6" s="35">
        <f>COUNTIF(Vertices[Out-Degree],"&gt;= "&amp;H6)-COUNTIF(Vertices[Out-Degree],"&gt;="&amp;H7)</f>
        <v>0</v>
      </c>
      <c r="J6" s="34">
        <f t="shared" si="4"/>
        <v>33.411764705882355</v>
      </c>
      <c r="K6" s="35">
        <f>COUNTIF(Vertices[Betweenness Centrality],"&gt;= "&amp;J6)-COUNTIF(Vertices[Betweenness Centrality],"&gt;="&amp;J7)</f>
        <v>3</v>
      </c>
      <c r="L6" s="34">
        <f t="shared" si="5"/>
        <v>0.02057276470588235</v>
      </c>
      <c r="M6" s="35">
        <f>COUNTIF(Vertices[Closeness Centrality],"&gt;= "&amp;L6)-COUNTIF(Vertices[Closeness Centrality],"&gt;="&amp;L7)</f>
        <v>5</v>
      </c>
      <c r="N6" s="34">
        <f t="shared" si="6"/>
        <v>0.04996611764705882</v>
      </c>
      <c r="O6" s="35">
        <f>COUNTIF(Vertices[Eigenvector Centrality],"&gt;= "&amp;N6)-COUNTIF(Vertices[Eigenvector Centrality],"&gt;="&amp;N7)</f>
        <v>0</v>
      </c>
      <c r="P6" s="34">
        <f t="shared" si="7"/>
        <v>0.011526058823529415</v>
      </c>
      <c r="Q6" s="35">
        <f>COUNTIF(Vertices[PageRank],"&gt;= "&amp;P6)-COUNTIF(Vertices[PageRank],"&gt;="&amp;P7)</f>
        <v>16</v>
      </c>
      <c r="R6" s="34">
        <f t="shared" si="8"/>
        <v>0.11764705882352941</v>
      </c>
      <c r="S6" s="40">
        <f>COUNTIF(Vertices[Clustering Coefficient],"&gt;= "&amp;R6)-COUNTIF(Vertices[Clustering Coefficient],"&gt;="&amp;R7)</f>
        <v>0</v>
      </c>
      <c r="T6" s="34" t="e">
        <f ca="1" t="shared" si="9"/>
        <v>#REF!</v>
      </c>
      <c r="U6" s="35" t="e">
        <f ca="1" t="shared" si="0"/>
        <v>#REF!</v>
      </c>
    </row>
    <row r="7" spans="1:21" ht="15">
      <c r="A7" s="31" t="s">
        <v>148</v>
      </c>
      <c r="B7" s="31">
        <v>46</v>
      </c>
      <c r="D7" s="29">
        <f t="shared" si="1"/>
        <v>1.8823529411764708</v>
      </c>
      <c r="E7">
        <f>COUNTIF(Vertices[Degree],"&gt;= "&amp;D7)-COUNTIF(Vertices[Degree],"&gt;="&amp;D8)</f>
        <v>9</v>
      </c>
      <c r="F7" s="36">
        <f t="shared" si="2"/>
        <v>0.8823529411764707</v>
      </c>
      <c r="G7" s="37">
        <f>COUNTIF(Vertices[In-Degree],"&gt;= "&amp;F7)-COUNTIF(Vertices[In-Degree],"&gt;="&amp;F8)</f>
        <v>30</v>
      </c>
      <c r="H7" s="36">
        <f t="shared" si="3"/>
        <v>0.29411764705882354</v>
      </c>
      <c r="I7" s="37">
        <f>COUNTIF(Vertices[Out-Degree],"&gt;= "&amp;H7)-COUNTIF(Vertices[Out-Degree],"&gt;="&amp;H8)</f>
        <v>0</v>
      </c>
      <c r="J7" s="36">
        <f t="shared" si="4"/>
        <v>41.76470588235294</v>
      </c>
      <c r="K7" s="37">
        <f>COUNTIF(Vertices[Betweenness Centrality],"&gt;= "&amp;J7)-COUNTIF(Vertices[Betweenness Centrality],"&gt;="&amp;J8)</f>
        <v>1</v>
      </c>
      <c r="L7" s="36">
        <f t="shared" si="5"/>
        <v>0.022774705882352936</v>
      </c>
      <c r="M7" s="37">
        <f>COUNTIF(Vertices[Closeness Centrality],"&gt;= "&amp;L7)-COUNTIF(Vertices[Closeness Centrality],"&gt;="&amp;L8)</f>
        <v>9</v>
      </c>
      <c r="N7" s="36">
        <f t="shared" si="6"/>
        <v>0.06245764705882353</v>
      </c>
      <c r="O7" s="37">
        <f>COUNTIF(Vertices[Eigenvector Centrality],"&gt;= "&amp;N7)-COUNTIF(Vertices[Eigenvector Centrality],"&gt;="&amp;N8)</f>
        <v>2</v>
      </c>
      <c r="P7" s="36">
        <f t="shared" si="7"/>
        <v>0.011832823529411769</v>
      </c>
      <c r="Q7" s="37">
        <f>COUNTIF(Vertices[PageRank],"&gt;= "&amp;P7)-COUNTIF(Vertices[PageRank],"&gt;="&amp;P8)</f>
        <v>4</v>
      </c>
      <c r="R7" s="36">
        <f t="shared" si="8"/>
        <v>0.14705882352941177</v>
      </c>
      <c r="S7" s="41">
        <f>COUNTIF(Vertices[Clustering Coefficient],"&gt;= "&amp;R7)-COUNTIF(Vertices[Clustering Coefficient],"&gt;="&amp;R8)</f>
        <v>0</v>
      </c>
      <c r="T7" s="36" t="e">
        <f ca="1" t="shared" si="9"/>
        <v>#REF!</v>
      </c>
      <c r="U7" s="37" t="e">
        <f ca="1" t="shared" si="0"/>
        <v>#REF!</v>
      </c>
    </row>
    <row r="8" spans="1:21" ht="15">
      <c r="A8" s="31" t="s">
        <v>149</v>
      </c>
      <c r="B8" s="31">
        <v>109</v>
      </c>
      <c r="D8" s="29">
        <f t="shared" si="1"/>
        <v>2.058823529411765</v>
      </c>
      <c r="E8">
        <f>COUNTIF(Vertices[Degree],"&gt;= "&amp;D8)-COUNTIF(Vertices[Degree],"&gt;="&amp;D9)</f>
        <v>0</v>
      </c>
      <c r="F8" s="34">
        <f t="shared" si="2"/>
        <v>1.0588235294117647</v>
      </c>
      <c r="G8" s="35">
        <f>COUNTIF(Vertices[In-Degree],"&gt;= "&amp;F8)-COUNTIF(Vertices[In-Degree],"&gt;="&amp;F9)</f>
        <v>0</v>
      </c>
      <c r="H8" s="34">
        <f t="shared" si="3"/>
        <v>0.35294117647058826</v>
      </c>
      <c r="I8" s="35">
        <f>COUNTIF(Vertices[Out-Degree],"&gt;= "&amp;H8)-COUNTIF(Vertices[Out-Degree],"&gt;="&amp;H9)</f>
        <v>0</v>
      </c>
      <c r="J8" s="34">
        <f t="shared" si="4"/>
        <v>50.11764705882353</v>
      </c>
      <c r="K8" s="35">
        <f>COUNTIF(Vertices[Betweenness Centrality],"&gt;= "&amp;J8)-COUNTIF(Vertices[Betweenness Centrality],"&gt;="&amp;J9)</f>
        <v>0</v>
      </c>
      <c r="L8" s="34">
        <f t="shared" si="5"/>
        <v>0.024976647058823524</v>
      </c>
      <c r="M8" s="35">
        <f>COUNTIF(Vertices[Closeness Centrality],"&gt;= "&amp;L8)-COUNTIF(Vertices[Closeness Centrality],"&gt;="&amp;L9)</f>
        <v>4</v>
      </c>
      <c r="N8" s="34">
        <f t="shared" si="6"/>
        <v>0.07494917647058823</v>
      </c>
      <c r="O8" s="35">
        <f>COUNTIF(Vertices[Eigenvector Centrality],"&gt;= "&amp;N8)-COUNTIF(Vertices[Eigenvector Centrality],"&gt;="&amp;N9)</f>
        <v>0</v>
      </c>
      <c r="P8" s="34">
        <f t="shared" si="7"/>
        <v>0.012139588235294122</v>
      </c>
      <c r="Q8" s="35">
        <f>COUNTIF(Vertices[PageRank],"&gt;= "&amp;P8)-COUNTIF(Vertices[PageRank],"&gt;="&amp;P9)</f>
        <v>7</v>
      </c>
      <c r="R8" s="34">
        <f t="shared" si="8"/>
        <v>0.17647058823529413</v>
      </c>
      <c r="S8" s="40">
        <f>COUNTIF(Vertices[Clustering Coefficient],"&gt;= "&amp;R8)-COUNTIF(Vertices[Clustering Coefficient],"&gt;="&amp;R9)</f>
        <v>0</v>
      </c>
      <c r="T8" s="34" t="e">
        <f ca="1" t="shared" si="9"/>
        <v>#REF!</v>
      </c>
      <c r="U8" s="35" t="e">
        <f ca="1" t="shared" si="0"/>
        <v>#REF!</v>
      </c>
    </row>
    <row r="9" spans="1:21" ht="15">
      <c r="A9" s="100"/>
      <c r="B9" s="100"/>
      <c r="D9" s="29">
        <f t="shared" si="1"/>
        <v>2.235294117647059</v>
      </c>
      <c r="E9">
        <f>COUNTIF(Vertices[Degree],"&gt;= "&amp;D9)-COUNTIF(Vertices[Degree],"&gt;="&amp;D10)</f>
        <v>0</v>
      </c>
      <c r="F9" s="36">
        <f t="shared" si="2"/>
        <v>1.2352941176470589</v>
      </c>
      <c r="G9" s="37">
        <f>COUNTIF(Vertices[In-Degree],"&gt;= "&amp;F9)-COUNTIF(Vertices[In-Degree],"&gt;="&amp;F10)</f>
        <v>0</v>
      </c>
      <c r="H9" s="36">
        <f t="shared" si="3"/>
        <v>0.411764705882353</v>
      </c>
      <c r="I9" s="37">
        <f>COUNTIF(Vertices[Out-Degree],"&gt;= "&amp;H9)-COUNTIF(Vertices[Out-Degree],"&gt;="&amp;H10)</f>
        <v>0</v>
      </c>
      <c r="J9" s="36">
        <f t="shared" si="4"/>
        <v>58.470588235294116</v>
      </c>
      <c r="K9" s="37">
        <f>COUNTIF(Vertices[Betweenness Centrality],"&gt;= "&amp;J9)-COUNTIF(Vertices[Betweenness Centrality],"&gt;="&amp;J10)</f>
        <v>0</v>
      </c>
      <c r="L9" s="36">
        <f t="shared" si="5"/>
        <v>0.02717858823529411</v>
      </c>
      <c r="M9" s="37">
        <f>COUNTIF(Vertices[Closeness Centrality],"&gt;= "&amp;L9)-COUNTIF(Vertices[Closeness Centrality],"&gt;="&amp;L10)</f>
        <v>0</v>
      </c>
      <c r="N9" s="36">
        <f t="shared" si="6"/>
        <v>0.08744070588235293</v>
      </c>
      <c r="O9" s="37">
        <f>COUNTIF(Vertices[Eigenvector Centrality],"&gt;= "&amp;N9)-COUNTIF(Vertices[Eigenvector Centrality],"&gt;="&amp;N10)</f>
        <v>0</v>
      </c>
      <c r="P9" s="36">
        <f t="shared" si="7"/>
        <v>0.012446352941176476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150</v>
      </c>
      <c r="B10" s="31">
        <v>0</v>
      </c>
      <c r="D10" s="29">
        <f t="shared" si="1"/>
        <v>2.411764705882353</v>
      </c>
      <c r="E10">
        <f>COUNTIF(Vertices[Degree],"&gt;= "&amp;D10)-COUNTIF(Vertices[Degree],"&gt;="&amp;D11)</f>
        <v>0</v>
      </c>
      <c r="F10" s="34">
        <f t="shared" si="2"/>
        <v>1.411764705882353</v>
      </c>
      <c r="G10" s="35">
        <f>COUNTIF(Vertices[In-Degree],"&gt;= "&amp;F10)-COUNTIF(Vertices[In-Degree],"&gt;="&amp;F11)</f>
        <v>0</v>
      </c>
      <c r="H10" s="34">
        <f t="shared" si="3"/>
        <v>0.4705882352941177</v>
      </c>
      <c r="I10" s="35">
        <f>COUNTIF(Vertices[Out-Degree],"&gt;= "&amp;H10)-COUNTIF(Vertices[Out-Degree],"&gt;="&amp;H11)</f>
        <v>0</v>
      </c>
      <c r="J10" s="34">
        <f t="shared" si="4"/>
        <v>66.82352941176471</v>
      </c>
      <c r="K10" s="35">
        <f>COUNTIF(Vertices[Betweenness Centrality],"&gt;= "&amp;J10)-COUNTIF(Vertices[Betweenness Centrality],"&gt;="&amp;J11)</f>
        <v>1</v>
      </c>
      <c r="L10" s="34">
        <f t="shared" si="5"/>
        <v>0.029380529411764698</v>
      </c>
      <c r="M10" s="35">
        <f>COUNTIF(Vertices[Closeness Centrality],"&gt;= "&amp;L10)-COUNTIF(Vertices[Closeness Centrality],"&gt;="&amp;L11)</f>
        <v>2</v>
      </c>
      <c r="N10" s="34">
        <f t="shared" si="6"/>
        <v>0.09993223529411764</v>
      </c>
      <c r="O10" s="35">
        <f>COUNTIF(Vertices[Eigenvector Centrality],"&gt;= "&amp;N10)-COUNTIF(Vertices[Eigenvector Centrality],"&gt;="&amp;N11)</f>
        <v>0</v>
      </c>
      <c r="P10" s="34">
        <f t="shared" si="7"/>
        <v>0.01275311764705883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00"/>
      <c r="B11" s="100"/>
      <c r="D11" s="29">
        <f t="shared" si="1"/>
        <v>2.5882352941176467</v>
      </c>
      <c r="E11">
        <f>COUNTIF(Vertices[Degree],"&gt;= "&amp;D11)-COUNTIF(Vertices[Degree],"&gt;="&amp;D12)</f>
        <v>0</v>
      </c>
      <c r="F11" s="36">
        <f t="shared" si="2"/>
        <v>1.5882352941176472</v>
      </c>
      <c r="G11" s="37">
        <f>COUNTIF(Vertices[In-Degree],"&gt;= "&amp;F11)-COUNTIF(Vertices[In-Degree],"&gt;="&amp;F12)</f>
        <v>0</v>
      </c>
      <c r="H11" s="36">
        <f t="shared" si="3"/>
        <v>0.5294117647058824</v>
      </c>
      <c r="I11" s="37">
        <f>COUNTIF(Vertices[Out-Degree],"&gt;= "&amp;H11)-COUNTIF(Vertices[Out-Degree],"&gt;="&amp;H12)</f>
        <v>0</v>
      </c>
      <c r="J11" s="36">
        <f t="shared" si="4"/>
        <v>75.1764705882353</v>
      </c>
      <c r="K11" s="37">
        <f>COUNTIF(Vertices[Betweenness Centrality],"&gt;= "&amp;J11)-COUNTIF(Vertices[Betweenness Centrality],"&gt;="&amp;J12)</f>
        <v>2</v>
      </c>
      <c r="L11" s="36">
        <f t="shared" si="5"/>
        <v>0.03158247058823529</v>
      </c>
      <c r="M11" s="37">
        <f>COUNTIF(Vertices[Closeness Centrality],"&gt;= "&amp;L11)-COUNTIF(Vertices[Closeness Centrality],"&gt;="&amp;L12)</f>
        <v>2</v>
      </c>
      <c r="N11" s="36">
        <f t="shared" si="6"/>
        <v>0.11242376470588235</v>
      </c>
      <c r="O11" s="37">
        <f>COUNTIF(Vertices[Eigenvector Centrality],"&gt;= "&amp;N11)-COUNTIF(Vertices[Eigenvector Centrality],"&gt;="&amp;N12)</f>
        <v>0</v>
      </c>
      <c r="P11" s="36">
        <f t="shared" si="7"/>
        <v>0.013059882352941183</v>
      </c>
      <c r="Q11" s="37">
        <f>COUNTIF(Vertices[PageRank],"&gt;= "&amp;P11)-COUNTIF(Vertices[PageRank],"&gt;="&amp;P12)</f>
        <v>3</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169</v>
      </c>
      <c r="B12" s="31">
        <v>0.22857142857142856</v>
      </c>
      <c r="D12" s="29">
        <f t="shared" si="1"/>
        <v>2.7647058823529407</v>
      </c>
      <c r="E12">
        <f>COUNTIF(Vertices[Degree],"&gt;= "&amp;D12)-COUNTIF(Vertices[Degree],"&gt;="&amp;D13)</f>
        <v>0</v>
      </c>
      <c r="F12" s="34">
        <f t="shared" si="2"/>
        <v>1.7647058823529413</v>
      </c>
      <c r="G12" s="35">
        <f>COUNTIF(Vertices[In-Degree],"&gt;= "&amp;F12)-COUNTIF(Vertices[In-Degree],"&gt;="&amp;F13)</f>
        <v>0</v>
      </c>
      <c r="H12" s="34">
        <f t="shared" si="3"/>
        <v>0.5882352941176471</v>
      </c>
      <c r="I12" s="35">
        <f>COUNTIF(Vertices[Out-Degree],"&gt;= "&amp;H12)-COUNTIF(Vertices[Out-Degree],"&gt;="&amp;H13)</f>
        <v>0</v>
      </c>
      <c r="J12" s="34">
        <f t="shared" si="4"/>
        <v>83.5294117647059</v>
      </c>
      <c r="K12" s="35">
        <f>COUNTIF(Vertices[Betweenness Centrality],"&gt;= "&amp;J12)-COUNTIF(Vertices[Betweenness Centrality],"&gt;="&amp;J13)</f>
        <v>0</v>
      </c>
      <c r="L12" s="34">
        <f t="shared" si="5"/>
        <v>0.033784411764705875</v>
      </c>
      <c r="M12" s="35">
        <f>COUNTIF(Vertices[Closeness Centrality],"&gt;= "&amp;L12)-COUNTIF(Vertices[Closeness Centrality],"&gt;="&amp;L13)</f>
        <v>1</v>
      </c>
      <c r="N12" s="34">
        <f t="shared" si="6"/>
        <v>0.12491529411764705</v>
      </c>
      <c r="O12" s="35">
        <f>COUNTIF(Vertices[Eigenvector Centrality],"&gt;= "&amp;N12)-COUNTIF(Vertices[Eigenvector Centrality],"&gt;="&amp;N13)</f>
        <v>0</v>
      </c>
      <c r="P12" s="34">
        <f t="shared" si="7"/>
        <v>0.013366647058823537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170</v>
      </c>
      <c r="B13" s="31">
        <v>0.37209302325581395</v>
      </c>
      <c r="D13" s="29">
        <f t="shared" si="1"/>
        <v>2.9411764705882346</v>
      </c>
      <c r="E13">
        <f>COUNTIF(Vertices[Degree],"&gt;= "&amp;D13)-COUNTIF(Vertices[Degree],"&gt;="&amp;D14)</f>
        <v>3</v>
      </c>
      <c r="F13" s="36">
        <f t="shared" si="2"/>
        <v>1.9411764705882355</v>
      </c>
      <c r="G13" s="37">
        <f>COUNTIF(Vertices[In-Degree],"&gt;= "&amp;F13)-COUNTIF(Vertices[In-Degree],"&gt;="&amp;F14)</f>
        <v>9</v>
      </c>
      <c r="H13" s="36">
        <f t="shared" si="3"/>
        <v>0.6470588235294118</v>
      </c>
      <c r="I13" s="37">
        <f>COUNTIF(Vertices[Out-Degree],"&gt;= "&amp;H13)-COUNTIF(Vertices[Out-Degree],"&gt;="&amp;H14)</f>
        <v>0</v>
      </c>
      <c r="J13" s="36">
        <f t="shared" si="4"/>
        <v>91.88235294117649</v>
      </c>
      <c r="K13" s="37">
        <f>COUNTIF(Vertices[Betweenness Centrality],"&gt;= "&amp;J13)-COUNTIF(Vertices[Betweenness Centrality],"&gt;="&amp;J14)</f>
        <v>0</v>
      </c>
      <c r="L13" s="36">
        <f t="shared" si="5"/>
        <v>0.03598635294117646</v>
      </c>
      <c r="M13" s="37">
        <f>COUNTIF(Vertices[Closeness Centrality],"&gt;= "&amp;L13)-COUNTIF(Vertices[Closeness Centrality],"&gt;="&amp;L14)</f>
        <v>5</v>
      </c>
      <c r="N13" s="36">
        <f t="shared" si="6"/>
        <v>0.13740682352941175</v>
      </c>
      <c r="O13" s="37">
        <f>COUNTIF(Vertices[Eigenvector Centrality],"&gt;= "&amp;N13)-COUNTIF(Vertices[Eigenvector Centrality],"&gt;="&amp;N14)</f>
        <v>0</v>
      </c>
      <c r="P13" s="36">
        <f t="shared" si="7"/>
        <v>0.01367341176470589</v>
      </c>
      <c r="Q13" s="37">
        <f>COUNTIF(Vertices[PageRank],"&gt;= "&amp;P13)-COUNTIF(Vertices[PageRank],"&gt;="&amp;P14)</f>
        <v>2</v>
      </c>
      <c r="R13" s="36">
        <f t="shared" si="8"/>
        <v>0.3235294117647059</v>
      </c>
      <c r="S13" s="41">
        <f>COUNTIF(Vertices[Clustering Coefficient],"&gt;= "&amp;R13)-COUNTIF(Vertices[Clustering Coefficient],"&gt;="&amp;R14)</f>
        <v>0</v>
      </c>
      <c r="T13" s="36" t="e">
        <f ca="1" t="shared" si="9"/>
        <v>#REF!</v>
      </c>
      <c r="U13" s="37" t="e">
        <f ca="1" t="shared" si="0"/>
        <v>#REF!</v>
      </c>
    </row>
    <row r="14" spans="1:21" ht="15">
      <c r="A14" s="100"/>
      <c r="B14" s="100"/>
      <c r="D14" s="29">
        <f t="shared" si="1"/>
        <v>3.1176470588235285</v>
      </c>
      <c r="E14">
        <f>COUNTIF(Vertices[Degree],"&gt;= "&amp;D14)-COUNTIF(Vertices[Degree],"&gt;="&amp;D15)</f>
        <v>0</v>
      </c>
      <c r="F14" s="34">
        <f t="shared" si="2"/>
        <v>2.1176470588235294</v>
      </c>
      <c r="G14" s="35">
        <f>COUNTIF(Vertices[In-Degree],"&gt;= "&amp;F14)-COUNTIF(Vertices[In-Degree],"&gt;="&amp;F15)</f>
        <v>0</v>
      </c>
      <c r="H14" s="34">
        <f t="shared" si="3"/>
        <v>0.7058823529411765</v>
      </c>
      <c r="I14" s="35">
        <f>COUNTIF(Vertices[Out-Degree],"&gt;= "&amp;H14)-COUNTIF(Vertices[Out-Degree],"&gt;="&amp;H15)</f>
        <v>0</v>
      </c>
      <c r="J14" s="34">
        <f t="shared" si="4"/>
        <v>100.23529411764709</v>
      </c>
      <c r="K14" s="35">
        <f>COUNTIF(Vertices[Betweenness Centrality],"&gt;= "&amp;J14)-COUNTIF(Vertices[Betweenness Centrality],"&gt;="&amp;J15)</f>
        <v>1</v>
      </c>
      <c r="L14" s="34">
        <f t="shared" si="5"/>
        <v>0.03818829411764705</v>
      </c>
      <c r="M14" s="35">
        <f>COUNTIF(Vertices[Closeness Centrality],"&gt;= "&amp;L14)-COUNTIF(Vertices[Closeness Centrality],"&gt;="&amp;L15)</f>
        <v>3</v>
      </c>
      <c r="N14" s="34">
        <f t="shared" si="6"/>
        <v>0.14989835294117645</v>
      </c>
      <c r="O14" s="35">
        <f>COUNTIF(Vertices[Eigenvector Centrality],"&gt;= "&amp;N14)-COUNTIF(Vertices[Eigenvector Centrality],"&gt;="&amp;N15)</f>
        <v>0</v>
      </c>
      <c r="P14" s="34">
        <f t="shared" si="7"/>
        <v>0.013980176470588244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151</v>
      </c>
      <c r="B15" s="31">
        <v>17</v>
      </c>
      <c r="D15" s="29">
        <f t="shared" si="1"/>
        <v>3.2941176470588225</v>
      </c>
      <c r="E15">
        <f>COUNTIF(Vertices[Degree],"&gt;= "&amp;D15)-COUNTIF(Vertices[Degree],"&gt;="&amp;D16)</f>
        <v>0</v>
      </c>
      <c r="F15" s="36">
        <f t="shared" si="2"/>
        <v>2.2941176470588234</v>
      </c>
      <c r="G15" s="37">
        <f>COUNTIF(Vertices[In-Degree],"&gt;= "&amp;F15)-COUNTIF(Vertices[In-Degree],"&gt;="&amp;F16)</f>
        <v>0</v>
      </c>
      <c r="H15" s="36">
        <f t="shared" si="3"/>
        <v>0.7647058823529412</v>
      </c>
      <c r="I15" s="37">
        <f>COUNTIF(Vertices[Out-Degree],"&gt;= "&amp;H15)-COUNTIF(Vertices[Out-Degree],"&gt;="&amp;H16)</f>
        <v>0</v>
      </c>
      <c r="J15" s="36">
        <f t="shared" si="4"/>
        <v>108.58823529411768</v>
      </c>
      <c r="K15" s="37">
        <f>COUNTIF(Vertices[Betweenness Centrality],"&gt;= "&amp;J15)-COUNTIF(Vertices[Betweenness Centrality],"&gt;="&amp;J16)</f>
        <v>1</v>
      </c>
      <c r="L15" s="36">
        <f t="shared" si="5"/>
        <v>0.040390235294117637</v>
      </c>
      <c r="M15" s="37">
        <f>COUNTIF(Vertices[Closeness Centrality],"&gt;= "&amp;L15)-COUNTIF(Vertices[Closeness Centrality],"&gt;="&amp;L16)</f>
        <v>0</v>
      </c>
      <c r="N15" s="36">
        <f t="shared" si="6"/>
        <v>0.16238988235294116</v>
      </c>
      <c r="O15" s="37">
        <f>COUNTIF(Vertices[Eigenvector Centrality],"&gt;= "&amp;N15)-COUNTIF(Vertices[Eigenvector Centrality],"&gt;="&amp;N16)</f>
        <v>0</v>
      </c>
      <c r="P15" s="36">
        <f t="shared" si="7"/>
        <v>0.014286941176470598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152</v>
      </c>
      <c r="B16" s="31">
        <v>0</v>
      </c>
      <c r="D16" s="29">
        <f t="shared" si="1"/>
        <v>3.4705882352941164</v>
      </c>
      <c r="E16">
        <f>COUNTIF(Vertices[Degree],"&gt;= "&amp;D16)-COUNTIF(Vertices[Degree],"&gt;="&amp;D17)</f>
        <v>0</v>
      </c>
      <c r="F16" s="34">
        <f t="shared" si="2"/>
        <v>2.4705882352941173</v>
      </c>
      <c r="G16" s="35">
        <f>COUNTIF(Vertices[In-Degree],"&gt;= "&amp;F16)-COUNTIF(Vertices[In-Degree],"&gt;="&amp;F17)</f>
        <v>0</v>
      </c>
      <c r="H16" s="34">
        <f t="shared" si="3"/>
        <v>0.823529411764706</v>
      </c>
      <c r="I16" s="35">
        <f>COUNTIF(Vertices[Out-Degree],"&gt;= "&amp;H16)-COUNTIF(Vertices[Out-Degree],"&gt;="&amp;H17)</f>
        <v>0</v>
      </c>
      <c r="J16" s="34">
        <f t="shared" si="4"/>
        <v>116.94117647058827</v>
      </c>
      <c r="K16" s="35">
        <f>COUNTIF(Vertices[Betweenness Centrality],"&gt;= "&amp;J16)-COUNTIF(Vertices[Betweenness Centrality],"&gt;="&amp;J17)</f>
        <v>0</v>
      </c>
      <c r="L16" s="34">
        <f t="shared" si="5"/>
        <v>0.042592176470588224</v>
      </c>
      <c r="M16" s="35">
        <f>COUNTIF(Vertices[Closeness Centrality],"&gt;= "&amp;L16)-COUNTIF(Vertices[Closeness Centrality],"&gt;="&amp;L17)</f>
        <v>9</v>
      </c>
      <c r="N16" s="34">
        <f t="shared" si="6"/>
        <v>0.17488141176470587</v>
      </c>
      <c r="O16" s="35">
        <f>COUNTIF(Vertices[Eigenvector Centrality],"&gt;= "&amp;N16)-COUNTIF(Vertices[Eigenvector Centrality],"&gt;="&amp;N17)</f>
        <v>0</v>
      </c>
      <c r="P16" s="34">
        <f t="shared" si="7"/>
        <v>0.014593705882352951</v>
      </c>
      <c r="Q16" s="35">
        <f>COUNTIF(Vertices[PageRank],"&gt;= "&amp;P16)-COUNTIF(Vertices[PageRank],"&gt;="&amp;P17)</f>
        <v>2</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153</v>
      </c>
      <c r="B17" s="31">
        <v>22</v>
      </c>
      <c r="D17" s="29">
        <f t="shared" si="1"/>
        <v>3.6470588235294104</v>
      </c>
      <c r="E17">
        <f>COUNTIF(Vertices[Degree],"&gt;= "&amp;D17)-COUNTIF(Vertices[Degree],"&gt;="&amp;D18)</f>
        <v>0</v>
      </c>
      <c r="F17" s="36">
        <f t="shared" si="2"/>
        <v>2.6470588235294112</v>
      </c>
      <c r="G17" s="37">
        <f>COUNTIF(Vertices[In-Degree],"&gt;= "&amp;F17)-COUNTIF(Vertices[In-Degree],"&gt;="&amp;F18)</f>
        <v>0</v>
      </c>
      <c r="H17" s="36">
        <f t="shared" si="3"/>
        <v>0.8823529411764707</v>
      </c>
      <c r="I17" s="37">
        <f>COUNTIF(Vertices[Out-Degree],"&gt;= "&amp;H17)-COUNTIF(Vertices[Out-Degree],"&gt;="&amp;H18)</f>
        <v>0</v>
      </c>
      <c r="J17" s="36">
        <f t="shared" si="4"/>
        <v>125.29411764705887</v>
      </c>
      <c r="K17" s="37">
        <f>COUNTIF(Vertices[Betweenness Centrality],"&gt;= "&amp;J17)-COUNTIF(Vertices[Betweenness Centrality],"&gt;="&amp;J18)</f>
        <v>0</v>
      </c>
      <c r="L17" s="36">
        <f t="shared" si="5"/>
        <v>0.04479411764705881</v>
      </c>
      <c r="M17" s="37">
        <f>COUNTIF(Vertices[Closeness Centrality],"&gt;= "&amp;L17)-COUNTIF(Vertices[Closeness Centrality],"&gt;="&amp;L18)</f>
        <v>1</v>
      </c>
      <c r="N17" s="36">
        <f t="shared" si="6"/>
        <v>0.18737294117647058</v>
      </c>
      <c r="O17" s="37">
        <f>COUNTIF(Vertices[Eigenvector Centrality],"&gt;= "&amp;N17)-COUNTIF(Vertices[Eigenvector Centrality],"&gt;="&amp;N18)</f>
        <v>0</v>
      </c>
      <c r="P17" s="36">
        <f t="shared" si="7"/>
        <v>0.014900470588235305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154</v>
      </c>
      <c r="B18" s="31">
        <v>31</v>
      </c>
      <c r="D18" s="29">
        <f t="shared" si="1"/>
        <v>3.8235294117647043</v>
      </c>
      <c r="E18">
        <f>COUNTIF(Vertices[Degree],"&gt;= "&amp;D18)-COUNTIF(Vertices[Degree],"&gt;="&amp;D19)</f>
        <v>0</v>
      </c>
      <c r="F18" s="34">
        <f t="shared" si="2"/>
        <v>2.823529411764705</v>
      </c>
      <c r="G18" s="35">
        <f>COUNTIF(Vertices[In-Degree],"&gt;= "&amp;F18)-COUNTIF(Vertices[In-Degree],"&gt;="&amp;F19)</f>
        <v>0</v>
      </c>
      <c r="H18" s="34">
        <f t="shared" si="3"/>
        <v>0.9411764705882354</v>
      </c>
      <c r="I18" s="35">
        <f>COUNTIF(Vertices[Out-Degree],"&gt;= "&amp;H18)-COUNTIF(Vertices[Out-Degree],"&gt;="&amp;H19)</f>
        <v>0</v>
      </c>
      <c r="J18" s="34">
        <f t="shared" si="4"/>
        <v>133.64705882352945</v>
      </c>
      <c r="K18" s="35">
        <f>COUNTIF(Vertices[Betweenness Centrality],"&gt;= "&amp;J18)-COUNTIF(Vertices[Betweenness Centrality],"&gt;="&amp;J19)</f>
        <v>1</v>
      </c>
      <c r="L18" s="34">
        <f t="shared" si="5"/>
        <v>0.0469960588235294</v>
      </c>
      <c r="M18" s="35">
        <f>COUNTIF(Vertices[Closeness Centrality],"&gt;= "&amp;L18)-COUNTIF(Vertices[Closeness Centrality],"&gt;="&amp;L19)</f>
        <v>1</v>
      </c>
      <c r="N18" s="34">
        <f t="shared" si="6"/>
        <v>0.19986447058823528</v>
      </c>
      <c r="O18" s="35">
        <f>COUNTIF(Vertices[Eigenvector Centrality],"&gt;= "&amp;N18)-COUNTIF(Vertices[Eigenvector Centrality],"&gt;="&amp;N19)</f>
        <v>0</v>
      </c>
      <c r="P18" s="34">
        <f t="shared" si="7"/>
        <v>0.015207235294117659</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100"/>
      <c r="B19" s="100"/>
      <c r="D19" s="29">
        <f t="shared" si="1"/>
        <v>3.9999999999999982</v>
      </c>
      <c r="E19">
        <f>COUNTIF(Vertices[Degree],"&gt;= "&amp;D19)-COUNTIF(Vertices[Degree],"&gt;="&amp;D20)</f>
        <v>1</v>
      </c>
      <c r="F19" s="36">
        <f t="shared" si="2"/>
        <v>2.999999999999999</v>
      </c>
      <c r="G19" s="37">
        <f>COUNTIF(Vertices[In-Degree],"&gt;= "&amp;F19)-COUNTIF(Vertices[In-Degree],"&gt;="&amp;F20)</f>
        <v>5</v>
      </c>
      <c r="H19" s="36">
        <f t="shared" si="3"/>
        <v>1</v>
      </c>
      <c r="I19" s="37">
        <f>COUNTIF(Vertices[Out-Degree],"&gt;= "&amp;H19)-COUNTIF(Vertices[Out-Degree],"&gt;="&amp;H20)</f>
        <v>72</v>
      </c>
      <c r="J19" s="36">
        <f t="shared" si="4"/>
        <v>142.00000000000003</v>
      </c>
      <c r="K19" s="37">
        <f>COUNTIF(Vertices[Betweenness Centrality],"&gt;= "&amp;J19)-COUNTIF(Vertices[Betweenness Centrality],"&gt;="&amp;J20)</f>
        <v>0</v>
      </c>
      <c r="L19" s="36">
        <f t="shared" si="5"/>
        <v>0.049197999999999985</v>
      </c>
      <c r="M19" s="37">
        <f>COUNTIF(Vertices[Closeness Centrality],"&gt;= "&amp;L19)-COUNTIF(Vertices[Closeness Centrality],"&gt;="&amp;L20)</f>
        <v>6</v>
      </c>
      <c r="N19" s="36">
        <f t="shared" si="6"/>
        <v>0.212356</v>
      </c>
      <c r="O19" s="37">
        <f>COUNTIF(Vertices[Eigenvector Centrality],"&gt;= "&amp;N19)-COUNTIF(Vertices[Eigenvector Centrality],"&gt;="&amp;N20)</f>
        <v>0</v>
      </c>
      <c r="P19" s="36">
        <f t="shared" si="7"/>
        <v>0.015514000000000012</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31" t="s">
        <v>155</v>
      </c>
      <c r="B20" s="31">
        <v>11</v>
      </c>
      <c r="D20" s="29">
        <f t="shared" si="1"/>
        <v>4.176470588235293</v>
      </c>
      <c r="E20">
        <f>COUNTIF(Vertices[Degree],"&gt;= "&amp;D20)-COUNTIF(Vertices[Degree],"&gt;="&amp;D21)</f>
        <v>0</v>
      </c>
      <c r="F20" s="34">
        <f t="shared" si="2"/>
        <v>3.176470588235293</v>
      </c>
      <c r="G20" s="35">
        <f>COUNTIF(Vertices[In-Degree],"&gt;= "&amp;F20)-COUNTIF(Vertices[In-Degree],"&gt;="&amp;F21)</f>
        <v>0</v>
      </c>
      <c r="H20" s="34">
        <f t="shared" si="3"/>
        <v>1.0588235294117647</v>
      </c>
      <c r="I20" s="35">
        <f>COUNTIF(Vertices[Out-Degree],"&gt;= "&amp;H20)-COUNTIF(Vertices[Out-Degree],"&gt;="&amp;H21)</f>
        <v>0</v>
      </c>
      <c r="J20" s="34">
        <f t="shared" si="4"/>
        <v>150.3529411764706</v>
      </c>
      <c r="K20" s="35">
        <f>COUNTIF(Vertices[Betweenness Centrality],"&gt;= "&amp;J20)-COUNTIF(Vertices[Betweenness Centrality],"&gt;="&amp;J21)</f>
        <v>0</v>
      </c>
      <c r="L20" s="34">
        <f t="shared" si="5"/>
        <v>0.05139994117647057</v>
      </c>
      <c r="M20" s="35">
        <f>COUNTIF(Vertices[Closeness Centrality],"&gt;= "&amp;L20)-COUNTIF(Vertices[Closeness Centrality],"&gt;="&amp;L21)</f>
        <v>2</v>
      </c>
      <c r="N20" s="34">
        <f t="shared" si="6"/>
        <v>0.2248475294117647</v>
      </c>
      <c r="O20" s="35">
        <f>COUNTIF(Vertices[Eigenvector Centrality],"&gt;= "&amp;N20)-COUNTIF(Vertices[Eigenvector Centrality],"&gt;="&amp;N21)</f>
        <v>0</v>
      </c>
      <c r="P20" s="34">
        <f t="shared" si="7"/>
        <v>0.015820764705882364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156</v>
      </c>
      <c r="B21" s="31">
        <v>3.110843</v>
      </c>
      <c r="D21" s="29">
        <f t="shared" si="1"/>
        <v>4.352941176470587</v>
      </c>
      <c r="E21">
        <f>COUNTIF(Vertices[Degree],"&gt;= "&amp;D21)-COUNTIF(Vertices[Degree],"&gt;="&amp;D22)</f>
        <v>0</v>
      </c>
      <c r="F21" s="36">
        <f t="shared" si="2"/>
        <v>3.352941176470587</v>
      </c>
      <c r="G21" s="37">
        <f>COUNTIF(Vertices[In-Degree],"&gt;= "&amp;F21)-COUNTIF(Vertices[In-Degree],"&gt;="&amp;F22)</f>
        <v>0</v>
      </c>
      <c r="H21" s="36">
        <f t="shared" si="3"/>
        <v>1.1176470588235294</v>
      </c>
      <c r="I21" s="37">
        <f>COUNTIF(Vertices[Out-Degree],"&gt;= "&amp;H21)-COUNTIF(Vertices[Out-Degree],"&gt;="&amp;H22)</f>
        <v>0</v>
      </c>
      <c r="J21" s="36">
        <f t="shared" si="4"/>
        <v>158.7058823529412</v>
      </c>
      <c r="K21" s="37">
        <f>COUNTIF(Vertices[Betweenness Centrality],"&gt;= "&amp;J21)-COUNTIF(Vertices[Betweenness Centrality],"&gt;="&amp;J22)</f>
        <v>0</v>
      </c>
      <c r="L21" s="36">
        <f t="shared" si="5"/>
        <v>0.05360188235294116</v>
      </c>
      <c r="M21" s="37">
        <f>COUNTIF(Vertices[Closeness Centrality],"&gt;= "&amp;L21)-COUNTIF(Vertices[Closeness Centrality],"&gt;="&amp;L22)</f>
        <v>0</v>
      </c>
      <c r="N21" s="36">
        <f t="shared" si="6"/>
        <v>0.2373390588235294</v>
      </c>
      <c r="O21" s="37">
        <f>COUNTIF(Vertices[Eigenvector Centrality],"&gt;= "&amp;N21)-COUNTIF(Vertices[Eigenvector Centrality],"&gt;="&amp;N22)</f>
        <v>0</v>
      </c>
      <c r="P21" s="36">
        <f t="shared" si="7"/>
        <v>0.016127529411764718</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00"/>
      <c r="B22" s="100"/>
      <c r="D22" s="29">
        <f t="shared" si="1"/>
        <v>4.529411764705881</v>
      </c>
      <c r="E22">
        <f>COUNTIF(Vertices[Degree],"&gt;= "&amp;D22)-COUNTIF(Vertices[Degree],"&gt;="&amp;D23)</f>
        <v>0</v>
      </c>
      <c r="F22" s="34">
        <f t="shared" si="2"/>
        <v>3.529411764705881</v>
      </c>
      <c r="G22" s="35">
        <f>COUNTIF(Vertices[In-Degree],"&gt;= "&amp;F22)-COUNTIF(Vertices[In-Degree],"&gt;="&amp;F23)</f>
        <v>0</v>
      </c>
      <c r="H22" s="34">
        <f t="shared" si="3"/>
        <v>1.1764705882352942</v>
      </c>
      <c r="I22" s="35">
        <f>COUNTIF(Vertices[Out-Degree],"&gt;= "&amp;H22)-COUNTIF(Vertices[Out-Degree],"&gt;="&amp;H23)</f>
        <v>0</v>
      </c>
      <c r="J22" s="34">
        <f t="shared" si="4"/>
        <v>167.05882352941177</v>
      </c>
      <c r="K22" s="35">
        <f>COUNTIF(Vertices[Betweenness Centrality],"&gt;= "&amp;J22)-COUNTIF(Vertices[Betweenness Centrality],"&gt;="&amp;J23)</f>
        <v>0</v>
      </c>
      <c r="L22" s="34">
        <f t="shared" si="5"/>
        <v>0.055803823529411746</v>
      </c>
      <c r="M22" s="35">
        <f>COUNTIF(Vertices[Closeness Centrality],"&gt;= "&amp;L22)-COUNTIF(Vertices[Closeness Centrality],"&gt;="&amp;L23)</f>
        <v>7</v>
      </c>
      <c r="N22" s="34">
        <f t="shared" si="6"/>
        <v>0.2498305882352941</v>
      </c>
      <c r="O22" s="35">
        <f>COUNTIF(Vertices[Eigenvector Centrality],"&gt;= "&amp;N22)-COUNTIF(Vertices[Eigenvector Centrality],"&gt;="&amp;N23)</f>
        <v>0</v>
      </c>
      <c r="P22" s="34">
        <f t="shared" si="7"/>
        <v>0.01643429411764707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157</v>
      </c>
      <c r="B23" s="31">
        <v>0.011764705882352941</v>
      </c>
      <c r="D23" s="29">
        <f t="shared" si="1"/>
        <v>4.705882352941176</v>
      </c>
      <c r="E23">
        <f>COUNTIF(Vertices[Degree],"&gt;= "&amp;D23)-COUNTIF(Vertices[Degree],"&gt;="&amp;D24)</f>
        <v>0</v>
      </c>
      <c r="F23" s="36">
        <f t="shared" si="2"/>
        <v>3.705882352941175</v>
      </c>
      <c r="G23" s="37">
        <f>COUNTIF(Vertices[In-Degree],"&gt;= "&amp;F23)-COUNTIF(Vertices[In-Degree],"&gt;="&amp;F24)</f>
        <v>0</v>
      </c>
      <c r="H23" s="36">
        <f t="shared" si="3"/>
        <v>1.2352941176470589</v>
      </c>
      <c r="I23" s="37">
        <f>COUNTIF(Vertices[Out-Degree],"&gt;= "&amp;H23)-COUNTIF(Vertices[Out-Degree],"&gt;="&amp;H24)</f>
        <v>0</v>
      </c>
      <c r="J23" s="36">
        <f t="shared" si="4"/>
        <v>175.41176470588235</v>
      </c>
      <c r="K23" s="37">
        <f>COUNTIF(Vertices[Betweenness Centrality],"&gt;= "&amp;J23)-COUNTIF(Vertices[Betweenness Centrality],"&gt;="&amp;J24)</f>
        <v>0</v>
      </c>
      <c r="L23" s="36">
        <f t="shared" si="5"/>
        <v>0.05800576470588233</v>
      </c>
      <c r="M23" s="37">
        <f>COUNTIF(Vertices[Closeness Centrality],"&gt;= "&amp;L23)-COUNTIF(Vertices[Closeness Centrality],"&gt;="&amp;L24)</f>
        <v>0</v>
      </c>
      <c r="N23" s="36">
        <f t="shared" si="6"/>
        <v>0.2623221176470588</v>
      </c>
      <c r="O23" s="37">
        <f>COUNTIF(Vertices[Eigenvector Centrality],"&gt;= "&amp;N23)-COUNTIF(Vertices[Eigenvector Centrality],"&gt;="&amp;N24)</f>
        <v>0</v>
      </c>
      <c r="P23" s="36">
        <f t="shared" si="7"/>
        <v>0.016741058823529425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280</v>
      </c>
      <c r="B24" s="31">
        <v>0.590565</v>
      </c>
      <c r="D24" s="29">
        <f t="shared" si="1"/>
        <v>4.88235294117647</v>
      </c>
      <c r="E24">
        <f>COUNTIF(Vertices[Degree],"&gt;= "&amp;D24)-COUNTIF(Vertices[Degree],"&gt;="&amp;D25)</f>
        <v>1</v>
      </c>
      <c r="F24" s="34">
        <f t="shared" si="2"/>
        <v>3.882352941176469</v>
      </c>
      <c r="G24" s="35">
        <f>COUNTIF(Vertices[In-Degree],"&gt;= "&amp;F24)-COUNTIF(Vertices[In-Degree],"&gt;="&amp;F25)</f>
        <v>0</v>
      </c>
      <c r="H24" s="34">
        <f t="shared" si="3"/>
        <v>1.2941176470588236</v>
      </c>
      <c r="I24" s="35">
        <f>COUNTIF(Vertices[Out-Degree],"&gt;= "&amp;H24)-COUNTIF(Vertices[Out-Degree],"&gt;="&amp;H25)</f>
        <v>0</v>
      </c>
      <c r="J24" s="34">
        <f t="shared" si="4"/>
        <v>183.76470588235293</v>
      </c>
      <c r="K24" s="35">
        <f>COUNTIF(Vertices[Betweenness Centrality],"&gt;= "&amp;J24)-COUNTIF(Vertices[Betweenness Centrality],"&gt;="&amp;J25)</f>
        <v>0</v>
      </c>
      <c r="L24" s="34">
        <f t="shared" si="5"/>
        <v>0.06020770588235292</v>
      </c>
      <c r="M24" s="35">
        <f>COUNTIF(Vertices[Closeness Centrality],"&gt;= "&amp;L24)-COUNTIF(Vertices[Closeness Centrality],"&gt;="&amp;L25)</f>
        <v>3</v>
      </c>
      <c r="N24" s="34">
        <f t="shared" si="6"/>
        <v>0.2748136470588235</v>
      </c>
      <c r="O24" s="35">
        <f>COUNTIF(Vertices[Eigenvector Centrality],"&gt;= "&amp;N24)-COUNTIF(Vertices[Eigenvector Centrality],"&gt;="&amp;N25)</f>
        <v>0</v>
      </c>
      <c r="P24" s="34">
        <f t="shared" si="7"/>
        <v>0.01704782352941178</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100"/>
      <c r="B25" s="100"/>
      <c r="D25" s="29">
        <f t="shared" si="1"/>
        <v>5.0588235294117645</v>
      </c>
      <c r="E25">
        <f>COUNTIF(Vertices[Degree],"&gt;= "&amp;D25)-COUNTIF(Vertices[Degree],"&gt;="&amp;D26)</f>
        <v>0</v>
      </c>
      <c r="F25" s="36">
        <f t="shared" si="2"/>
        <v>4.058823529411763</v>
      </c>
      <c r="G25" s="37">
        <f>COUNTIF(Vertices[In-Degree],"&gt;= "&amp;F25)-COUNTIF(Vertices[In-Degree],"&gt;="&amp;F26)</f>
        <v>0</v>
      </c>
      <c r="H25" s="36">
        <f t="shared" si="3"/>
        <v>1.3529411764705883</v>
      </c>
      <c r="I25" s="37">
        <f>COUNTIF(Vertices[Out-Degree],"&gt;= "&amp;H25)-COUNTIF(Vertices[Out-Degree],"&gt;="&amp;H26)</f>
        <v>0</v>
      </c>
      <c r="J25" s="36">
        <f t="shared" si="4"/>
        <v>192.1176470588235</v>
      </c>
      <c r="K25" s="37">
        <f>COUNTIF(Vertices[Betweenness Centrality],"&gt;= "&amp;J25)-COUNTIF(Vertices[Betweenness Centrality],"&gt;="&amp;J26)</f>
        <v>0</v>
      </c>
      <c r="L25" s="36">
        <f t="shared" si="5"/>
        <v>0.06240964705882351</v>
      </c>
      <c r="M25" s="37">
        <f>COUNTIF(Vertices[Closeness Centrality],"&gt;= "&amp;L25)-COUNTIF(Vertices[Closeness Centrality],"&gt;="&amp;L26)</f>
        <v>1</v>
      </c>
      <c r="N25" s="36">
        <f t="shared" si="6"/>
        <v>0.2873051764705882</v>
      </c>
      <c r="O25" s="37">
        <f>COUNTIF(Vertices[Eigenvector Centrality],"&gt;= "&amp;N25)-COUNTIF(Vertices[Eigenvector Centrality],"&gt;="&amp;N26)</f>
        <v>0</v>
      </c>
      <c r="P25" s="36">
        <f t="shared" si="7"/>
        <v>0.017354588235294132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281</v>
      </c>
      <c r="B26" s="31" t="s">
        <v>296</v>
      </c>
      <c r="D26" s="29">
        <f t="shared" si="1"/>
        <v>5.235294117647059</v>
      </c>
      <c r="E26">
        <f>COUNTIF(Vertices[Degree],"&gt;= "&amp;D26)-COUNTIF(Vertices[Degree],"&gt;="&amp;D27)</f>
        <v>0</v>
      </c>
      <c r="F26" s="34">
        <f t="shared" si="2"/>
        <v>4.235294117647057</v>
      </c>
      <c r="G26" s="35">
        <f>COUNTIF(Vertices[In-Degree],"&gt;= "&amp;F26)-COUNTIF(Vertices[In-Degree],"&gt;="&amp;F27)</f>
        <v>0</v>
      </c>
      <c r="H26" s="34">
        <f t="shared" si="3"/>
        <v>1.411764705882353</v>
      </c>
      <c r="I26" s="35">
        <f>COUNTIF(Vertices[Out-Degree],"&gt;= "&amp;H26)-COUNTIF(Vertices[Out-Degree],"&gt;="&amp;H27)</f>
        <v>0</v>
      </c>
      <c r="J26" s="34">
        <f t="shared" si="4"/>
        <v>200.4705882352941</v>
      </c>
      <c r="K26" s="35">
        <f>COUNTIF(Vertices[Betweenness Centrality],"&gt;= "&amp;J26)-COUNTIF(Vertices[Betweenness Centrality],"&gt;="&amp;J27)</f>
        <v>0</v>
      </c>
      <c r="L26" s="34">
        <f t="shared" si="5"/>
        <v>0.0646115882352941</v>
      </c>
      <c r="M26" s="35">
        <f>COUNTIF(Vertices[Closeness Centrality],"&gt;= "&amp;L26)-COUNTIF(Vertices[Closeness Centrality],"&gt;="&amp;L27)</f>
        <v>0</v>
      </c>
      <c r="N26" s="34">
        <f t="shared" si="6"/>
        <v>0.29979670588235285</v>
      </c>
      <c r="O26" s="35">
        <f>COUNTIF(Vertices[Eigenvector Centrality],"&gt;= "&amp;N26)-COUNTIF(Vertices[Eigenvector Centrality],"&gt;="&amp;N27)</f>
        <v>0</v>
      </c>
      <c r="P26" s="34">
        <f t="shared" si="7"/>
        <v>0.017661352941176486</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0"/>
      <c r="B27" s="100"/>
      <c r="D27" s="29">
        <f t="shared" si="1"/>
        <v>5.411764705882353</v>
      </c>
      <c r="E27">
        <f>COUNTIF(Vertices[Degree],"&gt;= "&amp;D27)-COUNTIF(Vertices[Degree],"&gt;="&amp;D28)</f>
        <v>0</v>
      </c>
      <c r="F27" s="36">
        <f t="shared" si="2"/>
        <v>4.4117647058823515</v>
      </c>
      <c r="G27" s="37">
        <f>COUNTIF(Vertices[In-Degree],"&gt;= "&amp;F27)-COUNTIF(Vertices[In-Degree],"&gt;="&amp;F28)</f>
        <v>0</v>
      </c>
      <c r="H27" s="36">
        <f t="shared" si="3"/>
        <v>1.4705882352941178</v>
      </c>
      <c r="I27" s="37">
        <f>COUNTIF(Vertices[Out-Degree],"&gt;= "&amp;H27)-COUNTIF(Vertices[Out-Degree],"&gt;="&amp;H28)</f>
        <v>0</v>
      </c>
      <c r="J27" s="36">
        <f t="shared" si="4"/>
        <v>208.82352941176467</v>
      </c>
      <c r="K27" s="37">
        <f>COUNTIF(Vertices[Betweenness Centrality],"&gt;= "&amp;J27)-COUNTIF(Vertices[Betweenness Centrality],"&gt;="&amp;J28)</f>
        <v>1</v>
      </c>
      <c r="L27" s="36">
        <f t="shared" si="5"/>
        <v>0.06681352941176469</v>
      </c>
      <c r="M27" s="37">
        <f>COUNTIF(Vertices[Closeness Centrality],"&gt;= "&amp;L27)-COUNTIF(Vertices[Closeness Centrality],"&gt;="&amp;L28)</f>
        <v>1</v>
      </c>
      <c r="N27" s="36">
        <f t="shared" si="6"/>
        <v>0.31228823529411753</v>
      </c>
      <c r="O27" s="37">
        <f>COUNTIF(Vertices[Eigenvector Centrality],"&gt;= "&amp;N27)-COUNTIF(Vertices[Eigenvector Centrality],"&gt;="&amp;N28)</f>
        <v>5</v>
      </c>
      <c r="P27" s="36">
        <f t="shared" si="7"/>
        <v>0.01796811764705884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282</v>
      </c>
      <c r="B28" s="31" t="s">
        <v>341</v>
      </c>
      <c r="D28" s="29">
        <f t="shared" si="1"/>
        <v>5.588235294117648</v>
      </c>
      <c r="E28">
        <f>COUNTIF(Vertices[Degree],"&gt;= "&amp;D28)-COUNTIF(Vertices[Degree],"&gt;="&amp;D29)</f>
        <v>0</v>
      </c>
      <c r="F28" s="34">
        <f t="shared" si="2"/>
        <v>4.588235294117646</v>
      </c>
      <c r="G28" s="35">
        <f>COUNTIF(Vertices[In-Degree],"&gt;= "&amp;F28)-COUNTIF(Vertices[In-Degree],"&gt;="&amp;F29)</f>
        <v>0</v>
      </c>
      <c r="H28" s="34">
        <f t="shared" si="3"/>
        <v>1.5294117647058825</v>
      </c>
      <c r="I28" s="35">
        <f>COUNTIF(Vertices[Out-Degree],"&gt;= "&amp;H28)-COUNTIF(Vertices[Out-Degree],"&gt;="&amp;H29)</f>
        <v>0</v>
      </c>
      <c r="J28" s="34">
        <f t="shared" si="4"/>
        <v>217.17647058823525</v>
      </c>
      <c r="K28" s="35">
        <f>COUNTIF(Vertices[Betweenness Centrality],"&gt;= "&amp;J28)-COUNTIF(Vertices[Betweenness Centrality],"&gt;="&amp;J29)</f>
        <v>1</v>
      </c>
      <c r="L28" s="34">
        <f t="shared" si="5"/>
        <v>0.06901547058823528</v>
      </c>
      <c r="M28" s="35">
        <f>COUNTIF(Vertices[Closeness Centrality],"&gt;= "&amp;L28)-COUNTIF(Vertices[Closeness Centrality],"&gt;="&amp;L29)</f>
        <v>0</v>
      </c>
      <c r="N28" s="34">
        <f t="shared" si="6"/>
        <v>0.3247797647058822</v>
      </c>
      <c r="O28" s="35">
        <f>COUNTIF(Vertices[Eigenvector Centrality],"&gt;= "&amp;N28)-COUNTIF(Vertices[Eigenvector Centrality],"&gt;="&amp;N29)</f>
        <v>0</v>
      </c>
      <c r="P28" s="34">
        <f t="shared" si="7"/>
        <v>0.018274882352941193</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283</v>
      </c>
      <c r="B29" s="31" t="s">
        <v>342</v>
      </c>
      <c r="D29" s="29">
        <f t="shared" si="1"/>
        <v>5.764705882352942</v>
      </c>
      <c r="E29">
        <f>COUNTIF(Vertices[Degree],"&gt;= "&amp;D29)-COUNTIF(Vertices[Degree],"&gt;="&amp;D30)</f>
        <v>0</v>
      </c>
      <c r="F29" s="36">
        <f t="shared" si="2"/>
        <v>4.76470588235294</v>
      </c>
      <c r="G29" s="37">
        <f>COUNTIF(Vertices[In-Degree],"&gt;= "&amp;F29)-COUNTIF(Vertices[In-Degree],"&gt;="&amp;F30)</f>
        <v>0</v>
      </c>
      <c r="H29" s="36">
        <f t="shared" si="3"/>
        <v>1.5882352941176472</v>
      </c>
      <c r="I29" s="37">
        <f>COUNTIF(Vertices[Out-Degree],"&gt;= "&amp;H29)-COUNTIF(Vertices[Out-Degree],"&gt;="&amp;H30)</f>
        <v>0</v>
      </c>
      <c r="J29" s="36">
        <f t="shared" si="4"/>
        <v>225.52941176470583</v>
      </c>
      <c r="K29" s="37">
        <f>COUNTIF(Vertices[Betweenness Centrality],"&gt;= "&amp;J29)-COUNTIF(Vertices[Betweenness Centrality],"&gt;="&amp;J30)</f>
        <v>0</v>
      </c>
      <c r="L29" s="36">
        <f t="shared" si="5"/>
        <v>0.07121741176470586</v>
      </c>
      <c r="M29" s="37">
        <f>COUNTIF(Vertices[Closeness Centrality],"&gt;= "&amp;L29)-COUNTIF(Vertices[Closeness Centrality],"&gt;="&amp;L30)</f>
        <v>1</v>
      </c>
      <c r="N29" s="36">
        <f t="shared" si="6"/>
        <v>0.3372712941176469</v>
      </c>
      <c r="O29" s="37">
        <f>COUNTIF(Vertices[Eigenvector Centrality],"&gt;= "&amp;N29)-COUNTIF(Vertices[Eigenvector Centrality],"&gt;="&amp;N30)</f>
        <v>0</v>
      </c>
      <c r="P29" s="36">
        <f t="shared" si="7"/>
        <v>0.018581647058823546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00"/>
      <c r="B30" s="100"/>
      <c r="D30" s="29">
        <f t="shared" si="1"/>
        <v>5.941176470588236</v>
      </c>
      <c r="E30">
        <f>COUNTIF(Vertices[Degree],"&gt;= "&amp;D30)-COUNTIF(Vertices[Degree],"&gt;="&amp;D31)</f>
        <v>0</v>
      </c>
      <c r="F30" s="34">
        <f t="shared" si="2"/>
        <v>4.941176470588235</v>
      </c>
      <c r="G30" s="35">
        <f>COUNTIF(Vertices[In-Degree],"&gt;= "&amp;F30)-COUNTIF(Vertices[In-Degree],"&gt;="&amp;F31)</f>
        <v>1</v>
      </c>
      <c r="H30" s="34">
        <f t="shared" si="3"/>
        <v>1.647058823529412</v>
      </c>
      <c r="I30" s="35">
        <f>COUNTIF(Vertices[Out-Degree],"&gt;= "&amp;H30)-COUNTIF(Vertices[Out-Degree],"&gt;="&amp;H31)</f>
        <v>0</v>
      </c>
      <c r="J30" s="34">
        <f t="shared" si="4"/>
        <v>233.8823529411764</v>
      </c>
      <c r="K30" s="35">
        <f>COUNTIF(Vertices[Betweenness Centrality],"&gt;= "&amp;J30)-COUNTIF(Vertices[Betweenness Centrality],"&gt;="&amp;J31)</f>
        <v>0</v>
      </c>
      <c r="L30" s="34">
        <f t="shared" si="5"/>
        <v>0.07341935294117645</v>
      </c>
      <c r="M30" s="35">
        <f>COUNTIF(Vertices[Closeness Centrality],"&gt;= "&amp;L30)-COUNTIF(Vertices[Closeness Centrality],"&gt;="&amp;L31)</f>
        <v>0</v>
      </c>
      <c r="N30" s="34">
        <f t="shared" si="6"/>
        <v>0.34976282352941157</v>
      </c>
      <c r="O30" s="35">
        <f>COUNTIF(Vertices[Eigenvector Centrality],"&gt;= "&amp;N30)-COUNTIF(Vertices[Eigenvector Centrality],"&gt;="&amp;N31)</f>
        <v>0</v>
      </c>
      <c r="P30" s="34">
        <f t="shared" si="7"/>
        <v>0.0188884117647059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284</v>
      </c>
      <c r="B31" s="31"/>
      <c r="D31" s="29">
        <f t="shared" si="1"/>
        <v>6.117647058823531</v>
      </c>
      <c r="E31">
        <f>COUNTIF(Vertices[Degree],"&gt;= "&amp;D31)-COUNTIF(Vertices[Degree],"&gt;="&amp;D32)</f>
        <v>0</v>
      </c>
      <c r="F31" s="36">
        <f t="shared" si="2"/>
        <v>5.117647058823529</v>
      </c>
      <c r="G31" s="37">
        <f>COUNTIF(Vertices[In-Degree],"&gt;= "&amp;F31)-COUNTIF(Vertices[In-Degree],"&gt;="&amp;F32)</f>
        <v>0</v>
      </c>
      <c r="H31" s="36">
        <f t="shared" si="3"/>
        <v>1.7058823529411766</v>
      </c>
      <c r="I31" s="37">
        <f>COUNTIF(Vertices[Out-Degree],"&gt;= "&amp;H31)-COUNTIF(Vertices[Out-Degree],"&gt;="&amp;H32)</f>
        <v>0</v>
      </c>
      <c r="J31" s="36">
        <f t="shared" si="4"/>
        <v>242.235294117647</v>
      </c>
      <c r="K31" s="37">
        <f>COUNTIF(Vertices[Betweenness Centrality],"&gt;= "&amp;J31)-COUNTIF(Vertices[Betweenness Centrality],"&gt;="&amp;J32)</f>
        <v>0</v>
      </c>
      <c r="L31" s="36">
        <f t="shared" si="5"/>
        <v>0.07562129411764704</v>
      </c>
      <c r="M31" s="37">
        <f>COUNTIF(Vertices[Closeness Centrality],"&gt;= "&amp;L31)-COUNTIF(Vertices[Closeness Centrality],"&gt;="&amp;L32)</f>
        <v>1</v>
      </c>
      <c r="N31" s="36">
        <f t="shared" si="6"/>
        <v>0.36225435294117625</v>
      </c>
      <c r="O31" s="37">
        <f>COUNTIF(Vertices[Eigenvector Centrality],"&gt;= "&amp;N31)-COUNTIF(Vertices[Eigenvector Centrality],"&gt;="&amp;N32)</f>
        <v>2</v>
      </c>
      <c r="P31" s="36">
        <f t="shared" si="7"/>
        <v>0.019195176470588254</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285</v>
      </c>
      <c r="B32" s="31"/>
      <c r="D32" s="29">
        <f t="shared" si="1"/>
        <v>6.294117647058825</v>
      </c>
      <c r="E32">
        <f>COUNTIF(Vertices[Degree],"&gt;= "&amp;D32)-COUNTIF(Vertices[Degree],"&gt;="&amp;D33)</f>
        <v>0</v>
      </c>
      <c r="F32" s="34">
        <f t="shared" si="2"/>
        <v>5.294117647058823</v>
      </c>
      <c r="G32" s="35">
        <f>COUNTIF(Vertices[In-Degree],"&gt;= "&amp;F32)-COUNTIF(Vertices[In-Degree],"&gt;="&amp;F33)</f>
        <v>0</v>
      </c>
      <c r="H32" s="34">
        <f t="shared" si="3"/>
        <v>1.7647058823529413</v>
      </c>
      <c r="I32" s="35">
        <f>COUNTIF(Vertices[Out-Degree],"&gt;= "&amp;H32)-COUNTIF(Vertices[Out-Degree],"&gt;="&amp;H33)</f>
        <v>0</v>
      </c>
      <c r="J32" s="34">
        <f t="shared" si="4"/>
        <v>250.58823529411757</v>
      </c>
      <c r="K32" s="35">
        <f>COUNTIF(Vertices[Betweenness Centrality],"&gt;= "&amp;J32)-COUNTIF(Vertices[Betweenness Centrality],"&gt;="&amp;J33)</f>
        <v>1</v>
      </c>
      <c r="L32" s="34">
        <f t="shared" si="5"/>
        <v>0.07782323529411762</v>
      </c>
      <c r="M32" s="35">
        <f>COUNTIF(Vertices[Closeness Centrality],"&gt;= "&amp;L32)-COUNTIF(Vertices[Closeness Centrality],"&gt;="&amp;L33)</f>
        <v>2</v>
      </c>
      <c r="N32" s="34">
        <f t="shared" si="6"/>
        <v>0.37474588235294093</v>
      </c>
      <c r="O32" s="35">
        <f>COUNTIF(Vertices[Eigenvector Centrality],"&gt;= "&amp;N32)-COUNTIF(Vertices[Eigenvector Centrality],"&gt;="&amp;N33)</f>
        <v>0</v>
      </c>
      <c r="P32" s="34">
        <f t="shared" si="7"/>
        <v>0.019501941176470607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286</v>
      </c>
      <c r="B33" s="31"/>
      <c r="D33" s="29">
        <f t="shared" si="1"/>
        <v>6.4705882352941195</v>
      </c>
      <c r="E33">
        <f>COUNTIF(Vertices[Degree],"&gt;= "&amp;D33)-COUNTIF(Vertices[Degree],"&gt;="&amp;D34)</f>
        <v>0</v>
      </c>
      <c r="F33" s="36">
        <f t="shared" si="2"/>
        <v>5.470588235294118</v>
      </c>
      <c r="G33" s="37">
        <f>COUNTIF(Vertices[In-Degree],"&gt;= "&amp;F33)-COUNTIF(Vertices[In-Degree],"&gt;="&amp;F34)</f>
        <v>0</v>
      </c>
      <c r="H33" s="36">
        <f t="shared" si="3"/>
        <v>1.823529411764706</v>
      </c>
      <c r="I33" s="37">
        <f>COUNTIF(Vertices[Out-Degree],"&gt;= "&amp;H33)-COUNTIF(Vertices[Out-Degree],"&gt;="&amp;H34)</f>
        <v>0</v>
      </c>
      <c r="J33" s="36">
        <f t="shared" si="4"/>
        <v>258.9411764705882</v>
      </c>
      <c r="K33" s="37">
        <f>COUNTIF(Vertices[Betweenness Centrality],"&gt;= "&amp;J33)-COUNTIF(Vertices[Betweenness Centrality],"&gt;="&amp;J34)</f>
        <v>0</v>
      </c>
      <c r="L33" s="36">
        <f t="shared" si="5"/>
        <v>0.08002517647058821</v>
      </c>
      <c r="M33" s="37">
        <f>COUNTIF(Vertices[Closeness Centrality],"&gt;= "&amp;L33)-COUNTIF(Vertices[Closeness Centrality],"&gt;="&amp;L34)</f>
        <v>0</v>
      </c>
      <c r="N33" s="36">
        <f t="shared" si="6"/>
        <v>0.3872374117647056</v>
      </c>
      <c r="O33" s="37">
        <f>COUNTIF(Vertices[Eigenvector Centrality],"&gt;= "&amp;N33)-COUNTIF(Vertices[Eigenvector Centrality],"&gt;="&amp;N34)</f>
        <v>0</v>
      </c>
      <c r="P33" s="36">
        <f t="shared" si="7"/>
        <v>0.01980870588235296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287</v>
      </c>
      <c r="B34" s="31" t="s">
        <v>340</v>
      </c>
      <c r="D34" s="29">
        <f t="shared" si="1"/>
        <v>6.647058823529414</v>
      </c>
      <c r="E34">
        <f>COUNTIF(Vertices[Degree],"&gt;= "&amp;D34)-COUNTIF(Vertices[Degree],"&gt;="&amp;D35)</f>
        <v>0</v>
      </c>
      <c r="F34" s="34">
        <f t="shared" si="2"/>
        <v>5.647058823529412</v>
      </c>
      <c r="G34" s="35">
        <f>COUNTIF(Vertices[In-Degree],"&gt;= "&amp;F34)-COUNTIF(Vertices[In-Degree],"&gt;="&amp;F35)</f>
        <v>0</v>
      </c>
      <c r="H34" s="34">
        <f t="shared" si="3"/>
        <v>1.8823529411764708</v>
      </c>
      <c r="I34" s="35">
        <f>COUNTIF(Vertices[Out-Degree],"&gt;= "&amp;H34)-COUNTIF(Vertices[Out-Degree],"&gt;="&amp;H35)</f>
        <v>0</v>
      </c>
      <c r="J34" s="34">
        <f t="shared" si="4"/>
        <v>267.2941176470588</v>
      </c>
      <c r="K34" s="35">
        <f>COUNTIF(Vertices[Betweenness Centrality],"&gt;= "&amp;J34)-COUNTIF(Vertices[Betweenness Centrality],"&gt;="&amp;J35)</f>
        <v>0</v>
      </c>
      <c r="L34" s="34">
        <f t="shared" si="5"/>
        <v>0.0822271176470588</v>
      </c>
      <c r="M34" s="35">
        <f>COUNTIF(Vertices[Closeness Centrality],"&gt;= "&amp;L34)-COUNTIF(Vertices[Closeness Centrality],"&gt;="&amp;L35)</f>
        <v>1</v>
      </c>
      <c r="N34" s="34">
        <f t="shared" si="6"/>
        <v>0.3997289411764703</v>
      </c>
      <c r="O34" s="35">
        <f>COUNTIF(Vertices[Eigenvector Centrality],"&gt;= "&amp;N34)-COUNTIF(Vertices[Eigenvector Centrality],"&gt;="&amp;N35)</f>
        <v>0</v>
      </c>
      <c r="P34" s="34">
        <f t="shared" si="7"/>
        <v>0.020115470588235315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288</v>
      </c>
      <c r="B35" s="31" t="s">
        <v>305</v>
      </c>
      <c r="D35" s="29">
        <f t="shared" si="1"/>
        <v>6.823529411764708</v>
      </c>
      <c r="E35">
        <f>COUNTIF(Vertices[Degree],"&gt;= "&amp;D35)-COUNTIF(Vertices[Degree],"&gt;="&amp;D36)</f>
        <v>0</v>
      </c>
      <c r="F35" s="36">
        <f t="shared" si="2"/>
        <v>5.8235294117647065</v>
      </c>
      <c r="G35" s="37">
        <f>COUNTIF(Vertices[In-Degree],"&gt;= "&amp;F35)-COUNTIF(Vertices[In-Degree],"&gt;="&amp;F36)</f>
        <v>0</v>
      </c>
      <c r="H35" s="36">
        <f t="shared" si="3"/>
        <v>1.9411764705882355</v>
      </c>
      <c r="I35" s="37">
        <f>COUNTIF(Vertices[Out-Degree],"&gt;= "&amp;H35)-COUNTIF(Vertices[Out-Degree],"&gt;="&amp;H36)</f>
        <v>0</v>
      </c>
      <c r="J35" s="36">
        <f t="shared" si="4"/>
        <v>275.6470588235294</v>
      </c>
      <c r="K35" s="37">
        <f>COUNTIF(Vertices[Betweenness Centrality],"&gt;= "&amp;J35)-COUNTIF(Vertices[Betweenness Centrality],"&gt;="&amp;J36)</f>
        <v>0</v>
      </c>
      <c r="L35" s="36">
        <f t="shared" si="5"/>
        <v>0.08442905882352938</v>
      </c>
      <c r="M35" s="37">
        <f>COUNTIF(Vertices[Closeness Centrality],"&gt;= "&amp;L35)-COUNTIF(Vertices[Closeness Centrality],"&gt;="&amp;L36)</f>
        <v>0</v>
      </c>
      <c r="N35" s="36">
        <f t="shared" si="6"/>
        <v>0.41222047058823497</v>
      </c>
      <c r="O35" s="37">
        <f>COUNTIF(Vertices[Eigenvector Centrality],"&gt;= "&amp;N35)-COUNTIF(Vertices[Eigenvector Centrality],"&gt;="&amp;N36)</f>
        <v>0</v>
      </c>
      <c r="P35" s="36">
        <f t="shared" si="7"/>
        <v>0.020422235294117668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289</v>
      </c>
      <c r="B36" s="31"/>
      <c r="D36" s="29">
        <f>MAX(Vertices[Degree])</f>
        <v>7</v>
      </c>
      <c r="E36">
        <f>COUNTIF(Vertices[Degree],"&gt;= "&amp;D36)-COUNTIF(Vertices[Degree],"&gt;="&amp;#REF!)</f>
        <v>2</v>
      </c>
      <c r="F36" s="38">
        <f>MAX(Vertices[In-Degree])</f>
        <v>6</v>
      </c>
      <c r="G36" s="39">
        <f>COUNTIF(Vertices[In-Degree],"&gt;= "&amp;F36)-COUNTIF(Vertices[In-Degree],"&gt;="&amp;#REF!)</f>
        <v>3</v>
      </c>
      <c r="H36" s="38">
        <f>MAX(Vertices[Out-Degree])</f>
        <v>2</v>
      </c>
      <c r="I36" s="39">
        <f>COUNTIF(Vertices[Out-Degree],"&gt;= "&amp;H36)-COUNTIF(Vertices[Out-Degree],"&gt;="&amp;#REF!)</f>
        <v>7</v>
      </c>
      <c r="J36" s="38">
        <f>MAX(Vertices[Betweenness Centrality])</f>
        <v>284</v>
      </c>
      <c r="K36" s="39">
        <f>COUNTIF(Vertices[Betweenness Centrality],"&gt;= "&amp;J36)-COUNTIF(Vertices[Betweenness Centrality],"&gt;="&amp;#REF!)</f>
        <v>1</v>
      </c>
      <c r="L36" s="38">
        <f>MAX(Vertices[Closeness Centrality])</f>
        <v>0.086631</v>
      </c>
      <c r="M36" s="39">
        <f>COUNTIF(Vertices[Closeness Centrality],"&gt;= "&amp;L36)-COUNTIF(Vertices[Closeness Centrality],"&gt;="&amp;#REF!)</f>
        <v>1</v>
      </c>
      <c r="N36" s="38">
        <f>MAX(Vertices[Eigenvector Centrality])</f>
        <v>0.424712</v>
      </c>
      <c r="O36" s="39">
        <f>COUNTIF(Vertices[Eigenvector Centrality],"&gt;= "&amp;N36)-COUNTIF(Vertices[Eigenvector Centrality],"&gt;="&amp;#REF!)</f>
        <v>1</v>
      </c>
      <c r="P36" s="38">
        <f>MAX(Vertices[PageRank])</f>
        <v>0.020729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290</v>
      </c>
      <c r="B37" s="31"/>
    </row>
    <row r="38" spans="1:2" ht="15">
      <c r="A38" s="31" t="s">
        <v>291</v>
      </c>
      <c r="B38" s="31"/>
    </row>
    <row r="39" spans="1:2" ht="15">
      <c r="A39" s="31" t="s">
        <v>292</v>
      </c>
      <c r="B39" s="31"/>
    </row>
    <row r="40" spans="1:2" ht="15">
      <c r="A40" s="31" t="s">
        <v>21</v>
      </c>
      <c r="B40" s="31"/>
    </row>
    <row r="41" spans="1:2" ht="15">
      <c r="A41" s="31" t="s">
        <v>293</v>
      </c>
      <c r="B41" s="31"/>
    </row>
    <row r="42" spans="1:2" ht="15">
      <c r="A42" s="31" t="s">
        <v>294</v>
      </c>
      <c r="B42" s="31"/>
    </row>
    <row r="43" spans="1:2" ht="15">
      <c r="A43" s="31" t="s">
        <v>295</v>
      </c>
      <c r="B43" s="31"/>
    </row>
    <row r="60" spans="1:2" ht="15">
      <c r="A60" t="s">
        <v>162</v>
      </c>
      <c r="B60" t="s">
        <v>17</v>
      </c>
    </row>
    <row r="61" spans="1:2" ht="15">
      <c r="A61" s="30"/>
      <c r="B61" s="30"/>
    </row>
    <row r="62" spans="1:2" ht="15">
      <c r="A62" s="30"/>
      <c r="B62" s="30"/>
    </row>
    <row r="63" spans="1:2" ht="15">
      <c r="A63" s="30"/>
      <c r="B63" s="30"/>
    </row>
    <row r="74" spans="1:2" ht="15">
      <c r="A74" s="30" t="s">
        <v>80</v>
      </c>
      <c r="B74" s="43">
        <f>IF(COUNT(Vertices[Degree])&gt;0,D2,NoMetricMessage)</f>
        <v>1</v>
      </c>
    </row>
    <row r="75" spans="1:2" ht="15">
      <c r="A75" s="30" t="s">
        <v>81</v>
      </c>
      <c r="B75" s="43">
        <f>IF(COUNT(Vertices[Degree])&gt;0,D36,NoMetricMessage)</f>
        <v>7</v>
      </c>
    </row>
    <row r="76" spans="1:2" ht="15">
      <c r="A76" s="30" t="s">
        <v>82</v>
      </c>
      <c r="B76" s="44">
        <f>_xlfn.IFERROR(AVERAGE(Vertices[Degree]),NoMetricMessage)</f>
        <v>1.53125</v>
      </c>
    </row>
    <row r="77" spans="1:2" ht="15">
      <c r="A77" s="30" t="s">
        <v>83</v>
      </c>
      <c r="B77" s="44">
        <f>_xlfn.IFERROR(MEDIAN(Vertices[Degree]),NoMetricMessage)</f>
        <v>1</v>
      </c>
    </row>
    <row r="88" spans="1:2" ht="15">
      <c r="A88" s="30" t="s">
        <v>87</v>
      </c>
      <c r="B88" s="43">
        <f>IF(COUNT(Vertices[In-Degree])&gt;0,F2,NoMetricMessage)</f>
        <v>0</v>
      </c>
    </row>
    <row r="89" spans="1:2" ht="15">
      <c r="A89" s="30" t="s">
        <v>88</v>
      </c>
      <c r="B89" s="43">
        <f>IF(COUNT(Vertices[In-Degree])&gt;0,F36,NoMetricMessage)</f>
        <v>6</v>
      </c>
    </row>
    <row r="90" spans="1:2" ht="15">
      <c r="A90" s="30" t="s">
        <v>89</v>
      </c>
      <c r="B90" s="44">
        <f>_xlfn.IFERROR(AVERAGE(Vertices[In-Degree]),NoMetricMessage)</f>
        <v>1</v>
      </c>
    </row>
    <row r="91" spans="1:2" ht="15">
      <c r="A91" s="30" t="s">
        <v>90</v>
      </c>
      <c r="B91" s="44">
        <f>_xlfn.IFERROR(MEDIAN(Vertices[In-Degree]),NoMetricMessage)</f>
        <v>1</v>
      </c>
    </row>
    <row r="102" spans="1:2" ht="15">
      <c r="A102" s="30" t="s">
        <v>93</v>
      </c>
      <c r="B102" s="43">
        <f>IF(COUNT(Vertices[Out-Degree])&gt;0,H2,NoMetricMessage)</f>
        <v>0</v>
      </c>
    </row>
    <row r="103" spans="1:2" ht="15">
      <c r="A103" s="30" t="s">
        <v>94</v>
      </c>
      <c r="B103" s="43">
        <f>IF(COUNT(Vertices[Out-Degree])&gt;0,H36,NoMetricMessage)</f>
        <v>2</v>
      </c>
    </row>
    <row r="104" spans="1:2" ht="15">
      <c r="A104" s="30" t="s">
        <v>95</v>
      </c>
      <c r="B104" s="44">
        <f>_xlfn.IFERROR(AVERAGE(Vertices[Out-Degree]),NoMetricMessage)</f>
        <v>1</v>
      </c>
    </row>
    <row r="105" spans="1:2" ht="15">
      <c r="A105" s="30" t="s">
        <v>96</v>
      </c>
      <c r="B105" s="44">
        <f>_xlfn.IFERROR(MEDIAN(Vertices[Out-Degree]),NoMetricMessage)</f>
        <v>1</v>
      </c>
    </row>
    <row r="116" spans="1:2" ht="15">
      <c r="A116" s="30" t="s">
        <v>99</v>
      </c>
      <c r="B116" s="44">
        <f>IF(COUNT(Vertices[Betweenness Centrality])&gt;0,J2,NoMetricMessage)</f>
        <v>0</v>
      </c>
    </row>
    <row r="117" spans="1:2" ht="15">
      <c r="A117" s="30" t="s">
        <v>100</v>
      </c>
      <c r="B117" s="44">
        <f>IF(COUNT(Vertices[Betweenness Centrality])&gt;0,J36,NoMetricMessage)</f>
        <v>284</v>
      </c>
    </row>
    <row r="118" spans="1:2" ht="15">
      <c r="A118" s="30" t="s">
        <v>101</v>
      </c>
      <c r="B118" s="44">
        <f>_xlfn.IFERROR(AVERAGE(Vertices[Betweenness Centrality]),NoMetricMessage)</f>
        <v>21.372093023255815</v>
      </c>
    </row>
    <row r="119" spans="1:2" ht="15">
      <c r="A119" s="30" t="s">
        <v>102</v>
      </c>
      <c r="B119" s="44">
        <f>_xlfn.IFERROR(MEDIAN(Vertices[Betweenness Centrality]),NoMetricMessage)</f>
        <v>0</v>
      </c>
    </row>
    <row r="130" spans="1:2" ht="15">
      <c r="A130" s="30" t="s">
        <v>105</v>
      </c>
      <c r="B130" s="44">
        <f>IF(COUNT(Vertices[Closeness Centrality])&gt;0,L2,NoMetricMessage)</f>
        <v>0.011765</v>
      </c>
    </row>
    <row r="131" spans="1:2" ht="15">
      <c r="A131" s="30" t="s">
        <v>106</v>
      </c>
      <c r="B131" s="44">
        <f>IF(COUNT(Vertices[Closeness Centrality])&gt;0,L36,NoMetricMessage)</f>
        <v>0.086631</v>
      </c>
    </row>
    <row r="132" spans="1:2" ht="15">
      <c r="A132" s="30" t="s">
        <v>107</v>
      </c>
      <c r="B132" s="44">
        <f>_xlfn.IFERROR(AVERAGE(Vertices[Closeness Centrality]),NoMetricMessage)</f>
        <v>0.037462709302325585</v>
      </c>
    </row>
    <row r="133" spans="1:2" ht="15">
      <c r="A133" s="30" t="s">
        <v>108</v>
      </c>
      <c r="B133" s="44">
        <f>_xlfn.IFERROR(MEDIAN(Vertices[Closeness Centrality]),NoMetricMessage)</f>
        <v>0.037647</v>
      </c>
    </row>
    <row r="144" spans="1:2" ht="15">
      <c r="A144" s="30" t="s">
        <v>111</v>
      </c>
      <c r="B144" s="44">
        <f>IF(COUNT(Vertices[Eigenvector Centrality])&gt;0,N2,NoMetricMessage)</f>
        <v>0</v>
      </c>
    </row>
    <row r="145" spans="1:2" ht="15">
      <c r="A145" s="30" t="s">
        <v>112</v>
      </c>
      <c r="B145" s="44">
        <f>IF(COUNT(Vertices[Eigenvector Centrality])&gt;0,N36,NoMetricMessage)</f>
        <v>0.424712</v>
      </c>
    </row>
    <row r="146" spans="1:2" ht="15">
      <c r="A146" s="30" t="s">
        <v>113</v>
      </c>
      <c r="B146" s="44">
        <f>_xlfn.IFERROR(AVERAGE(Vertices[Eigenvector Centrality]),NoMetricMessage)</f>
        <v>0.03776733720930232</v>
      </c>
    </row>
    <row r="147" spans="1:2" ht="15">
      <c r="A147" s="30" t="s">
        <v>114</v>
      </c>
      <c r="B147" s="44">
        <f>_xlfn.IFERROR(MEDIAN(Vertices[Eigenvector Centrality]),NoMetricMessage)</f>
        <v>0</v>
      </c>
    </row>
    <row r="158" spans="1:2" ht="15">
      <c r="A158" s="30" t="s">
        <v>139</v>
      </c>
      <c r="B158" s="44">
        <f>IF(COUNT(Vertices[PageRank])&gt;0,P2,NoMetricMessage)</f>
        <v>0.010299</v>
      </c>
    </row>
    <row r="159" spans="1:2" ht="15">
      <c r="A159" s="30" t="s">
        <v>140</v>
      </c>
      <c r="B159" s="44">
        <f>IF(COUNT(Vertices[PageRank])&gt;0,P36,NoMetricMessage)</f>
        <v>0.020729</v>
      </c>
    </row>
    <row r="160" spans="1:2" ht="15">
      <c r="A160" s="30" t="s">
        <v>141</v>
      </c>
      <c r="B160" s="44">
        <f>_xlfn.IFERROR(AVERAGE(Vertices[PageRank]),NoMetricMessage)</f>
        <v>0.011627988372093022</v>
      </c>
    </row>
    <row r="161" spans="1:2" ht="15">
      <c r="A161" s="30" t="s">
        <v>142</v>
      </c>
      <c r="B161" s="44">
        <f>_xlfn.IFERROR(MEDIAN(Vertices[PageRank]),NoMetricMessage)</f>
        <v>0.0109395</v>
      </c>
    </row>
    <row r="172" spans="1:2" ht="15">
      <c r="A172" s="30" t="s">
        <v>117</v>
      </c>
      <c r="B172" s="44">
        <f>IF(COUNT(Vertices[Clustering Coefficient])&gt;0,R2,NoMetricMessage)</f>
        <v>0</v>
      </c>
    </row>
    <row r="173" spans="1:2" ht="15">
      <c r="A173" s="30" t="s">
        <v>118</v>
      </c>
      <c r="B173" s="44">
        <f>IF(COUNT(Vertices[Clustering Coefficient])&gt;0,R36,NoMetricMessage)</f>
        <v>1</v>
      </c>
    </row>
    <row r="174" spans="1:2" ht="15">
      <c r="A174" s="30" t="s">
        <v>119</v>
      </c>
      <c r="B174" s="44">
        <f>_xlfn.IFERROR(AVERAGE(Vertices[Clustering Coefficient]),NoMetricMessage)</f>
        <v>0.023255813953488372</v>
      </c>
    </row>
    <row r="175" spans="1:2" ht="15">
      <c r="A175" s="30" t="s">
        <v>120</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20F8-B8F7-44F1-A8E3-FE703575CED0}">
  <dimension ref="A1:A1"/>
  <sheetViews>
    <sheetView workbookViewId="0" topLeftCell="A1"/>
  </sheetViews>
  <sheetFormatPr defaultColWidth="9.140625" defaultRowHeight="15"/>
  <sheetData>
    <row r="1" ht="15">
      <c r="A1" t="s">
        <v>173</v>
      </c>
    </row>
  </sheetData>
  <printOptions/>
  <pageMargins left="0.7" right="0.7" top="0.75" bottom="0.75" header="0.3" footer="0.3"/>
  <pageSetup horizontalDpi="200" verticalDpi="200" orientation="portrait" paperSize="9"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66</v>
      </c>
      <c r="J1" s="3" t="s">
        <v>18</v>
      </c>
      <c r="K1" s="3" t="s">
        <v>17</v>
      </c>
      <c r="M1" s="3" t="s">
        <v>22</v>
      </c>
      <c r="N1" s="3" t="s">
        <v>23</v>
      </c>
      <c r="O1" s="3" t="s">
        <v>24</v>
      </c>
      <c r="P1" s="3" t="s">
        <v>25</v>
      </c>
    </row>
    <row r="2" spans="1:11" ht="15">
      <c r="A2" s="1" t="s">
        <v>50</v>
      </c>
      <c r="B2" s="1" t="s">
        <v>131</v>
      </c>
      <c r="C2" t="s">
        <v>53</v>
      </c>
      <c r="D2" t="s">
        <v>54</v>
      </c>
      <c r="E2" t="s">
        <v>54</v>
      </c>
      <c r="F2" s="1" t="s">
        <v>50</v>
      </c>
      <c r="G2" t="s">
        <v>64</v>
      </c>
      <c r="H2" t="s">
        <v>158</v>
      </c>
      <c r="J2" t="s">
        <v>19</v>
      </c>
      <c r="K2">
        <v>108</v>
      </c>
    </row>
    <row r="3" spans="1:11" ht="15">
      <c r="A3" s="1" t="s">
        <v>51</v>
      </c>
      <c r="B3" s="1" t="s">
        <v>132</v>
      </c>
      <c r="C3" t="s">
        <v>51</v>
      </c>
      <c r="D3" t="s">
        <v>55</v>
      </c>
      <c r="E3" t="s">
        <v>55</v>
      </c>
      <c r="F3" s="1" t="s">
        <v>51</v>
      </c>
      <c r="G3" t="s">
        <v>65</v>
      </c>
      <c r="H3" t="s">
        <v>67</v>
      </c>
      <c r="J3" t="s">
        <v>29</v>
      </c>
      <c r="K3" t="s">
        <v>308</v>
      </c>
    </row>
    <row r="4" spans="1:10" ht="15">
      <c r="A4" s="1" t="s">
        <v>52</v>
      </c>
      <c r="B4" s="1" t="s">
        <v>133</v>
      </c>
      <c r="C4" t="s">
        <v>52</v>
      </c>
      <c r="D4" t="s">
        <v>56</v>
      </c>
      <c r="E4" t="s">
        <v>56</v>
      </c>
      <c r="F4" s="1" t="s">
        <v>52</v>
      </c>
      <c r="G4">
        <v>0</v>
      </c>
      <c r="H4" t="s">
        <v>68</v>
      </c>
      <c r="J4" t="s">
        <v>77</v>
      </c>
    </row>
    <row r="5" spans="1:11" ht="409.6">
      <c r="A5">
        <v>1</v>
      </c>
      <c r="B5" s="1" t="s">
        <v>134</v>
      </c>
      <c r="C5" t="s">
        <v>50</v>
      </c>
      <c r="D5" t="s">
        <v>57</v>
      </c>
      <c r="E5" t="s">
        <v>57</v>
      </c>
      <c r="F5">
        <v>1</v>
      </c>
      <c r="G5">
        <v>1</v>
      </c>
      <c r="H5" t="s">
        <v>69</v>
      </c>
      <c r="J5" t="s">
        <v>171</v>
      </c>
      <c r="K5" s="7" t="s">
        <v>306</v>
      </c>
    </row>
    <row r="6" spans="1:18" ht="15">
      <c r="A6">
        <v>0</v>
      </c>
      <c r="B6" s="1" t="s">
        <v>135</v>
      </c>
      <c r="C6">
        <v>1</v>
      </c>
      <c r="D6" t="s">
        <v>58</v>
      </c>
      <c r="E6" t="s">
        <v>58</v>
      </c>
      <c r="F6">
        <v>0</v>
      </c>
      <c r="H6" t="s">
        <v>70</v>
      </c>
      <c r="J6" t="s">
        <v>172</v>
      </c>
      <c r="K6">
        <v>4</v>
      </c>
      <c r="R6" t="s">
        <v>128</v>
      </c>
    </row>
    <row r="7" spans="1:11" ht="15">
      <c r="A7">
        <v>2</v>
      </c>
      <c r="B7">
        <v>1</v>
      </c>
      <c r="C7">
        <v>0</v>
      </c>
      <c r="D7" t="s">
        <v>59</v>
      </c>
      <c r="E7" t="s">
        <v>59</v>
      </c>
      <c r="F7">
        <v>2</v>
      </c>
      <c r="H7" t="s">
        <v>71</v>
      </c>
      <c r="J7" t="s">
        <v>238</v>
      </c>
      <c r="K7" t="s">
        <v>338</v>
      </c>
    </row>
    <row r="8" spans="1:11" ht="409.6">
      <c r="A8"/>
      <c r="B8">
        <v>2</v>
      </c>
      <c r="C8">
        <v>2</v>
      </c>
      <c r="D8" t="s">
        <v>60</v>
      </c>
      <c r="E8" t="s">
        <v>60</v>
      </c>
      <c r="H8" t="s">
        <v>72</v>
      </c>
      <c r="J8" t="s">
        <v>239</v>
      </c>
      <c r="K8" s="7" t="s">
        <v>337</v>
      </c>
    </row>
    <row r="9" spans="1:11" ht="15">
      <c r="A9"/>
      <c r="B9">
        <v>3</v>
      </c>
      <c r="C9">
        <v>4</v>
      </c>
      <c r="D9" t="s">
        <v>61</v>
      </c>
      <c r="E9" t="s">
        <v>61</v>
      </c>
      <c r="H9" t="s">
        <v>73</v>
      </c>
      <c r="J9" t="s">
        <v>241</v>
      </c>
      <c r="K9" t="s">
        <v>242</v>
      </c>
    </row>
    <row r="10" spans="1:11" ht="409.6">
      <c r="A10"/>
      <c r="B10">
        <v>4</v>
      </c>
      <c r="D10" t="s">
        <v>62</v>
      </c>
      <c r="E10" t="s">
        <v>62</v>
      </c>
      <c r="H10" t="s">
        <v>74</v>
      </c>
      <c r="J10" t="s">
        <v>243</v>
      </c>
      <c r="K10" s="7" t="s">
        <v>343</v>
      </c>
    </row>
    <row r="11" spans="1:11" ht="409.6">
      <c r="A11"/>
      <c r="B11">
        <v>5</v>
      </c>
      <c r="D11" t="s">
        <v>45</v>
      </c>
      <c r="E11">
        <v>1</v>
      </c>
      <c r="H11" t="s">
        <v>75</v>
      </c>
      <c r="J11" t="s">
        <v>244</v>
      </c>
      <c r="K11" s="7" t="s">
        <v>339</v>
      </c>
    </row>
    <row r="12" spans="1:8" ht="15">
      <c r="A12"/>
      <c r="B12"/>
      <c r="D12" t="s">
        <v>63</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37663-6FA8-4004-A836-031F375643C3}">
  <dimension ref="A1:C2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41</v>
      </c>
    </row>
    <row r="2" spans="1:3" ht="14.4" customHeight="1">
      <c r="A2" s="7" t="s">
        <v>276</v>
      </c>
      <c r="B2" s="99" t="s">
        <v>277</v>
      </c>
      <c r="C2" s="58" t="s">
        <v>278</v>
      </c>
    </row>
    <row r="3" spans="1:3" ht="15">
      <c r="A3" s="98" t="s">
        <v>246</v>
      </c>
      <c r="B3" s="98" t="s">
        <v>246</v>
      </c>
      <c r="C3" s="31">
        <v>11</v>
      </c>
    </row>
    <row r="4" spans="1:3" ht="15">
      <c r="A4" s="98" t="s">
        <v>247</v>
      </c>
      <c r="B4" s="115" t="s">
        <v>247</v>
      </c>
      <c r="C4" s="31">
        <v>11</v>
      </c>
    </row>
    <row r="5" spans="1:3" ht="15">
      <c r="A5" s="98" t="s">
        <v>248</v>
      </c>
      <c r="B5" s="115" t="s">
        <v>247</v>
      </c>
      <c r="C5" s="31">
        <v>1</v>
      </c>
    </row>
    <row r="6" spans="1:3" ht="15">
      <c r="A6" s="98" t="s">
        <v>248</v>
      </c>
      <c r="B6" s="115" t="s">
        <v>248</v>
      </c>
      <c r="C6" s="31">
        <v>11</v>
      </c>
    </row>
    <row r="7" spans="1:3" ht="15">
      <c r="A7" s="98" t="s">
        <v>249</v>
      </c>
      <c r="B7" s="115" t="s">
        <v>249</v>
      </c>
      <c r="C7" s="31">
        <v>7</v>
      </c>
    </row>
    <row r="8" spans="1:3" ht="15">
      <c r="A8" s="98" t="s">
        <v>250</v>
      </c>
      <c r="B8" s="115" t="s">
        <v>250</v>
      </c>
      <c r="C8" s="31">
        <v>7</v>
      </c>
    </row>
    <row r="9" spans="1:3" ht="15">
      <c r="A9" s="98" t="s">
        <v>251</v>
      </c>
      <c r="B9" s="115" t="s">
        <v>251</v>
      </c>
      <c r="C9" s="31">
        <v>8</v>
      </c>
    </row>
    <row r="10" spans="1:3" ht="15">
      <c r="A10" s="98" t="s">
        <v>252</v>
      </c>
      <c r="B10" s="115" t="s">
        <v>252</v>
      </c>
      <c r="C10" s="31">
        <v>8</v>
      </c>
    </row>
    <row r="11" spans="1:3" ht="15">
      <c r="A11" s="98" t="s">
        <v>253</v>
      </c>
      <c r="B11" s="115" t="s">
        <v>248</v>
      </c>
      <c r="C11" s="31">
        <v>2</v>
      </c>
    </row>
    <row r="12" spans="1:3" ht="15">
      <c r="A12" s="98" t="s">
        <v>253</v>
      </c>
      <c r="B12" s="115" t="s">
        <v>253</v>
      </c>
      <c r="C12" s="31">
        <v>6</v>
      </c>
    </row>
    <row r="13" spans="1:3" ht="15">
      <c r="A13" s="98" t="s">
        <v>254</v>
      </c>
      <c r="B13" s="115" t="s">
        <v>254</v>
      </c>
      <c r="C13" s="31">
        <v>4</v>
      </c>
    </row>
    <row r="14" spans="1:3" ht="15">
      <c r="A14" s="98" t="s">
        <v>255</v>
      </c>
      <c r="B14" s="115" t="s">
        <v>255</v>
      </c>
      <c r="C14" s="31">
        <v>6</v>
      </c>
    </row>
    <row r="15" spans="1:3" ht="15">
      <c r="A15" s="98" t="s">
        <v>256</v>
      </c>
      <c r="B15" s="115" t="s">
        <v>256</v>
      </c>
      <c r="C15" s="31">
        <v>8</v>
      </c>
    </row>
    <row r="16" spans="1:3" ht="15">
      <c r="A16" s="98" t="s">
        <v>257</v>
      </c>
      <c r="B16" s="115" t="s">
        <v>257</v>
      </c>
      <c r="C16" s="31">
        <v>4</v>
      </c>
    </row>
    <row r="17" spans="1:3" ht="15">
      <c r="A17" s="98" t="s">
        <v>258</v>
      </c>
      <c r="B17" s="115" t="s">
        <v>258</v>
      </c>
      <c r="C17" s="31">
        <v>3</v>
      </c>
    </row>
    <row r="18" spans="1:3" ht="15">
      <c r="A18" s="98" t="s">
        <v>259</v>
      </c>
      <c r="B18" s="115" t="s">
        <v>259</v>
      </c>
      <c r="C18" s="31">
        <v>2</v>
      </c>
    </row>
    <row r="19" spans="1:3" ht="15">
      <c r="A19" s="98" t="s">
        <v>260</v>
      </c>
      <c r="B19" s="115" t="s">
        <v>260</v>
      </c>
      <c r="C19" s="31">
        <v>2</v>
      </c>
    </row>
    <row r="20" spans="1:3" ht="15">
      <c r="A20" s="98" t="s">
        <v>333</v>
      </c>
      <c r="B20" s="115" t="s">
        <v>333</v>
      </c>
      <c r="C20" s="31">
        <v>2</v>
      </c>
    </row>
    <row r="21" spans="1:3" ht="15">
      <c r="A21" s="98" t="s">
        <v>334</v>
      </c>
      <c r="B21" s="115" t="s">
        <v>334</v>
      </c>
      <c r="C21" s="31">
        <v>2</v>
      </c>
    </row>
    <row r="22" spans="1:3" ht="15">
      <c r="A22" s="98" t="s">
        <v>335</v>
      </c>
      <c r="B22" s="115" t="s">
        <v>335</v>
      </c>
      <c r="C22" s="31">
        <v>2</v>
      </c>
    </row>
    <row r="23" spans="1:3" ht="15">
      <c r="A23" s="116" t="s">
        <v>336</v>
      </c>
      <c r="B23" s="115" t="s">
        <v>336</v>
      </c>
      <c r="C23" s="31">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767B111-3BF8-4FEE-964C-AE8908267E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2023-04-02T00:28:21Z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