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<sst xmlns="http://schemas.openxmlformats.org/spreadsheetml/2006/main" count="2146" uniqueCount="598">
  <si>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</si>
  <si>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</si>
  <si>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</si>
  <si>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</si>
  <si>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</si>
  <si>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</si>
  <si>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</si>
  <si>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</si>
  <si>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</si>
  <si>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</si>
  <si>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</si>
  <si>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</si>
  <si>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</si>
  <si>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</si>
  <si>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</si>
  <si>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</si>
  <si>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</si>
  <si>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</si>
  <si>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</si>
  <si>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</si>
  <si>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</si>
  <si>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</si>
  <si>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</si>
  <si>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</si>
  <si>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</si>
  <si>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</si>
  <si>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</si>
  <si>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</si>
  <si>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</si>
  <si>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</si>
  <si>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</si>
  <si>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</si>
  <si>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</si>
  <si>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</si>
  <si>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</si>
  <si>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</si>
  <si>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</si>
  <si>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</si>
  <si>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</si>
  <si>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</si>
  <si>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</si>
  <si>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</si>
  <si>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</si>
  <si>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</si>
  <si>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</si>
  <si>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</si>
  <si>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</si>
  <si>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</si>
  <si>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</si>
  <si>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</si>
  <si>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</si>
  <si>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</si>
  <si>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</si>
  <si>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</si>
  <si>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</si>
  <si>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</si>
  <si>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</si>
  <si>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</si>
  <si>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</si>
  <si>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</si>
  <si>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</si>
  <si>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</si>
  <si>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</si>
  <si>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</si>
  <si>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</si>
  <si>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</si>
  <si>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</si>
  <si>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</si>
  <si>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</si>
  <si>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</si>
  <si>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</si>
  <si>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</si>
  <si>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</si>
  <si>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</si>
  <si>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</si>
  <si>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</si>
  <si>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</si>
  <si>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</si>
  <si>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</si>
  <si>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</si>
  <si>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</si>
  <si>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</si>
  <si>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</si>
  <si>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</si>
  <si>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</si>
  <si>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</si>
  <si>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</si>
  <si>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</si>
  <si>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</si>
  <si>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</si>
  <si>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</si>
  <si>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</si>
  <si>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</si>
  <si>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</si>
  <si>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</si>
  <si>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</si>
  <si>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</si>
  <si>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</si>
  <si>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</si>
  <si>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</si>
  <si>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</si>
  <si>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</si>
  <si>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</si>
  <si>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</si>
  <si>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</si>
  <si>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</si>
  <si>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</si>
  <si>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</si>
  <si>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</si>
  <si>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</si>
  <si>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</si>
  <si>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</si>
  <si>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</si>
  <si>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</si>
  <si>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</si>
  <si>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</si>
  <si>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</si>
  <si>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</si>
  <si>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</si>
  <si>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</si>
  <si>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</si>
  <si>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</si>
  <si>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</si>
  <si>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</si>
  <si>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</si>
  <si>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</si>
  <si>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</si>
  <si>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</si>
  <si>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</si>
  <si>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</si>
  <si>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</si>
  <si>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</si>
  <si>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</si>
  <si>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</si>
  <si>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</si>
  <si>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</si>
  <si>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</si>
  <si>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</si>
  <si>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</si>
  <si>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</si>
  <si>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</si>
  <si>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</si>
  <si>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</si>
  <si>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</si>
  <si>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</si>
  <si>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</si>
  <si>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</si>
  <si>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</si>
  <si>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</si>
  <si>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</si>
  <si>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</si>
  <si>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</si>
  <si>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</si>
  <si>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</si>
  <si>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</si>
  <si>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</si>
  <si>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</si>
  <si>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</si>
  <si>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</si>
  <si>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</si>
  <si>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</si>
  <si>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</si>
  <si>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</si>
  <si>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</si>
  <si>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</si>
  <si>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</si>
  <si>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</si>
  <si>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</si>
  <si>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</si>
  <si>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</si>
  <si>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</si>
  <si>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</si>
  <si>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</si>
  <si>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</si>
  <si>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</si>
  <si>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</si>
  <si>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</si>
  <si>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</si>
  <si>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</si>
  <si>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</si>
  <si>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</si>
  <si>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</si>
  <si>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</si>
  <si>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</si>
  <si>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</si>
  <si>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</si>
  <si>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</si>
  <si>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</si>
  <si>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</si>
  <si>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</si>
  <si>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</si>
  <si>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</si>
  <si>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</si>
  <si>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</si>
  <si>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</si>
  <si>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</si>
  <si>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</si>
  <si>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</si>
  <si>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Type</t>
  </si>
  <si>
    <t>Network Level</t>
  </si>
  <si>
    <t>alyoumshow</t>
  </si>
  <si>
    <t>MichelGhandourPage</t>
  </si>
  <si>
    <t>alhurra</t>
  </si>
  <si>
    <t>GulfTalks</t>
  </si>
  <si>
    <t>alhurrairaqtv</t>
  </si>
  <si>
    <t>irfaasawtakonline</t>
  </si>
  <si>
    <t>Sawa</t>
  </si>
  <si>
    <t>decisionscapital</t>
  </si>
  <si>
    <t>freehour</t>
  </si>
  <si>
    <t>YouAndNabila</t>
  </si>
  <si>
    <t>364251856977301_Faten Zeineddine فاتن زين الدين</t>
  </si>
  <si>
    <t>TonyNaddafPage</t>
  </si>
  <si>
    <t>HalawiNaim</t>
  </si>
  <si>
    <t>Page likes Page</t>
  </si>
  <si>
    <t>Page Like</t>
  </si>
  <si>
    <t>Two</t>
  </si>
  <si>
    <t>TwoPointFive</t>
  </si>
  <si>
    <t>OnePointFive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</si>
  <si>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</si>
  <si>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</si>
  <si>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</si>
  <si>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</si>
  <si>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</si>
  <si>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</si>
  <si>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</si>
  <si>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</si>
  <si>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</si>
  <si>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</si>
  <si>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</si>
  <si>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</si>
  <si>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</si>
  <si>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</si>
  <si>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</si>
  <si>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</si>
  <si>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</si>
  <si>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</si>
  <si>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</si>
  <si>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</si>
  <si>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</si>
  <si>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</si>
  <si>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</si>
  <si>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</si>
  <si>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</si>
  <si>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</si>
  <si>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</si>
  <si>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</si>
  <si>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</si>
  <si>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</si>
  <si>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</si>
  <si>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</si>
  <si>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</si>
  <si>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</si>
  <si>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</si>
  <si>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</si>
  <si>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</si>
  <si>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</si>
  <si>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</si>
  <si>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</si>
  <si>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</si>
  <si>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</si>
  <si>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</si>
  <si>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</si>
  <si>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</si>
  <si>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</si>
  <si>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</si>
  <si>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</si>
  <si>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</si>
  <si>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</si>
  <si>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</si>
  <si>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</si>
  <si>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</si>
  <si>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</si>
  <si>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</si>
  <si>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</si>
  <si>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</si>
  <si>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</si>
  <si>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</si>
  <si>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</si>
  <si>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</si>
  <si>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</si>
  <si>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</si>
  <si>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</si>
  <si>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</si>
  <si>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</si>
  <si>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</si>
  <si>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</si>
  <si>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</si>
  <si>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</si>
  <si>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</si>
  <si>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</si>
  <si>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</si>
  <si>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</si>
  <si>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</si>
  <si>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</si>
  <si>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</si>
  <si>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</si>
  <si>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</si>
  <si>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</si>
  <si>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</si>
  <si>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</si>
  <si>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</si>
  <si>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</si>
  <si>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</si>
  <si>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</si>
  <si>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</si>
  <si>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</si>
  <si>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</si>
  <si>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</si>
  <si>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https://www.facebook.com/111519887909</t>
  </si>
  <si>
    <t>https://www.facebook.com/364251856977301</t>
  </si>
  <si>
    <t>https://www.facebook.com/250963271692096</t>
  </si>
  <si>
    <t>https://www.facebook.com/1494181227544484</t>
  </si>
  <si>
    <t>https://www.facebook.com/53333797877</t>
  </si>
  <si>
    <t>https://www.facebook.com/280242912422</t>
  </si>
  <si>
    <t>https://www.facebook.com/128882387137792</t>
  </si>
  <si>
    <t>https://www.facebook.com/171214742923439</t>
  </si>
  <si>
    <t>https://www.facebook.com/729837407094380</t>
  </si>
  <si>
    <t>https://www.facebook.com/307323366135</t>
  </si>
  <si>
    <t>https://www.facebook.com/868424133211691</t>
  </si>
  <si>
    <t>https://www.facebook.com/184978255176198</t>
  </si>
  <si>
    <t>https://www.facebook.com/1564096903845203</t>
  </si>
  <si>
    <t>https://scontent.xx.fbcdn.net/v/t1.0-1/p50x50/46171911_10156744419977910_8451635962168999936_n.png?_nc_cat=106&amp;_nc_ht=scontent.xx&amp;oh=413fb0282e5e367f7f6950b4bb426827&amp;oe=5CDA0B51</t>
  </si>
  <si>
    <t>https://scontent.xx.fbcdn.net/v/t1.0-1/p50x50/22688601_1415568268512316_3385663208504569315_n.jpg?_nc_cat=109&amp;_nc_ht=scontent.xx&amp;oh=ffd5b7301bc60ad2d96434a870a9737c&amp;oe=5CE001C0</t>
  </si>
  <si>
    <t>https://scontent.xx.fbcdn.net/v/t1.0-1/c0.12.50.50a/p50x50/13428449_1015989658522783_3372083389391757647_n.jpg?_nc_cat=105&amp;_nc_ht=scontent.xx&amp;oh=de27cee82b1faa155900e61b3c64a3df&amp;oe=5CE12C98</t>
  </si>
  <si>
    <t>https://scontent.xx.fbcdn.net/v/t1.0-1/p50x50/46488410_1926350884327514_1730484109295222784_n.png?_nc_cat=100&amp;_nc_ht=scontent.xx&amp;oh=c0a87d5de022a7e0b42b870046ec2c29&amp;oe=5CE03716</t>
  </si>
  <si>
    <t>https://scontent.xx.fbcdn.net/v/t1.0-1/p50x50/11695832_10153503110012878_8676565530231300257_n.jpg?_nc_cat=100&amp;_nc_ht=scontent.xx&amp;oh=90afd62d9da2bb0c98de94d44ef91406&amp;oe=5CF05E63</t>
  </si>
  <si>
    <t>https://scontent.xx.fbcdn.net/v/t1.0-1/p50x50/15078603_10154073289067423_2482630953194831642_n.jpg?_nc_cat=107&amp;_nc_ht=scontent.xx&amp;oh=55b8a4221b78238c4febc4002fbe77f5&amp;oe=5D271D40</t>
  </si>
  <si>
    <t>https://scontent.xx.fbcdn.net/v/t1.0-1/p50x50/45284343_2831295206896483_7775929472116588544_n.png?_nc_cat=107&amp;_nc_ht=scontent.xx&amp;oh=3e58dd957eef6b20b1080466450a925d&amp;oe=5CED1B68</t>
  </si>
  <si>
    <t>https://scontent.xx.fbcdn.net/v/t1.0-1/p50x50/12195853_1068669029844668_7884120555959881196_n.jpg?_nc_cat=109&amp;_nc_ht=scontent.xx&amp;oh=99d300e12d077a6352878f2063bd1c15&amp;oe=5D2877B6</t>
  </si>
  <si>
    <t>https://scontent.xx.fbcdn.net/v/t1.0-1/p50x50/45332753_2026191657458942_8918434379655544832_n.png?_nc_cat=1&amp;_nc_ht=scontent.xx&amp;oh=3ab59d80b3a9b079c75275d45bd9ba6f&amp;oe=5CE301B9</t>
  </si>
  <si>
    <t>https://scontent.xx.fbcdn.net/v/t1.0-1/p50x50/45265392_10156569866356136_8124237073415667712_n.jpg?_nc_cat=1&amp;_nc_ht=scontent.xx&amp;oh=18d96a4e762463b885d9880a31eca1a4&amp;oe=5CE650EB</t>
  </si>
  <si>
    <t>https://scontent.xx.fbcdn.net/v/t1.0-1/p50x50/25158370_1648107101910053_9029035859026007671_n.jpg?_nc_cat=103&amp;_nc_ht=scontent.xx&amp;oh=cf3ababaed69ab3c6334fe888e50505b&amp;oe=5CE5429F</t>
  </si>
  <si>
    <t>https://scontent.xx.fbcdn.net/v/t1.0-1/p50x50/12227582_184979251842765_6629844594273182048_n.jpg?_nc_cat=106&amp;_nc_ht=scontent.xx&amp;oh=71e1a0c6790d4ce5cd9675ef5a31279a&amp;oe=5CF799F5</t>
  </si>
  <si>
    <t>https://scontent.xx.fbcdn.net/v/t1.0-1/p50x50/11138630_1569776716610555_2576141359878899351_n.png?_nc_cat=111&amp;_nc_ht=scontent.xx&amp;oh=7c5df5ba3129213a16ed814439b123f3&amp;oe=5CE75A25</t>
  </si>
  <si>
    <t xml:space="preserve">من الأحد إلى الخميس 
</t>
  </si>
  <si>
    <t xml:space="preserve">entertainment anchor/producer in alYoum  show on Alhurra tv </t>
  </si>
  <si>
    <t xml:space="preserve">Social Media Correspondent </t>
  </si>
  <si>
    <t>Alhurra's State Department Correspondent &amp; "Free Hour" Show Host</t>
  </si>
  <si>
    <t xml:space="preserve">الصفحة الرسمية ©
</t>
  </si>
  <si>
    <t xml:space="preserve">www.radiosawa.com أحلى الأغاني وأخر الأخبار على راديو سوا </t>
  </si>
  <si>
    <t>حديث الخليج...حديث أهل الخليج</t>
  </si>
  <si>
    <t>برنامج حواري يناقش قضايا الساعة في الشرق الأوسط والعالم، يومياً من الأحد إلى الخميس في الثامنة مساء بتوقيت غرينتش</t>
  </si>
  <si>
    <t xml:space="preserve">كل اخبار العراق من الشمال الى الجنوب بتقارير يوميه من مراسلينا في كافة المحافظات عن كل ما يخص الشأن العراقي  </t>
  </si>
  <si>
    <t>"الحرة" قناة ناطقة بالعربية تقدم الأخبار والمعلومات بدقة وموضوعية وتوازن، وتغطي الأحداث ذات الصلة بشعوب الشرق الأوسط والعالم والولايات الم</t>
  </si>
  <si>
    <t xml:space="preserve">برنامج حواري أسبوعي يناقش السياسة الخارجية الأميركية مع كبار الخبراء من واشنطن والشرق الأوسط.
</t>
  </si>
  <si>
    <t>ALHURRA TV</t>
  </si>
  <si>
    <t>www.facebook.com/naim.halawi</t>
  </si>
  <si>
    <t>TV Show</t>
  </si>
  <si>
    <t>Public Figure</t>
  </si>
  <si>
    <t>Community</t>
  </si>
  <si>
    <t>Journalist</t>
  </si>
  <si>
    <t>Comedian</t>
  </si>
  <si>
    <t>Radio Station</t>
  </si>
  <si>
    <t>TV Channel</t>
  </si>
  <si>
    <t>يسعى  "راديو سوا " إلى التواصل الفعال مع الشباب العربي في منطقة الشرق الأوسط  عن طريق تزويدهم  بآخر الأخبار والمعلومات  والموادّ الترفيهية التي تُبث عبر محطات FM والموجات المتوسطة المنتشرة في جميع أرجاء المنطقة. 
http://www.radiosawa.com/info/about-us/22.html</t>
  </si>
  <si>
    <t>https://scontent.xx.fbcdn.net/v/t1.0-9/s720x720/46030536_10156744421832910_8947739263638700032_o.jpg?_nc_cat=101&amp;_nc_ht=scontent.xx&amp;oh=3b63fc5c48252eb96d7fe7697c4f5796&amp;oe=5CE6057D</t>
  </si>
  <si>
    <t>https://scontent.xx.fbcdn.net/v/t1.0-0/p480x480/22539947_1415567921845684_239736073615495152_n.jpg?_nc_cat=100&amp;_nc_ht=scontent.xx&amp;oh=005cb987f023694377d7b2268ec09150&amp;oe=5CDC35F7</t>
  </si>
  <si>
    <t>https://scontent.xx.fbcdn.net/v/t1.0-0/p180x540/13412943_1015989248522824_4352944095664800415_n.jpg?_nc_cat=111&amp;_nc_ht=scontent.xx&amp;oh=222d0fa297fa2883b4712faf8f2da866&amp;oe=5CE62A4D</t>
  </si>
  <si>
    <t>https://scontent.xx.fbcdn.net/v/t1.0-9/s720x720/46489739_1926349890994280_7940730897727225856_o.jpg?_nc_cat=109&amp;_nc_ht=scontent.xx&amp;oh=64aa5df907578355e4d68e77de509919&amp;oe=5CF3A9E1</t>
  </si>
  <si>
    <t>https://scontent.xx.fbcdn.net/v/t1.0-9/s720x720/320982_10151334122422878_937714751_n.jpg?_nc_cat=105&amp;_nc_ht=scontent.xx&amp;oh=a8eeeef53dfebbcf3e57aaccf8d85030&amp;oe=5CDBF730</t>
  </si>
  <si>
    <t>https://scontent.xx.fbcdn.net/v/t1.0-9/q81/s720x720/533237_10151726602227423_708856808_n.jpg?_nc_cat=109&amp;_nc_ht=scontent.xx&amp;oh=b2d9e3460a1e878dff7038c12ce60dd9&amp;oe=5CF36C9B</t>
  </si>
  <si>
    <t>https://scontent.xx.fbcdn.net/v/t1.0-9/s720x720/45191605_2831304220228915_4484485141707620352_o.jpg?_nc_cat=108&amp;_nc_ht=scontent.xx&amp;oh=f54a11bc7300e349f6cfcd5ba3a730ad&amp;oe=5CE724AD</t>
  </si>
  <si>
    <t>https://scontent.xx.fbcdn.net/v/t1.0-9/s720x720/42479353_2107625632615664_5582124159447597056_o.jpg?_nc_cat=108&amp;_nc_ht=scontent.xx&amp;oh=526c8750d532b106a9341914fe237ba5&amp;oe=5D283E8B</t>
  </si>
  <si>
    <t>https://scontent.xx.fbcdn.net/v/t1.0-0/p240x240/45478399_2026192037458904_3945472621574881280_o.png?_nc_cat=106&amp;_nc_ht=scontent.xx&amp;oh=ccff041820441ad2e221d98dfe46e03d&amp;oe=5CED98A4</t>
  </si>
  <si>
    <t>https://scontent.xx.fbcdn.net/v/t1.0-9/s720x720/45342037_10156572577346136_3031015767190536192_o.jpg?_nc_cat=107&amp;_nc_ht=scontent.xx&amp;oh=05c0793bc4645f36f4938cbcb4dc70f9&amp;oe=5CE262EC</t>
  </si>
  <si>
    <t>https://scontent.xx.fbcdn.net/v/t1.0-9/s720x720/45404356_2074330259287733_862343009704869888_n.jpg?_nc_cat=100&amp;_nc_ht=scontent.xx&amp;oh=3d2471638cd8d4b9af3e73ab5a1612b5&amp;oe=5CEC0872</t>
  </si>
  <si>
    <t>https://scontent.xx.fbcdn.net/v/t1.0-0/p240x240/44894406_733911756949509_8518647936001769472_o.png?_nc_cat=110&amp;_nc_ht=scontent.xx&amp;oh=bad51b3cbeb9a02a9de7fb936263ee08&amp;oe=5CDE6DBC</t>
  </si>
  <si>
    <t>https://scontent.xx.fbcdn.net/v/t1.0-9/s720x720/11143465_1601071966814363_459553482744989715_n.png?_nc_cat=102&amp;_nc_ht=scontent.xx&amp;oh=07073452dfd529a2785b00be76c99035&amp;oe=5CEFD575</t>
  </si>
  <si>
    <t xml:space="preserve">راديو سوا إذاعة عربية تضم الموسيقى والأخبار. يتم إعداد الأخبار والبرامج في استوديوهات "راديو سوا" في واشنطن العاصمة. 
</t>
  </si>
  <si>
    <t xml:space="preserve">Free Hour
A one-hour weekday discussion program that examines and analyzes the news and issues of the day. 
ساعة حرة
برنامج حواري يتناول قضايا الساعة في الشرق الأوسط والعالم
    Air Dates - GMT
    Sunday        @ 20:00 Live
    Monday        @ 03:00 Repeat
    Monday        @ 12:00 Repeat
    Monday        @ 20:00 Live
    Tuesday       @ 03:00 Repeat
    Tuesday       @ 10:00 Repeat
    Tuesday        @ 20:00 Live
    Wednesday @ 03:00 Repeat
    Wednesday @ 10:00 Repeat
    Wednesday @ 20:00 Live
    Thursday @ 03:00 Repeat
    Thursday @ 10:00 Repeat
    Thursday @ 20:00  Live
    Friday        @ 03:00 Repeat
    Friday        @ 10:00 Repeat
    أوقات العرض
    GMT توقيت
    الأحد 20:00 مباشر        
    الأثنين 03:00 إعادة
    الأثنين 12:00 إعادة
    الأثنين 20:00 مباشر      
    الثلاثاء 03:00 إعادة
    الثلاثاء 10:00 إعادة
    الثلاثاء 20:00 مباشر
    الأربعاء 03:00 إعادة
    الأربعاء 10:00 إعادة
    الأربعاء 20:00 مباشر     
    الخميس 03:00 إعادة
    الخميس 10:00 إعادة
    الخميس 20:00 مباشر
    الجمعة 03:00 إعادة
    الجمعة 10:00 إعادة
      </t>
  </si>
  <si>
    <t>أطلقت حملة “إرفع صوتك” بهدف تشجيع الشباب في الشرق الأوسط على أن يكونوا جزءاً من النقاش الدائر حول مواضيع التطرف والأسباب التي أدت الى ظهور الإرهاب. ففي وقتٍ تستمر وسائلُ إعلامٍ مختلفة بعكس اهتمامات ومصالح سياسية وإثنية معينة، أوجدت فروع شبكة الشرق الأوسط للإرسال (قناة “الحرة” وراديو “سوا” والقسم الرقمي للشبكة) لنفسها مصداقية مهنية مهمة وسط أجواء الانحياز التي تعمل فيها وسائل إعلام مختلفة، وذلك بتقديم الأخبار والمعلومات الدقيقة والموزونة</t>
  </si>
  <si>
    <t xml:space="preserve">برنامج حواري أسبوعي يناقش السياسة الخارجية الأميركية مع كبار الخبراء من واشنطن والشرق الأوسط.
 الجهات الأربع كل يوم جمعة السادسة مساءً GMT، مباشر عبر الحرّة.
https://twitter.com/4DirectionsShow
لمشاهدة أرشيف الحلقات: 
https://www.youtube.com/user/AllDirectionsShow/videos </t>
  </si>
  <si>
    <t xml:space="preserve">`You and Nabila` is a new television show aired and produced by Al Hurra channel and hosted by the Moroccan presenter Nabila Kilani. The show discusses everything that happens in the Arab world through the viewer’s interaction with Nabila on the phone. Nabila will be taking calls from all around the world, she will discuss everything that Arab viewers has interest in. Just Call Nabila and your voice will be heard.
أنت ونبيلة برنامج تليفزيوني جديد من انتاج قناة الحرة وتقدمه المذيعة المغربية نبيلة كيلاني.
البرنامج يناقش كل ما يحدث في العالم العربي من خلال تفاعل المشاهد مع نبيلة على الهاتف. ستقوم نبيلة بالرد على اتصالاتكم من أنحاء العالم وستتناقش معكم في كل ما يهم المشاهد العربي. اتصل بنبيلة ليصل صوتك الى العالم.
</t>
  </si>
  <si>
    <t>Achrafieh・Beirut, Lebanon</t>
  </si>
  <si>
    <t>AUTOMATIC</t>
  </si>
  <si>
    <t>2.7M people like this.</t>
  </si>
  <si>
    <t>10K people like this.</t>
  </si>
  <si>
    <t>562 people like this.</t>
  </si>
  <si>
    <t>5.9K people like this.</t>
  </si>
  <si>
    <t>221K people like this.</t>
  </si>
  <si>
    <t>7.5M people like this.</t>
  </si>
  <si>
    <t>27K people like this.</t>
  </si>
  <si>
    <t>1.6M people like this.</t>
  </si>
  <si>
    <t>2.3M people like this.</t>
  </si>
  <si>
    <t>11M people like this.</t>
  </si>
  <si>
    <t>516K people like this.</t>
  </si>
  <si>
    <t>1.1M people like this.</t>
  </si>
  <si>
    <t>https://www.facebook.com/alyoumshow/</t>
  </si>
  <si>
    <t>https://www.facebook.com/Faten-Zeineddine-فاتن-زين-الدين-364251856977301/</t>
  </si>
  <si>
    <t>https://www.facebook.com/TonyNaddafPage/</t>
  </si>
  <si>
    <t>https://www.facebook.com/MichelGhandourPage/</t>
  </si>
  <si>
    <t>https://www.facebook.com/HalawiNaim/</t>
  </si>
  <si>
    <t>https://www.facebook.com/Sawa/</t>
  </si>
  <si>
    <t>https://www.facebook.com/GulfTalks/</t>
  </si>
  <si>
    <t>https://www.facebook.com/freehour/</t>
  </si>
  <si>
    <t>https://www.facebook.com/alhurrairaqtv/</t>
  </si>
  <si>
    <t>https://www.facebook.com/alhurra/</t>
  </si>
  <si>
    <t>https://www.facebook.com/irfaasawtakonline/</t>
  </si>
  <si>
    <t>https://www.facebook.com/decisionscapital/</t>
  </si>
  <si>
    <t>https://www.facebook.com/YouAndNabila/</t>
  </si>
  <si>
    <t>Achrafieh  Beirut   Lebanon</t>
  </si>
  <si>
    <t>الحرة قناة تلفزيونية غير تجارية ناطقة باللغة العربية و مكرسة بصفة رئيسية لتقديم الأخبار والمعلومات وتغطية الأحداث في الشرق الأوسط والعالم.  تقدم الحرة برامج منوعة تشمل الحوارات والمواضيع الحياتية والصحة واللياقة البد نية والمنوعات والرياضة والموضة والعلوم والتكنولوجيا. وتسعى المحطة الى تقديم الأخبار الدقيقة المتوازنة والشاملة وتهدف إلى توسيع آفاق مشاهديها ليتمكنوا من تكوين آراء واتخاذ قرارات مبنية على معلومات صحيحة. 
http://www.alhurra.com/info/about_us/9.html
Alhurra’s mission is to provide objective, accurate, and relevant news and information to the people of the Middle East about the region, the world, and the United States.  Alhurra supports democratic values by expanding the spectrum of ideas, opinions, and perspectives available in the region’s media.
http://www.alhurra.com/info/about-us/112.html</t>
  </si>
  <si>
    <t>Al Youm Show برنامج اليوم</t>
  </si>
  <si>
    <t>Faten Zeineddine فاتن زين الدين</t>
  </si>
  <si>
    <t>Tony Naddaf طوني نداف</t>
  </si>
  <si>
    <t>Michel Ghandour ميشال غندور</t>
  </si>
  <si>
    <t>Naim Halawi</t>
  </si>
  <si>
    <t>Radio Sawa راديو سوا</t>
  </si>
  <si>
    <t>Gulf Talks حديث الخليج</t>
  </si>
  <si>
    <t>Free Hour ساعة حرة</t>
  </si>
  <si>
    <t>Alhurra Iraq - الحرة عراق</t>
  </si>
  <si>
    <t>Alhurra قناة الحرة</t>
  </si>
  <si>
    <t>Irfaa Sawtak - ارفع صوتك</t>
  </si>
  <si>
    <t>4 Directions - الجهات الأربع</t>
  </si>
  <si>
    <t>You &amp; Nabila - انت و نبيلة</t>
  </si>
  <si>
    <t xml:space="preserve">قناة الحرة </t>
  </si>
  <si>
    <t>Alhurra</t>
  </si>
  <si>
    <t>Alhurra Channel قناة الحرة</t>
  </si>
  <si>
    <t>Middle East Broadcasting Networks.</t>
  </si>
  <si>
    <t>MBN</t>
  </si>
  <si>
    <t xml:space="preserve">Alhurra - قناة الحرة </t>
  </si>
  <si>
    <t>Lot Parking:0
Street Parking:0
Valet Parking:0</t>
  </si>
  <si>
    <t xml:space="preserve">يفتح برنامج "اليوم" نافذة جديدة لمشاهدي "الحرة" على كل ما هو جديد وفريد من موضوعات تهم المشاهد العربي، من بينها: الصحة، الترفيه، الرياضة، التكنولوجيا، البيئة، المجتمع والثقافة إضافة إلى آخر الأخبار والمستجدات من الشرق الأوسط والعالم. يلتقي البرنامج شخصيات سياسية، اقتصادية، ثقافية، فنية واجتماعية، كما يخصص مساحة لأسئلة المشاهدين واقتراحاتهم، ويبث مباشرة من دبي، بيروت، القاهرة، القدس وواشنطن. 
</t>
  </si>
  <si>
    <t xml:space="preserve">Actor and Writer in "Mafi Metlo" comedy show on MTV
Education and Work
------------------------
MTV
Actor and Writer
Time Period: October 2011 - Present
Description: Actor and Writer in "Mafi Metlo" comedy show
Future TV
Actor and Writer
Time Period: October 2003 - October 2011
Description: Actor and Writer in "La Youmal" comedy show
MTV
Actor and Writer
Time Period: October 1993 - September 2002
Description: Actor and Writer in "SLCh"i comedy show
Employer: RML 101 (Radio Mount Lebanon)
Position: Radio Host
Time Period: October 1980 - October 1995
Description: Radio Host and Program Writer
</t>
  </si>
  <si>
    <t xml:space="preserve">تحتفظ مؤسسة شبكة الشرق الأوسط للإرسال بالحق في حذف أي تعليق لأي سبب في أي وقت . محتوى جميع التعليقات المنشورة هنا هو من مسؤولية كتابها
The content of all comments posted here is the sole responsibility of the individuals who post them. MBN reserves the right to delete any comment for any reason at any time. </t>
  </si>
  <si>
    <t xml:space="preserve">Music, Chess and Internet
Favorite Music:
    Jazz, Blues, Hip Hop, R&amp;B, Pop, Metal, Rock
    Scorpions, Santana, Guns N' Roses, Red Hot Chili Peppers, System Of A Down, 3 Doors Down, Dire Straits, Evanescence
Favorite Movies:
    The works of: Alfred Hitchcock, Woody Allen, Martin Scorsese, Mel Brooks, Stanley Kubrick, Francis Ford Coppola
Favorite Quotations:
    -----
    We don't play chess if we are late for a meeting!
    -----
    bi2oul el matal: mesh enno min ma 2aal BAH sar enno ya3neh shou bi3arrefneh
    -----
    Fi matal Chinese 2adeem bee2ool:
  这是非常努力地吃米饭用勺子
    "Ma fi as3ab min akel el rizz bel mal3aka !"
</t>
  </si>
  <si>
    <t>PLACE</t>
  </si>
  <si>
    <t xml:space="preserve">نافذة أسبوعية على الخليج وإضاءة على كل ما يتعلق بقضاياه الاجتماعية، وسجالاته الثقافية، وحراك أهله على مواقع التواصل الاجتماعي، بالإضافة إلى القراءات المتعددة للملفات السياسية التي تواجه دول مجلس التعاون الخليجي. 
email:gulftalks@alhurra.com
أوقات العرض:
الحرة:
الجمعة: 20:00 غرينتش
السبت: 02:10 غرينتش
الثلاثاء: 09:10 غرينتش
الحرة عراق:
السبت: 20:00 غرينتش
الأحد: 01:00غرينتش
الثلاثاء: 02:10 غرينتش
</t>
  </si>
  <si>
    <t xml:space="preserve">Music, Entertainment, and News
</t>
  </si>
  <si>
    <t xml:space="preserve">News, Analysis, Commentary </t>
  </si>
  <si>
    <t xml:space="preserve">نشرة اخبار العراق اليوم تاتيكم يوميا الساعه الثامنه مساءا على قناة الحرة عراق </t>
  </si>
  <si>
    <t>Achrafieh, Beirut, Lebanon</t>
  </si>
  <si>
    <t>سكينة المشيخص</t>
  </si>
  <si>
    <t xml:space="preserve"> Hosted by Hussein Jradi, Mohamed A. Haidari and Michel Ghandour.  تقديم: حسين جرادي، ميشال غندور، ومحمد علي الحيدري</t>
  </si>
  <si>
    <t>Hussein Jradi</t>
  </si>
  <si>
    <t xml:space="preserve">نبيلة كيلاني </t>
  </si>
  <si>
    <t>Started 3/14/2008</t>
  </si>
  <si>
    <t>Unspecified</t>
  </si>
  <si>
    <t>Founded 3/22/2002</t>
  </si>
  <si>
    <t>Founded 2/14/2004</t>
  </si>
  <si>
    <t>Launched 9/1/2015</t>
  </si>
  <si>
    <t>blue_verified</t>
  </si>
  <si>
    <t>not_verified</t>
  </si>
  <si>
    <t xml:space="preserve">http://www.alhurra.com/ </t>
  </si>
  <si>
    <t>http://www.alhurra.com</t>
  </si>
  <si>
    <t>https://www.youtube.com/playlist?list=PLyiYZ0cqZbkrWqJZKenE2ysEipHIIziDy</t>
  </si>
  <si>
    <t>http://www.radionaim.com</t>
  </si>
  <si>
    <t>www.radiosawa.com</t>
  </si>
  <si>
    <t xml:space="preserve">www.alhurra.com
</t>
  </si>
  <si>
    <t>http://www.alhurra.com/</t>
  </si>
  <si>
    <t>http://www.alhurra.com/p/347.html</t>
  </si>
  <si>
    <t>www.alhurra.com</t>
  </si>
  <si>
    <t>http://www.irfaasawtak.com</t>
  </si>
  <si>
    <t>http://alhurra.com</t>
  </si>
  <si>
    <t xml:space="preserve">Produced by: Hany Anber
</t>
  </si>
  <si>
    <t>Charbel Antoun</t>
  </si>
  <si>
    <t>Directed</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</si>
  <si>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</si>
  <si>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</si>
  <si>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</si>
  <si>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</si>
  <si>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</si>
  <si>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</si>
  <si>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</si>
  <si>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</si>
  <si>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</si>
  <si>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</si>
  <si>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</si>
  <si>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</si>
  <si>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</si>
  <si>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</si>
  <si>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</si>
  <si>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</si>
  <si>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</si>
  <si>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</si>
  <si>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</si>
  <si>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</si>
  <si>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</si>
  <si>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</si>
  <si>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</si>
  <si>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</si>
  <si>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من</t>
  </si>
  <si>
    <t>في</t>
  </si>
  <si>
    <t>الأوسط</t>
  </si>
  <si>
    <t>الأحد</t>
  </si>
  <si>
    <t>إلى</t>
  </si>
  <si>
    <t>الخميس</t>
  </si>
  <si>
    <t>show</t>
  </si>
  <si>
    <t>correspondent</t>
  </si>
  <si>
    <t>الأخبار</t>
  </si>
  <si>
    <t>حديث</t>
  </si>
  <si>
    <t>الخليج</t>
  </si>
  <si>
    <t>برنامج</t>
  </si>
  <si>
    <t>حواري</t>
  </si>
  <si>
    <t>يناقش</t>
  </si>
  <si>
    <t>الشرق</t>
  </si>
  <si>
    <t>والعالم</t>
  </si>
  <si>
    <t>كل</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</si>
  <si>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</si>
  <si>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</si>
  <si>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</si>
  <si>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</si>
  <si>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</si>
  <si>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</si>
  <si>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</si>
  <si>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</si>
  <si>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</si>
  <si>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</si>
  <si>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</si>
  <si>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</si>
  <si>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</si>
  <si>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</si>
  <si>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</si>
  <si>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</si>
  <si>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</si>
  <si>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</si>
  <si>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</si>
  <si>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</si>
  <si>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</si>
  <si>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</si>
  <si>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</si>
  <si>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</si>
  <si>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</si>
  <si>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</si>
  <si>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</si>
  <si>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</si>
  <si>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00</t>
  </si>
  <si>
    <t>20</t>
  </si>
  <si>
    <t>03</t>
  </si>
  <si>
    <t>repeat</t>
  </si>
  <si>
    <t>إعادة</t>
  </si>
  <si>
    <t>Entire Graph Count</t>
  </si>
  <si>
    <t>Top Words in Description in G1</t>
  </si>
  <si>
    <t>10</t>
  </si>
  <si>
    <t>مباشر</t>
  </si>
  <si>
    <t>nabila</t>
  </si>
  <si>
    <t>Top Words in Description in G2</t>
  </si>
  <si>
    <t>G1 Count</t>
  </si>
  <si>
    <t>Top Words in Description in G3</t>
  </si>
  <si>
    <t>G2 Count</t>
  </si>
  <si>
    <t>G3 Count</t>
  </si>
  <si>
    <t>Top Words in Description</t>
  </si>
  <si>
    <t>00 20 03 repeat إعادة 10 في مباشر nabila من</t>
  </si>
  <si>
    <t/>
  </si>
  <si>
    <t>Top Word Pairs in Description in Entire Graph</t>
  </si>
  <si>
    <t>20,00</t>
  </si>
  <si>
    <t>03,00</t>
  </si>
  <si>
    <t>00,repeat</t>
  </si>
  <si>
    <t>00,إعادة</t>
  </si>
  <si>
    <t>10,00</t>
  </si>
  <si>
    <t>00,live</t>
  </si>
  <si>
    <t>00,مباشر</t>
  </si>
  <si>
    <t>الشرق,الأوسط</t>
  </si>
  <si>
    <t>راديو,سوا</t>
  </si>
  <si>
    <t>برنامج,حواري</t>
  </si>
  <si>
    <t>Top Word Pairs in Description in G1</t>
  </si>
  <si>
    <t>قناة,الحرة</t>
  </si>
  <si>
    <t>كل,ما</t>
  </si>
  <si>
    <t>Top Word Pairs in Description in G2</t>
  </si>
  <si>
    <t>Top Word Pairs in Description in G3</t>
  </si>
  <si>
    <t>Top Word Pairs in Description</t>
  </si>
  <si>
    <t>20,00  03,00  00,repeat  00,إعادة  10,00  00,live  00,مباشر  الشرق,الأوسط  قناة,الحرة  كل,ما</t>
  </si>
  <si>
    <t>Top Words in Description by Count</t>
  </si>
  <si>
    <t>Top Words in Description by Salience</t>
  </si>
  <si>
    <t>Top Word Pairs in Description by Count</t>
  </si>
  <si>
    <t>Top Word Pairs in Description by Salience</t>
  </si>
  <si>
    <t>192, 192, 192</t>
  </si>
  <si>
    <t>0, 64, 128</t>
  </si>
  <si>
    <t>64, 107, 149</t>
  </si>
  <si>
    <t>128, 149, 171</t>
  </si>
  <si>
    <t>Red</t>
  </si>
  <si>
    <t>128, 128, 128</t>
  </si>
  <si>
    <t>193, 62, 62</t>
  </si>
  <si>
    <t>G1: 00 20 03 repeat إعادة 10 في مباشر nabila من</t>
  </si>
  <si>
    <t>Edge Weight▓2▓5▓0▓True▓Silver▓0, 64, 128▓▓Edge Weight▓2▓5▓0▓3▓10▓True▓Edge Weight▓2▓5▓0▓50▓20▓True▓In-Degree▓3▓7▓0▓True▓Gray▓Red▓▓Betweenness Centrality▓0▓22▓3▓100▓800▓False▓▓0▓0▓0▓0▓0▓False▓▓0▓0▓0▓0▓0▓False▓▓0▓0▓0▓0▓0▓False</t>
  </si>
  <si>
    <t>GraphSource░FacebookFanPages▓GraphTerm░alhurra▓ImportDescription░The graph represents the 2.5 fan page-likes-fan page network of the "alhurra" Facebook fan page(s).  The network was obtained from Facebook on Tuesday, 19 February 2019 at 10:54 UTC.▓ImportSuggestedTitle░Facebook Fan Pages▓ImportSuggestedFileNameNoExtension░2019-02-19 10-54-13 NodeXL Facebook Fan Pages▓GroupingDescription░The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</si>
  <si>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 /&gt;
      &lt;/setting&gt;
      &lt;setting name="BrandLogo" serializeAs="String"&gt;
        &lt;value&gt;http://www.smrfoundation.org/wp-content/uploads/2011/09/328-Social-Media-Research-Foundation-Logo.jpg&lt;/value</t>
  </si>
  <si>
    <t xml:space="preserve">&gt;
      &lt;/setting&gt;
      &lt;setting name="Hashtag" serializeAs="String"&gt;
        &lt;value&gt;#NodeXL&lt;/value&gt;
      &lt;/setting&gt;
      &lt;setting name="ActionURL" serializeAs="String"&gt;
        &lt;value&gt;http://www.smrfoundation.org/nodexl/features/&lt;/value&gt;
      &lt;/setting&gt;
      &lt;setting name="BrandURL" serializeAs="String"&gt;
        &lt;value&gt;https://www.smrfoundation.org&lt;/value&gt;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t>
  </si>
  <si>
    <t xml:space="preserve">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â å ä ã ab aber able about across after ain't al all almost als also am among an and any are aren't as at auch auf aus avec b be because been bei beim bin bis but by c can can't cannot como con could could've couldn't d da damit dann das dass de dein deine deinem deinen deiner deines del dem den denen denn der deren des dessen dich did didn't die dies diese diesem diesen dieses dir do doch does doesn't don't dont dort du durch e een ein eine einem einen einer eines either el elle else en er es esta está este esto estos euch euer euren eures ever every f for from für g get gleich got h ha haben hace had has hasn't hat hatte hätte hatten hätten hättest have he he'd he'll he's her hers hier him his how how'd how'll how's however html http https i i'd i'll i'm i've ich if ihm ihn ihnen ihr ihre ihrem ihren il im in ins into is isn't ist it it's its j je jetzt just k kann können konnte könnte konnten könnten konntest könntest konntet l la las le least les let like likely lo los m man me mein meine meinem meines mi mich might might've mir mit moi most muss musste müsste mussten müssten müsstest must must've mustn't muy my n na nach ne neither nicht no noch nor nos not nous nun nur o ö ob oder of off often on only or other our own p para pas pero por q que qué r rather real rt s said say says schon se sehr sein ser she she'd she'll she's should should've shouldn't sich sie sin since sind so sogar soll sollst sollte sollten solltest solo some somos son soy ß su t te than that that'll that's the their them then there there's these they they'd they'll they're they've this tja to toi too tu tun u ü über um un una und une uns unser unsere unserem unseren unseres unter up us v va very vía vom von vor vos vous w wants war wäre wären wärest was wasn't we we'd we'll we're wenn wer werden were weren't what what's when where where'd where'll where's which while who who'd who'll who's whom why why'd wie will wir wird wirst with wo won't would would've wouldn't wurde wurden würden wurdest würdest www www x y ya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t>
  </si>
  <si>
    <t>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t>
  </si>
  <si>
    <t>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t>
  </si>
  <si>
    <t>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t>
  </si>
  <si>
    <t>ehrbar beliebt Beliebtheit belohnen Belohnung bemerkenswert Benefiz beneidenswert bequem berauschend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t>
  </si>
  <si>
    <t>nz intensiv interessant Interesse Interessenvertretung interessieren interessiert investieren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t>
  </si>
  <si>
    <t>hen ungeteilt ungezwungen unglaublich universell unkompliziert unparteiisch Unparteilichkeit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t>
  </si>
  <si>
    <t xml:space="preserv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t>
  </si>
  <si>
    <t>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t>
  </si>
  <si>
    <t xml:space="preserve">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t>
  </si>
  <si>
    <t>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t>
  </si>
  <si>
    <t>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</si>
  <si>
    <t>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t>
  </si>
  <si>
    <t xml:space="preserv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t>
  </si>
  <si>
    <t>ombie Abbau abbauen abbrechen Abbruch abdämpfen Abdämpfung abdanken Abdankung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
  </si>
  <si>
    <t>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t>
  </si>
  <si>
    <t>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t>
  </si>
  <si>
    <t xml:space="preserve">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t>
  </si>
  <si>
    <t>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t>
  </si>
  <si>
    <t xml:space="preserve">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Pro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</si>
</sst>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7"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7"/>
      <tableStyleElement type="headerRow" dxfId="276"/>
    </tableStyle>
    <tableStyle name="NodeXL Table" pivot="0" count="1">
      <tableStyleElement type="headerRow" dxfId="27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660632"/>
        <c:axId val="4183641"/>
      </c:barChart>
      <c:catAx>
        <c:axId val="52660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83641"/>
        <c:crosses val="autoZero"/>
        <c:auto val="1"/>
        <c:lblOffset val="100"/>
        <c:noMultiLvlLbl val="0"/>
      </c:catAx>
      <c:valAx>
        <c:axId val="41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0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652770"/>
        <c:axId val="3330611"/>
      </c:barChart>
      <c:catAx>
        <c:axId val="376527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30611"/>
        <c:crosses val="autoZero"/>
        <c:auto val="1"/>
        <c:lblOffset val="100"/>
        <c:noMultiLvlLbl val="0"/>
      </c:catAx>
      <c:valAx>
        <c:axId val="333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2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975500"/>
        <c:axId val="1344045"/>
      </c:barChart>
      <c:catAx>
        <c:axId val="29975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4045"/>
        <c:crosses val="autoZero"/>
        <c:auto val="1"/>
        <c:lblOffset val="100"/>
        <c:noMultiLvlLbl val="0"/>
      </c:catAx>
      <c:valAx>
        <c:axId val="134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096406"/>
        <c:axId val="41758791"/>
      </c:barChart>
      <c:catAx>
        <c:axId val="120964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58791"/>
        <c:crosses val="autoZero"/>
        <c:auto val="1"/>
        <c:lblOffset val="100"/>
        <c:noMultiLvlLbl val="0"/>
      </c:catAx>
      <c:valAx>
        <c:axId val="4175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96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284800"/>
        <c:axId val="27018881"/>
      </c:barChart>
      <c:catAx>
        <c:axId val="40284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18881"/>
        <c:crosses val="autoZero"/>
        <c:auto val="1"/>
        <c:lblOffset val="100"/>
        <c:noMultiLvlLbl val="0"/>
      </c:catAx>
      <c:valAx>
        <c:axId val="27018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84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843338"/>
        <c:axId val="41045723"/>
      </c:barChart>
      <c:catAx>
        <c:axId val="418433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45723"/>
        <c:crosses val="autoZero"/>
        <c:auto val="1"/>
        <c:lblOffset val="100"/>
        <c:noMultiLvlLbl val="0"/>
      </c:catAx>
      <c:valAx>
        <c:axId val="4104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3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867188"/>
        <c:axId val="36369237"/>
      </c:barChart>
      <c:catAx>
        <c:axId val="33867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69237"/>
        <c:crosses val="autoZero"/>
        <c:auto val="1"/>
        <c:lblOffset val="100"/>
        <c:noMultiLvlLbl val="0"/>
      </c:catAx>
      <c:valAx>
        <c:axId val="363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7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887678"/>
        <c:axId val="60227055"/>
      </c:barChart>
      <c:catAx>
        <c:axId val="58887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27055"/>
        <c:crosses val="autoZero"/>
        <c:auto val="1"/>
        <c:lblOffset val="100"/>
        <c:noMultiLvlLbl val="0"/>
      </c:catAx>
      <c:valAx>
        <c:axId val="60227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7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72584"/>
        <c:axId val="46553257"/>
      </c:barChart>
      <c:catAx>
        <c:axId val="5172584"/>
        <c:scaling>
          <c:orientation val="minMax"/>
        </c:scaling>
        <c:axPos val="b"/>
        <c:delete val="1"/>
        <c:majorTickMark val="out"/>
        <c:minorTickMark val="none"/>
        <c:tickLblPos val="none"/>
        <c:crossAx val="46553257"/>
        <c:crosses val="autoZero"/>
        <c:auto val="1"/>
        <c:lblOffset val="100"/>
        <c:noMultiLvlLbl val="0"/>
      </c:catAx>
      <c:valAx>
        <c:axId val="46553257"/>
        <c:scaling>
          <c:orientation val="minMax"/>
        </c:scaling>
        <c:axPos val="l"/>
        <c:delete val="1"/>
        <c:majorTickMark val="out"/>
        <c:minorTickMark val="none"/>
        <c:tickLblPos val="none"/>
        <c:crossAx val="5172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169" totalsRowShown="0" headerRowDxfId="274" dataDxfId="238">
  <autoFilter ref="A2:AC169"/>
  <tableColumns count="29">
    <tableColumn id="1" name="Vertex 1" dataDxfId="220"/>
    <tableColumn id="2" name="Vertex 2" dataDxfId="218"/>
    <tableColumn id="3" name="Color" dataDxfId="219"/>
    <tableColumn id="4" name="Width" dataDxfId="247"/>
    <tableColumn id="11" name="Style" dataDxfId="246"/>
    <tableColumn id="5" name="Opacity" dataDxfId="245"/>
    <tableColumn id="6" name="Visibility" dataDxfId="244"/>
    <tableColumn id="10" name="Label" dataDxfId="243"/>
    <tableColumn id="12" name="Label Text Color" dataDxfId="242"/>
    <tableColumn id="13" name="Label Font Size" dataDxfId="241"/>
    <tableColumn id="14" name="Reciprocated?" dataDxfId="57"/>
    <tableColumn id="7" name="ID" dataDxfId="240"/>
    <tableColumn id="9" name="Dynamic Filter" dataDxfId="239"/>
    <tableColumn id="8" name="Add Your Own Columns Here" dataDxfId="217"/>
    <tableColumn id="15" name="Relationship" dataDxfId="216"/>
    <tableColumn id="16" name="Type" dataDxfId="215"/>
    <tableColumn id="17" name="Network Level" dataDxfId="214"/>
    <tableColumn id="18" name="Edge Weight"/>
    <tableColumn id="19" name="Vertex 1 Group" dataDxfId="114">
      <calculatedColumnFormula>REPLACE(INDEX(GroupVertices[Group], MATCH(Edges[[#This Row],[Vertex 1]],GroupVertices[Vertex],0)),1,1,"")</calculatedColumnFormula>
    </tableColumn>
    <tableColumn id="20" name="Vertex 2 Group" dataDxfId="83">
      <calculatedColumnFormula>REPLACE(INDEX(GroupVertices[Group], MATCH(Edges[[#This Row],[Vertex 2]],GroupVertices[Vertex],0)),1,1,"")</calculatedColumnFormula>
    </tableColumn>
    <tableColumn id="21" name="Sentiment List #1: Positive Word Count" dataDxfId="82"/>
    <tableColumn id="22" name="Sentiment List #1: Positive Word Percentage (%)" dataDxfId="81"/>
    <tableColumn id="23" name="Sentiment List #2: Negative Word Count" dataDxfId="80"/>
    <tableColumn id="24" name="Sentiment List #2: Negative Word Percentage (%)" dataDxfId="79"/>
    <tableColumn id="25" name="Sentiment List #3: (Enter your own list of words here) Word Count" dataDxfId="78"/>
    <tableColumn id="26" name="Sentiment List #3: (Enter your own list of words here) Word Percentage (%)" dataDxfId="77"/>
    <tableColumn id="27" name="Non-categorized Word Count" dataDxfId="76"/>
    <tableColumn id="28" name="Non-categorized Word Percentage (%)" dataDxfId="75"/>
    <tableColumn id="29"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113" dataDxfId="112">
  <autoFilter ref="A2:C11"/>
  <tableColumns count="3">
    <tableColumn id="1" name="Group 1" dataDxfId="111"/>
    <tableColumn id="2" name="Group 2" dataDxfId="110"/>
    <tableColumn id="3" name="Edges" dataDxfId="109"/>
  </tableColumns>
  <tableStyleInfo name="NodeXL Table" showFirstColumn="0" showLastColumn="0" showRowStripes="1" showColumnStripes="0"/>
</table>
</file>

<file path=xl/tables/table12.xml><?xml version="1.0" encoding="utf-8"?>
<table xmlns="http://schemas.openxmlformats.org/spreadsheetml/2006/main" id="11" name="Words" displayName="Words" ref="A1:G32" totalsRowShown="0" headerRowDxfId="106" dataDxfId="105">
  <autoFilter ref="A1:G32"/>
  <tableColumns count="7">
    <tableColumn id="1" name="Word" dataDxfId="104"/>
    <tableColumn id="2" name="Count" dataDxfId="103"/>
    <tableColumn id="3" name="Salience" dataDxfId="102"/>
    <tableColumn id="4" name="Group" dataDxfId="101"/>
    <tableColumn id="5" name="Word on Sentiment List #1: Positive" dataDxfId="100"/>
    <tableColumn id="6" name="Word on Sentiment List #2: Negative" dataDxfId="99"/>
    <tableColumn id="7" name="Word on Sentiment List #3: (Enter your own list of words here)" dataDxfId="98"/>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8" totalsRowShown="0" headerRowDxfId="97" dataDxfId="96">
  <autoFilter ref="A1:L8"/>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Positive" dataDxfId="89"/>
    <tableColumn id="8" name="Word1 on Sentiment List #2: Negative" dataDxfId="88"/>
    <tableColumn id="9" name="Word1 on Sentiment List #3: (Enter your own list of words here)" dataDxfId="87"/>
    <tableColumn id="10" name="Word2 on Sentiment List #1: Positive" dataDxfId="86"/>
    <tableColumn id="11" name="Word2 on Sentiment List #2: Negative" dataDxfId="85"/>
    <tableColumn id="12" name="Word2 on Sentiment List #3: (Enter your own list of words here)" dataDxfId="84"/>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31" dataDxfId="30">
  <autoFilter ref="A1:B11"/>
  <tableColumns count="2">
    <tableColumn id="1" name="Top 10 Vertices, Ranked by Betweenness Centrality" dataDxfId="29"/>
    <tableColumn id="2" name="Betweenness Centrality" dataDxfId="28"/>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H11" totalsRowShown="0" headerRowDxfId="27" dataDxfId="26">
  <autoFilter ref="A1:H11"/>
  <tableColumns count="8">
    <tableColumn id="1" name="Top Words in Description in Entire Graph" dataDxfId="25"/>
    <tableColumn id="2" name="Entire Graph Count" dataDxfId="24"/>
    <tableColumn id="3" name="Top Words in Description in G1" dataDxfId="23"/>
    <tableColumn id="4" name="G1 Count" dataDxfId="22"/>
    <tableColumn id="5" name="Top Words in Description in G2" dataDxfId="21"/>
    <tableColumn id="6" name="G2 Count" dataDxfId="20"/>
    <tableColumn id="7" name="Top Words in Description in G3" dataDxfId="19"/>
    <tableColumn id="8" name="G3 Count" dataDxfId="18"/>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H24" totalsRowShown="0" headerRowDxfId="16" dataDxfId="15">
  <autoFilter ref="A14:H24"/>
  <tableColumns count="8">
    <tableColumn id="1" name="Top Word Pairs in Description in Entire Graph" dataDxfId="14"/>
    <tableColumn id="2" name="Entire Graph Count" dataDxfId="13"/>
    <tableColumn id="3" name="Top Word Pairs in Description in G1" dataDxfId="12"/>
    <tableColumn id="4" name="G1 Count" dataDxfId="11"/>
    <tableColumn id="5" name="Top Word Pairs in Description in G2" dataDxfId="10"/>
    <tableColumn id="6" name="G2 Count" dataDxfId="9"/>
    <tableColumn id="7" name="Top Word Pairs in Description in G3" dataDxfId="8"/>
    <tableColumn id="8" name="G3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A15" totalsRowShown="0" headerRowDxfId="273" dataDxfId="221">
  <autoFilter ref="A2:EA15"/>
  <tableColumns count="131">
    <tableColumn id="1" name="Vertex" dataDxfId="237"/>
    <tableColumn id="2" name="Color" dataDxfId="236"/>
    <tableColumn id="5" name="Shape" dataDxfId="235"/>
    <tableColumn id="6" name="Size" dataDxfId="234"/>
    <tableColumn id="4" name="Opacity" dataDxfId="211"/>
    <tableColumn id="7" name="Image File" dataDxfId="209"/>
    <tableColumn id="3" name="Visibility" dataDxfId="210"/>
    <tableColumn id="10" name="Label" dataDxfId="233"/>
    <tableColumn id="16" name="Label Fill Color" dataDxfId="232"/>
    <tableColumn id="9" name="Label Position" dataDxfId="231"/>
    <tableColumn id="8" name="Tooltip" dataDxfId="230"/>
    <tableColumn id="18" name="Layout Order" dataDxfId="229"/>
    <tableColumn id="13" name="X" dataDxfId="228"/>
    <tableColumn id="14" name="Y" dataDxfId="227"/>
    <tableColumn id="12" name="Locked?" dataDxfId="226"/>
    <tableColumn id="19" name="Polar R" dataDxfId="225"/>
    <tableColumn id="20" name="Polar Angle" dataDxfId="224"/>
    <tableColumn id="21" name="Degree" dataDxfId="40"/>
    <tableColumn id="22" name="In-Degree" dataDxfId="39"/>
    <tableColumn id="23" name="Out-Degree" dataDxfId="36"/>
    <tableColumn id="24" name="Betweenness Centrality" dataDxfId="35"/>
    <tableColumn id="25" name="Closeness Centrality" dataDxfId="34"/>
    <tableColumn id="26" name="Eigenvector Centrality" dataDxfId="32"/>
    <tableColumn id="15" name="PageRank" dataDxfId="33"/>
    <tableColumn id="27" name="Clustering Coefficient" dataDxfId="37"/>
    <tableColumn id="29" name="Reciprocated Vertex Pair Ratio" dataDxfId="38"/>
    <tableColumn id="11" name="ID" dataDxfId="223"/>
    <tableColumn id="28" name="Dynamic Filter" dataDxfId="222"/>
    <tableColumn id="17" name="Add Your Own Columns Here" dataDxfId="213"/>
    <tableColumn id="30" name="Custom Menu Item Text" dataDxfId="212"/>
    <tableColumn id="31" name="Custom Menu Item Action" dataDxfId="208"/>
    <tableColumn id="32" name="Vertex Type" dataDxfId="207"/>
    <tableColumn id="33" name="Picture" dataDxfId="206"/>
    <tableColumn id="34" name="About" dataDxfId="205"/>
    <tableColumn id="35" name="Affiliation" dataDxfId="204"/>
    <tableColumn id="36" name="Artists We Like" dataDxfId="203"/>
    <tableColumn id="37" name="Attire" dataDxfId="202"/>
    <tableColumn id="38" name="Awards" dataDxfId="201"/>
    <tableColumn id="39" name="Band Interests" dataDxfId="200"/>
    <tableColumn id="40" name="Band Members" dataDxfId="199"/>
    <tableColumn id="41" name="Bio" dataDxfId="198"/>
    <tableColumn id="42" name="Birthday" dataDxfId="197"/>
    <tableColumn id="43" name="Booking Agent" dataDxfId="196"/>
    <tableColumn id="44" name="Built" dataDxfId="195"/>
    <tableColumn id="45" name="Category" dataDxfId="194"/>
    <tableColumn id="46" name="Category List" dataDxfId="193"/>
    <tableColumn id="47" name="Checkins" dataDxfId="192"/>
    <tableColumn id="48" name="Company Overview" dataDxfId="191"/>
    <tableColumn id="49" name="Contact Address" dataDxfId="190"/>
    <tableColumn id="50" name="Country Page Likes" dataDxfId="189"/>
    <tableColumn id="51" name="Cover" dataDxfId="188"/>
    <tableColumn id="52" name="Culinary Team" dataDxfId="187"/>
    <tableColumn id="53" name="Current Location" dataDxfId="186"/>
    <tableColumn id="54" name="Description" dataDxfId="185"/>
    <tableColumn id="55" name="Directed By" dataDxfId="184"/>
    <tableColumn id="56" name="Display Subtext" dataDxfId="183"/>
    <tableColumn id="57" name="Response Time" dataDxfId="182"/>
    <tableColumn id="58" name="E-mails" dataDxfId="181"/>
    <tableColumn id="59" name="Engagement" dataDxfId="180"/>
    <tableColumn id="60" name="Fan Count" dataDxfId="179"/>
    <tableColumn id="61" name="Featured Video" dataDxfId="178"/>
    <tableColumn id="62" name="Features" dataDxfId="177"/>
    <tableColumn id="63" name="Food Styles" dataDxfId="176"/>
    <tableColumn id="64" name="Founded" dataDxfId="175"/>
    <tableColumn id="65" name="General Info" dataDxfId="174"/>
    <tableColumn id="66" name="General Manager" dataDxfId="173"/>
    <tableColumn id="67" name="Genre" dataDxfId="172"/>
    <tableColumn id="68" name="Has Added App" dataDxfId="171"/>
    <tableColumn id="69" name="Hometown" dataDxfId="170"/>
    <tableColumn id="70" name="Hours" dataDxfId="169"/>
    <tableColumn id="71" name="Influences" dataDxfId="168"/>
    <tableColumn id="72" name="Is Always Open" dataDxfId="167"/>
    <tableColumn id="73" name="Is Community Page" dataDxfId="166"/>
    <tableColumn id="74" name="Is Eligible For Branded Content" dataDxfId="165"/>
    <tableColumn id="75" name="Is Permanently Closed" dataDxfId="164"/>
    <tableColumn id="76" name="Is Verified" dataDxfId="163"/>
    <tableColumn id="77" name="Link" dataDxfId="162"/>
    <tableColumn id="78" name="Location" dataDxfId="161"/>
    <tableColumn id="79" name="Members" dataDxfId="160"/>
    <tableColumn id="80" name="Mission" dataDxfId="159"/>
    <tableColumn id="81" name="Mpg" dataDxfId="158"/>
    <tableColumn id="82" name="Name" dataDxfId="157"/>
    <tableColumn id="83" name="Network" dataDxfId="156"/>
    <tableColumn id="84" name="Overall Star Rating" dataDxfId="155"/>
    <tableColumn id="85" name="Parent Page" dataDxfId="154"/>
    <tableColumn id="86" name="Parking" dataDxfId="153"/>
    <tableColumn id="87" name="Payment Options" dataDxfId="152"/>
    <tableColumn id="88" name="Personal Info" dataDxfId="151"/>
    <tableColumn id="89" name="Personal Interests" dataDxfId="150"/>
    <tableColumn id="90" name="Pharma Safety Info" dataDxfId="149"/>
    <tableColumn id="91" name="Phone" dataDxfId="148"/>
    <tableColumn id="92" name="Place Type" dataDxfId="147"/>
    <tableColumn id="93" name="Plot Outline" dataDxfId="146"/>
    <tableColumn id="94" name="Press Contact" dataDxfId="145"/>
    <tableColumn id="95" name="Price Range" dataDxfId="144"/>
    <tableColumn id="96" name="Produced By" dataDxfId="143"/>
    <tableColumn id="97" name="Products" dataDxfId="142"/>
    <tableColumn id="98" name="Public Transit" dataDxfId="141"/>
    <tableColumn id="99" name="Rating Count" dataDxfId="140"/>
    <tableColumn id="100" name="Record Label" dataDxfId="139"/>
    <tableColumn id="101" name="Release Date" dataDxfId="138"/>
    <tableColumn id="102" name="Restaurant Services" dataDxfId="137"/>
    <tableColumn id="103" name="Restaurant Specialties" dataDxfId="136"/>
    <tableColumn id="104" name="Schedule" dataDxfId="135"/>
    <tableColumn id="105" name="Screenplay By" dataDxfId="134"/>
    <tableColumn id="106" name="Season" dataDxfId="133"/>
    <tableColumn id="107" name="Single Line Address" dataDxfId="132"/>
    <tableColumn id="108" name="Starring" dataDxfId="131"/>
    <tableColumn id="109" name="Start Info" dataDxfId="130"/>
    <tableColumn id="110" name="Studio" dataDxfId="129"/>
    <tableColumn id="111" name="Talking About Count" dataDxfId="128"/>
    <tableColumn id="112" name="Username" dataDxfId="127"/>
    <tableColumn id="113" name="Verification Status" dataDxfId="126"/>
    <tableColumn id="114" name="Website" dataDxfId="125"/>
    <tableColumn id="115" name="Were Here Count" dataDxfId="124"/>
    <tableColumn id="116" name="Written By" dataDxfId="123"/>
    <tableColumn id="117" name="Is Seed Fan Page" dataDxfId="115"/>
    <tableColumn id="118" name="Vertex Group" dataDxfId="73">
      <calculatedColumnFormula>REPLACE(INDEX(GroupVertices[Group], MATCH(Vertices[[#This Row],[Vertex]],GroupVertices[Vertex],0)),1,1,"")</calculatedColumnFormula>
    </tableColumn>
    <tableColumn id="119" name="Sentiment List #1: Positive Word Count" dataDxfId="72"/>
    <tableColumn id="120" name="Sentiment List #1: Positive Word Percentage (%)" dataDxfId="71"/>
    <tableColumn id="121" name="Sentiment List #2: Negative Word Count" dataDxfId="70"/>
    <tableColumn id="122" name="Sentiment List #2: Negative Word Percentage (%)" dataDxfId="69"/>
    <tableColumn id="123" name="Sentiment List #3: (Enter your own list of words here) Word Count" dataDxfId="68"/>
    <tableColumn id="124" name="Sentiment List #3: (Enter your own list of words here) Word Percentage (%)" dataDxfId="67"/>
    <tableColumn id="125" name="Non-categorized Word Count" dataDxfId="66"/>
    <tableColumn id="126" name="Non-categorized Word Percentage (%)" dataDxfId="65"/>
    <tableColumn id="127" name="Vertex Content Word Count" dataDxfId="4"/>
    <tableColumn id="128" name="Top Words in Description by Count" dataDxfId="3"/>
    <tableColumn id="129" name="Top Words in Description by Salience" dataDxfId="2"/>
    <tableColumn id="130" name="Top Word Pairs in Description by Count" dataDxfId="1"/>
    <tableColumn id="131"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5" totalsRowShown="0" headerRowDxfId="272">
  <autoFilter ref="A2:AI5"/>
  <tableColumns count="35">
    <tableColumn id="1" name="Group" dataDxfId="122"/>
    <tableColumn id="2" name="Vertex Color" dataDxfId="121"/>
    <tableColumn id="3" name="Vertex Shape" dataDxfId="119"/>
    <tableColumn id="22" name="Visibility" dataDxfId="120"/>
    <tableColumn id="4" name="Collapsed?"/>
    <tableColumn id="18" name="Label" dataDxfId="271"/>
    <tableColumn id="20" name="Collapsed X"/>
    <tableColumn id="21" name="Collapsed Y"/>
    <tableColumn id="6" name="ID" dataDxfId="270"/>
    <tableColumn id="19" name="Collapsed Properties" dataDxfId="56"/>
    <tableColumn id="5" name="Vertices" dataDxfId="55"/>
    <tableColumn id="7" name="Unique Edges" dataDxfId="54"/>
    <tableColumn id="8" name="Edges With Duplicates" dataDxfId="53"/>
    <tableColumn id="9" name="Total Edges" dataDxfId="52"/>
    <tableColumn id="10" name="Self-Loops" dataDxfId="51"/>
    <tableColumn id="24" name="Reciprocated Vertex Pair Ratio" dataDxfId="50"/>
    <tableColumn id="25" name="Reciprocated Edge Ratio" dataDxfId="49"/>
    <tableColumn id="11" name="Connected Components" dataDxfId="48"/>
    <tableColumn id="12" name="Single-Vertex Connected Components" dataDxfId="47"/>
    <tableColumn id="13" name="Maximum Vertices in a Connected Component" dataDxfId="46"/>
    <tableColumn id="14" name="Maximum Edges in a Connected Component" dataDxfId="45"/>
    <tableColumn id="15" name="Maximum Geodesic Distance (Diameter)" dataDxfId="44"/>
    <tableColumn id="16" name="Average Geodesic Distance" dataDxfId="43"/>
    <tableColumn id="17" name="Graph Density" dataDxfId="41"/>
    <tableColumn id="23" name="Sentiment List #1: Positive Word Count" dataDxfId="42"/>
    <tableColumn id="26" name="Sentiment List #1: Positive Word Percentage (%)" dataDxfId="64"/>
    <tableColumn id="27" name="Sentiment List #2: Negative Word Count" dataDxfId="63"/>
    <tableColumn id="28" name="Sentiment List #2: Negative Word Percentage (%)" dataDxfId="62"/>
    <tableColumn id="29" name="Sentiment List #3: (Enter your own list of words here) Word Count" dataDxfId="61"/>
    <tableColumn id="30" name="Sentiment List #3: (Enter your own list of words here) Word Percentage (%)" dataDxfId="60"/>
    <tableColumn id="31" name="Non-categorized Word Count" dataDxfId="59"/>
    <tableColumn id="32" name="Non-categorized Word Percentage (%)" dataDxfId="58"/>
    <tableColumn id="33" name="Group Content Word Count" dataDxfId="17"/>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69" dataDxfId="268">
  <autoFilter ref="A1:C14"/>
  <tableColumns count="3">
    <tableColumn id="1" name="Group" dataDxfId="118"/>
    <tableColumn id="2" name="Vertex" dataDxfId="117"/>
    <tableColumn id="3" name="Vertex ID" dataDxfId="1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08"/>
    <tableColumn id="2" name="Value" dataDxfId="1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4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11519887909" TargetMode="External" /><Relationship Id="rId2" Type="http://schemas.openxmlformats.org/officeDocument/2006/relationships/hyperlink" Target="https://www.facebook.com/364251856977301" TargetMode="External" /><Relationship Id="rId3" Type="http://schemas.openxmlformats.org/officeDocument/2006/relationships/hyperlink" Target="https://www.facebook.com/250963271692096" TargetMode="External" /><Relationship Id="rId4" Type="http://schemas.openxmlformats.org/officeDocument/2006/relationships/hyperlink" Target="https://www.facebook.com/1494181227544484" TargetMode="External" /><Relationship Id="rId5" Type="http://schemas.openxmlformats.org/officeDocument/2006/relationships/hyperlink" Target="https://www.facebook.com/53333797877" TargetMode="External" /><Relationship Id="rId6" Type="http://schemas.openxmlformats.org/officeDocument/2006/relationships/hyperlink" Target="https://www.facebook.com/280242912422" TargetMode="External" /><Relationship Id="rId7" Type="http://schemas.openxmlformats.org/officeDocument/2006/relationships/hyperlink" Target="https://www.facebook.com/128882387137792" TargetMode="External" /><Relationship Id="rId8" Type="http://schemas.openxmlformats.org/officeDocument/2006/relationships/hyperlink" Target="https://www.facebook.com/171214742923439" TargetMode="External" /><Relationship Id="rId9" Type="http://schemas.openxmlformats.org/officeDocument/2006/relationships/hyperlink" Target="https://www.facebook.com/729837407094380" TargetMode="External" /><Relationship Id="rId10" Type="http://schemas.openxmlformats.org/officeDocument/2006/relationships/hyperlink" Target="https://www.facebook.com/307323366135" TargetMode="External" /><Relationship Id="rId11" Type="http://schemas.openxmlformats.org/officeDocument/2006/relationships/hyperlink" Target="https://www.facebook.com/868424133211691" TargetMode="External" /><Relationship Id="rId12" Type="http://schemas.openxmlformats.org/officeDocument/2006/relationships/hyperlink" Target="https://www.facebook.com/184978255176198" TargetMode="External" /><Relationship Id="rId13" Type="http://schemas.openxmlformats.org/officeDocument/2006/relationships/hyperlink" Target="https://www.facebook.com/1564096903845203" TargetMode="External" /><Relationship Id="rId14" Type="http://schemas.openxmlformats.org/officeDocument/2006/relationships/hyperlink" Target="https://scontent.xx.fbcdn.net/v/t1.0-1/p50x50/46171911_10156744419977910_8451635962168999936_n.png?_nc_cat=106&amp;_nc_ht=scontent.xx&amp;oh=413fb0282e5e367f7f6950b4bb426827&amp;oe=5CDA0B51" TargetMode="External" /><Relationship Id="rId15" Type="http://schemas.openxmlformats.org/officeDocument/2006/relationships/hyperlink" Target="https://scontent.xx.fbcdn.net/v/t1.0-1/p50x50/22688601_1415568268512316_3385663208504569315_n.jpg?_nc_cat=109&amp;_nc_ht=scontent.xx&amp;oh=ffd5b7301bc60ad2d96434a870a9737c&amp;oe=5CE001C0" TargetMode="External" /><Relationship Id="rId16" Type="http://schemas.openxmlformats.org/officeDocument/2006/relationships/hyperlink" Target="https://scontent.xx.fbcdn.net/v/t1.0-1/c0.12.50.50a/p50x50/13428449_1015989658522783_3372083389391757647_n.jpg?_nc_cat=105&amp;_nc_ht=scontent.xx&amp;oh=de27cee82b1faa155900e61b3c64a3df&amp;oe=5CE12C98" TargetMode="External" /><Relationship Id="rId17" Type="http://schemas.openxmlformats.org/officeDocument/2006/relationships/hyperlink" Target="https://scontent.xx.fbcdn.net/v/t1.0-1/p50x50/46488410_1926350884327514_1730484109295222784_n.png?_nc_cat=100&amp;_nc_ht=scontent.xx&amp;oh=c0a87d5de022a7e0b42b870046ec2c29&amp;oe=5CE03716" TargetMode="External" /><Relationship Id="rId18" Type="http://schemas.openxmlformats.org/officeDocument/2006/relationships/hyperlink" Target="https://scontent.xx.fbcdn.net/v/t1.0-1/p50x50/11695832_10153503110012878_8676565530231300257_n.jpg?_nc_cat=100&amp;_nc_ht=scontent.xx&amp;oh=90afd62d9da2bb0c98de94d44ef91406&amp;oe=5CF05E63" TargetMode="External" /><Relationship Id="rId19" Type="http://schemas.openxmlformats.org/officeDocument/2006/relationships/hyperlink" Target="https://scontent.xx.fbcdn.net/v/t1.0-1/p50x50/15078603_10154073289067423_2482630953194831642_n.jpg?_nc_cat=107&amp;_nc_ht=scontent.xx&amp;oh=55b8a4221b78238c4febc4002fbe77f5&amp;oe=5D271D40" TargetMode="External" /><Relationship Id="rId20" Type="http://schemas.openxmlformats.org/officeDocument/2006/relationships/hyperlink" Target="https://scontent.xx.fbcdn.net/v/t1.0-1/p50x50/45284343_2831295206896483_7775929472116588544_n.png?_nc_cat=107&amp;_nc_ht=scontent.xx&amp;oh=3e58dd957eef6b20b1080466450a925d&amp;oe=5CED1B68" TargetMode="External" /><Relationship Id="rId21" Type="http://schemas.openxmlformats.org/officeDocument/2006/relationships/hyperlink" Target="https://scontent.xx.fbcdn.net/v/t1.0-1/p50x50/12195853_1068669029844668_7884120555959881196_n.jpg?_nc_cat=109&amp;_nc_ht=scontent.xx&amp;oh=99d300e12d077a6352878f2063bd1c15&amp;oe=5D2877B6" TargetMode="External" /><Relationship Id="rId22" Type="http://schemas.openxmlformats.org/officeDocument/2006/relationships/hyperlink" Target="https://scontent.xx.fbcdn.net/v/t1.0-1/p50x50/45332753_2026191657458942_8918434379655544832_n.png?_nc_cat=1&amp;_nc_ht=scontent.xx&amp;oh=3ab59d80b3a9b079c75275d45bd9ba6f&amp;oe=5CE301B9" TargetMode="External" /><Relationship Id="rId23" Type="http://schemas.openxmlformats.org/officeDocument/2006/relationships/hyperlink" Target="https://scontent.xx.fbcdn.net/v/t1.0-1/p50x50/45265392_10156569866356136_8124237073415667712_n.jpg?_nc_cat=1&amp;_nc_ht=scontent.xx&amp;oh=18d96a4e762463b885d9880a31eca1a4&amp;oe=5CE650EB" TargetMode="External" /><Relationship Id="rId24" Type="http://schemas.openxmlformats.org/officeDocument/2006/relationships/hyperlink" Target="https://scontent.xx.fbcdn.net/v/t1.0-1/p50x50/25158370_1648107101910053_9029035859026007671_n.jpg?_nc_cat=103&amp;_nc_ht=scontent.xx&amp;oh=cf3ababaed69ab3c6334fe888e50505b&amp;oe=5CE5429F" TargetMode="External" /><Relationship Id="rId25" Type="http://schemas.openxmlformats.org/officeDocument/2006/relationships/hyperlink" Target="https://scontent.xx.fbcdn.net/v/t1.0-1/p50x50/12227582_184979251842765_6629844594273182048_n.jpg?_nc_cat=106&amp;_nc_ht=scontent.xx&amp;oh=71e1a0c6790d4ce5cd9675ef5a31279a&amp;oe=5CF799F5" TargetMode="External" /><Relationship Id="rId26" Type="http://schemas.openxmlformats.org/officeDocument/2006/relationships/hyperlink" Target="https://scontent.xx.fbcdn.net/v/t1.0-1/p50x50/11138630_1569776716610555_2576141359878899351_n.png?_nc_cat=111&amp;_nc_ht=scontent.xx&amp;oh=7c5df5ba3129213a16ed814439b123f3&amp;oe=5CE75A25" TargetMode="External" /><Relationship Id="rId27" Type="http://schemas.openxmlformats.org/officeDocument/2006/relationships/hyperlink" Target="https://scontent.xx.fbcdn.net/v/t1.0-1/p50x50/46171911_10156744419977910_8451635962168999936_n.png?_nc_cat=106&amp;_nc_ht=scontent.xx&amp;oh=413fb0282e5e367f7f6950b4bb426827&amp;oe=5CDA0B51" TargetMode="External" /><Relationship Id="rId28" Type="http://schemas.openxmlformats.org/officeDocument/2006/relationships/hyperlink" Target="https://scontent.xx.fbcdn.net/v/t1.0-1/p50x50/22688601_1415568268512316_3385663208504569315_n.jpg?_nc_cat=109&amp;_nc_ht=scontent.xx&amp;oh=ffd5b7301bc60ad2d96434a870a9737c&amp;oe=5CE001C0" TargetMode="External" /><Relationship Id="rId29" Type="http://schemas.openxmlformats.org/officeDocument/2006/relationships/hyperlink" Target="https://scontent.xx.fbcdn.net/v/t1.0-1/c0.12.50.50a/p50x50/13428449_1015989658522783_3372083389391757647_n.jpg?_nc_cat=105&amp;_nc_ht=scontent.xx&amp;oh=de27cee82b1faa155900e61b3c64a3df&amp;oe=5CE12C98" TargetMode="External" /><Relationship Id="rId30" Type="http://schemas.openxmlformats.org/officeDocument/2006/relationships/hyperlink" Target="https://scontent.xx.fbcdn.net/v/t1.0-1/p50x50/46488410_1926350884327514_1730484109295222784_n.png?_nc_cat=100&amp;_nc_ht=scontent.xx&amp;oh=c0a87d5de022a7e0b42b870046ec2c29&amp;oe=5CE03716" TargetMode="External" /><Relationship Id="rId31" Type="http://schemas.openxmlformats.org/officeDocument/2006/relationships/hyperlink" Target="https://scontent.xx.fbcdn.net/v/t1.0-1/p50x50/11695832_10153503110012878_8676565530231300257_n.jpg?_nc_cat=100&amp;_nc_ht=scontent.xx&amp;oh=90afd62d9da2bb0c98de94d44ef91406&amp;oe=5CF05E63" TargetMode="External" /><Relationship Id="rId32" Type="http://schemas.openxmlformats.org/officeDocument/2006/relationships/hyperlink" Target="https://scontent.xx.fbcdn.net/v/t1.0-1/p50x50/15078603_10154073289067423_2482630953194831642_n.jpg?_nc_cat=107&amp;_nc_ht=scontent.xx&amp;oh=55b8a4221b78238c4febc4002fbe77f5&amp;oe=5D271D40" TargetMode="External" /><Relationship Id="rId33" Type="http://schemas.openxmlformats.org/officeDocument/2006/relationships/hyperlink" Target="https://scontent.xx.fbcdn.net/v/t1.0-1/p50x50/45284343_2831295206896483_7775929472116588544_n.png?_nc_cat=107&amp;_nc_ht=scontent.xx&amp;oh=3e58dd957eef6b20b1080466450a925d&amp;oe=5CED1B68" TargetMode="External" /><Relationship Id="rId34" Type="http://schemas.openxmlformats.org/officeDocument/2006/relationships/hyperlink" Target="https://scontent.xx.fbcdn.net/v/t1.0-1/p50x50/12195853_1068669029844668_7884120555959881196_n.jpg?_nc_cat=109&amp;_nc_ht=scontent.xx&amp;oh=99d300e12d077a6352878f2063bd1c15&amp;oe=5D2877B6" TargetMode="External" /><Relationship Id="rId35" Type="http://schemas.openxmlformats.org/officeDocument/2006/relationships/hyperlink" Target="https://scontent.xx.fbcdn.net/v/t1.0-1/p50x50/45332753_2026191657458942_8918434379655544832_n.png?_nc_cat=1&amp;_nc_ht=scontent.xx&amp;oh=3ab59d80b3a9b079c75275d45bd9ba6f&amp;oe=5CE301B9" TargetMode="External" /><Relationship Id="rId36" Type="http://schemas.openxmlformats.org/officeDocument/2006/relationships/hyperlink" Target="https://scontent.xx.fbcdn.net/v/t1.0-1/p50x50/45265392_10156569866356136_8124237073415667712_n.jpg?_nc_cat=1&amp;_nc_ht=scontent.xx&amp;oh=18d96a4e762463b885d9880a31eca1a4&amp;oe=5CE650EB" TargetMode="External" /><Relationship Id="rId37" Type="http://schemas.openxmlformats.org/officeDocument/2006/relationships/hyperlink" Target="https://scontent.xx.fbcdn.net/v/t1.0-1/p50x50/25158370_1648107101910053_9029035859026007671_n.jpg?_nc_cat=103&amp;_nc_ht=scontent.xx&amp;oh=cf3ababaed69ab3c6334fe888e50505b&amp;oe=5CE5429F" TargetMode="External" /><Relationship Id="rId38" Type="http://schemas.openxmlformats.org/officeDocument/2006/relationships/hyperlink" Target="https://scontent.xx.fbcdn.net/v/t1.0-1/p50x50/12227582_184979251842765_6629844594273182048_n.jpg?_nc_cat=106&amp;_nc_ht=scontent.xx&amp;oh=71e1a0c6790d4ce5cd9675ef5a31279a&amp;oe=5CF799F5" TargetMode="External" /><Relationship Id="rId39" Type="http://schemas.openxmlformats.org/officeDocument/2006/relationships/hyperlink" Target="https://scontent.xx.fbcdn.net/v/t1.0-1/p50x50/11138630_1569776716610555_2576141359878899351_n.png?_nc_cat=111&amp;_nc_ht=scontent.xx&amp;oh=7c5df5ba3129213a16ed814439b123f3&amp;oe=5CE75A25" TargetMode="External" /><Relationship Id="rId40" Type="http://schemas.openxmlformats.org/officeDocument/2006/relationships/hyperlink" Target="https://scontent.xx.fbcdn.net/v/t1.0-9/s720x720/46030536_10156744421832910_8947739263638700032_o.jpg?_nc_cat=101&amp;_nc_ht=scontent.xx&amp;oh=3b63fc5c48252eb96d7fe7697c4f5796&amp;oe=5CE6057D" TargetMode="External" /><Relationship Id="rId41" Type="http://schemas.openxmlformats.org/officeDocument/2006/relationships/hyperlink" Target="https://scontent.xx.fbcdn.net/v/t1.0-0/p480x480/22539947_1415567921845684_239736073615495152_n.jpg?_nc_cat=100&amp;_nc_ht=scontent.xx&amp;oh=005cb987f023694377d7b2268ec09150&amp;oe=5CDC35F7" TargetMode="External" /><Relationship Id="rId42" Type="http://schemas.openxmlformats.org/officeDocument/2006/relationships/hyperlink" Target="https://scontent.xx.fbcdn.net/v/t1.0-0/p180x540/13412943_1015989248522824_4352944095664800415_n.jpg?_nc_cat=111&amp;_nc_ht=scontent.xx&amp;oh=222d0fa297fa2883b4712faf8f2da866&amp;oe=5CE62A4D" TargetMode="External" /><Relationship Id="rId43" Type="http://schemas.openxmlformats.org/officeDocument/2006/relationships/hyperlink" Target="https://scontent.xx.fbcdn.net/v/t1.0-9/s720x720/46489739_1926349890994280_7940730897727225856_o.jpg?_nc_cat=109&amp;_nc_ht=scontent.xx&amp;oh=64aa5df907578355e4d68e77de509919&amp;oe=5CF3A9E1" TargetMode="External" /><Relationship Id="rId44" Type="http://schemas.openxmlformats.org/officeDocument/2006/relationships/hyperlink" Target="https://scontent.xx.fbcdn.net/v/t1.0-9/s720x720/320982_10151334122422878_937714751_n.jpg?_nc_cat=105&amp;_nc_ht=scontent.xx&amp;oh=a8eeeef53dfebbcf3e57aaccf8d85030&amp;oe=5CDBF730" TargetMode="External" /><Relationship Id="rId45" Type="http://schemas.openxmlformats.org/officeDocument/2006/relationships/hyperlink" Target="https://scontent.xx.fbcdn.net/v/t1.0-9/q81/s720x720/533237_10151726602227423_708856808_n.jpg?_nc_cat=109&amp;_nc_ht=scontent.xx&amp;oh=b2d9e3460a1e878dff7038c12ce60dd9&amp;oe=5CF36C9B" TargetMode="External" /><Relationship Id="rId46" Type="http://schemas.openxmlformats.org/officeDocument/2006/relationships/hyperlink" Target="https://scontent.xx.fbcdn.net/v/t1.0-9/s720x720/45191605_2831304220228915_4484485141707620352_o.jpg?_nc_cat=108&amp;_nc_ht=scontent.xx&amp;oh=f54a11bc7300e349f6cfcd5ba3a730ad&amp;oe=5CE724AD" TargetMode="External" /><Relationship Id="rId47" Type="http://schemas.openxmlformats.org/officeDocument/2006/relationships/hyperlink" Target="https://scontent.xx.fbcdn.net/v/t1.0-9/s720x720/42479353_2107625632615664_5582124159447597056_o.jpg?_nc_cat=108&amp;_nc_ht=scontent.xx&amp;oh=526c8750d532b106a9341914fe237ba5&amp;oe=5D283E8B" TargetMode="External" /><Relationship Id="rId48" Type="http://schemas.openxmlformats.org/officeDocument/2006/relationships/hyperlink" Target="https://scontent.xx.fbcdn.net/v/t1.0-0/p240x240/45478399_2026192037458904_3945472621574881280_o.png?_nc_cat=106&amp;_nc_ht=scontent.xx&amp;oh=ccff041820441ad2e221d98dfe46e03d&amp;oe=5CED98A4" TargetMode="External" /><Relationship Id="rId49" Type="http://schemas.openxmlformats.org/officeDocument/2006/relationships/hyperlink" Target="https://scontent.xx.fbcdn.net/v/t1.0-9/s720x720/45342037_10156572577346136_3031015767190536192_o.jpg?_nc_cat=107&amp;_nc_ht=scontent.xx&amp;oh=05c0793bc4645f36f4938cbcb4dc70f9&amp;oe=5CE262EC" TargetMode="External" /><Relationship Id="rId50" Type="http://schemas.openxmlformats.org/officeDocument/2006/relationships/hyperlink" Target="https://scontent.xx.fbcdn.net/v/t1.0-9/s720x720/45404356_2074330259287733_862343009704869888_n.jpg?_nc_cat=100&amp;_nc_ht=scontent.xx&amp;oh=3d2471638cd8d4b9af3e73ab5a1612b5&amp;oe=5CEC0872" TargetMode="External" /><Relationship Id="rId51" Type="http://schemas.openxmlformats.org/officeDocument/2006/relationships/hyperlink" Target="https://scontent.xx.fbcdn.net/v/t1.0-0/p240x240/44894406_733911756949509_8518647936001769472_o.png?_nc_cat=110&amp;_nc_ht=scontent.xx&amp;oh=bad51b3cbeb9a02a9de7fb936263ee08&amp;oe=5CDE6DBC" TargetMode="External" /><Relationship Id="rId52" Type="http://schemas.openxmlformats.org/officeDocument/2006/relationships/hyperlink" Target="https://scontent.xx.fbcdn.net/v/t1.0-9/s720x720/11143465_1601071966814363_459553482744989715_n.png?_nc_cat=102&amp;_nc_ht=scontent.xx&amp;oh=07073452dfd529a2785b00be76c99035&amp;oe=5CEFD575" TargetMode="External" /><Relationship Id="rId53" Type="http://schemas.openxmlformats.org/officeDocument/2006/relationships/hyperlink" Target="https://www.facebook.com/alyoumshow/" TargetMode="External" /><Relationship Id="rId54" Type="http://schemas.openxmlformats.org/officeDocument/2006/relationships/hyperlink" Target="https://www.facebook.com/Faten-Zeineddine-&#1601;&#1575;&#1578;&#1606;-&#1586;&#1610;&#1606;-&#1575;&#1604;&#1583;&#1610;&#1606;-364251856977301/" TargetMode="External" /><Relationship Id="rId55" Type="http://schemas.openxmlformats.org/officeDocument/2006/relationships/hyperlink" Target="https://www.facebook.com/TonyNaddafPage/" TargetMode="External" /><Relationship Id="rId56" Type="http://schemas.openxmlformats.org/officeDocument/2006/relationships/hyperlink" Target="https://www.facebook.com/MichelGhandourPage/" TargetMode="External" /><Relationship Id="rId57" Type="http://schemas.openxmlformats.org/officeDocument/2006/relationships/hyperlink" Target="https://www.facebook.com/HalawiNaim/" TargetMode="External" /><Relationship Id="rId58" Type="http://schemas.openxmlformats.org/officeDocument/2006/relationships/hyperlink" Target="https://www.facebook.com/Sawa/" TargetMode="External" /><Relationship Id="rId59" Type="http://schemas.openxmlformats.org/officeDocument/2006/relationships/hyperlink" Target="https://www.facebook.com/GulfTalks/" TargetMode="External" /><Relationship Id="rId60" Type="http://schemas.openxmlformats.org/officeDocument/2006/relationships/hyperlink" Target="https://www.facebook.com/freehour/" TargetMode="External" /><Relationship Id="rId61" Type="http://schemas.openxmlformats.org/officeDocument/2006/relationships/hyperlink" Target="https://www.facebook.com/alhurrairaqtv/" TargetMode="External" /><Relationship Id="rId62" Type="http://schemas.openxmlformats.org/officeDocument/2006/relationships/hyperlink" Target="https://www.facebook.com/alhurra/" TargetMode="External" /><Relationship Id="rId63" Type="http://schemas.openxmlformats.org/officeDocument/2006/relationships/hyperlink" Target="https://www.facebook.com/irfaasawtakonline/" TargetMode="External" /><Relationship Id="rId64" Type="http://schemas.openxmlformats.org/officeDocument/2006/relationships/hyperlink" Target="https://www.facebook.com/decisionscapital/" TargetMode="External" /><Relationship Id="rId65" Type="http://schemas.openxmlformats.org/officeDocument/2006/relationships/hyperlink" Target="https://www.facebook.com/YouAndNabila/" TargetMode="External" /><Relationship Id="rId66" Type="http://schemas.openxmlformats.org/officeDocument/2006/relationships/hyperlink" Target="http://www.alhurra.com/" TargetMode="External" /><Relationship Id="rId67" Type="http://schemas.openxmlformats.org/officeDocument/2006/relationships/hyperlink" Target="https://www.youtube.com/playlist?list=PLyiYZ0cqZbkrWqJZKenE2ysEipHIIziDy" TargetMode="External" /><Relationship Id="rId68" Type="http://schemas.openxmlformats.org/officeDocument/2006/relationships/hyperlink" Target="http://www.radionaim.com/" TargetMode="External" /><Relationship Id="rId69" Type="http://schemas.openxmlformats.org/officeDocument/2006/relationships/hyperlink" Target="http://www.alhurra.com/" TargetMode="External" /><Relationship Id="rId70" Type="http://schemas.openxmlformats.org/officeDocument/2006/relationships/hyperlink" Target="http://www.alhurra.com/p/347.html" TargetMode="External" /><Relationship Id="rId71" Type="http://schemas.openxmlformats.org/officeDocument/2006/relationships/hyperlink" Target="http://www.irfaasawtak.com/" TargetMode="External" /><Relationship Id="rId72" Type="http://schemas.openxmlformats.org/officeDocument/2006/relationships/hyperlink" Target="http://alhurra.com/" TargetMode="External" /><Relationship Id="rId73" Type="http://schemas.openxmlformats.org/officeDocument/2006/relationships/comments" Target="../comments2.xml" /><Relationship Id="rId74" Type="http://schemas.openxmlformats.org/officeDocument/2006/relationships/vmlDrawing" Target="../drawings/vmlDrawing2.vml" /><Relationship Id="rId75" Type="http://schemas.openxmlformats.org/officeDocument/2006/relationships/table" Target="../tables/table2.xml" /><Relationship Id="rId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9"/>
  <sheetViews>
    <sheetView tabSelected="1" workbookViewId="0" topLeftCell="A1">
      <pane xSplit="2" ySplit="2" topLeftCell="C3" activePane="bottomRight" state="frozen"/>
      <selection pane="topRight" activeCell="C1" sqref="C1"/>
      <selection pane="bottomLeft" activeCell="A3" sqref="A3"/>
      <selection pane="bottomRight" activeCell="A2" sqref="A2:AC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1.140625" style="0" bestFit="1" customWidth="1"/>
    <col min="21" max="21" width="21.7109375" style="0" bestFit="1" customWidth="1"/>
    <col min="22" max="22" width="27.421875" style="0" bestFit="1" customWidth="1"/>
    <col min="23" max="23" width="22.57421875" style="0" bestFit="1" customWidth="1"/>
    <col min="24" max="24" width="28.421875" style="0" bestFit="1" customWidth="1"/>
    <col min="25" max="25" width="34.7109375" style="0" bestFit="1" customWidth="1"/>
    <col min="26" max="26" width="38.00390625" style="0" bestFit="1" customWidth="1"/>
    <col min="27" max="27" width="18.57421875" style="0" bestFit="1" customWidth="1"/>
    <col min="28" max="28" width="22.28125" style="0" bestFit="1" customWidth="1"/>
    <col min="29" max="29" width="15.7109375" style="0" bestFit="1" customWidth="1"/>
  </cols>
  <sheetData>
    <row r="1" spans="3:14" ht="15">
      <c r="C1" s="16" t="s">
        <v>39</v>
      </c>
      <c r="D1" s="17"/>
      <c r="E1" s="17"/>
      <c r="F1" s="17"/>
      <c r="G1" s="16"/>
      <c r="H1" s="14" t="s">
        <v>43</v>
      </c>
      <c r="I1" s="51"/>
      <c r="J1" s="51"/>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197</v>
      </c>
      <c r="P2" s="13" t="s">
        <v>198</v>
      </c>
      <c r="Q2" s="13" t="s">
        <v>199</v>
      </c>
      <c r="R2" t="s">
        <v>457</v>
      </c>
      <c r="S2" s="13" t="s">
        <v>465</v>
      </c>
      <c r="T2" s="13" t="s">
        <v>466</v>
      </c>
      <c r="U2" s="53" t="s">
        <v>513</v>
      </c>
      <c r="V2" s="53" t="s">
        <v>514</v>
      </c>
      <c r="W2" s="53" t="s">
        <v>515</v>
      </c>
      <c r="X2" s="53" t="s">
        <v>516</v>
      </c>
      <c r="Y2" s="53" t="s">
        <v>517</v>
      </c>
      <c r="Z2" s="53" t="s">
        <v>518</v>
      </c>
      <c r="AA2" s="53" t="s">
        <v>519</v>
      </c>
      <c r="AB2" s="53" t="s">
        <v>520</v>
      </c>
      <c r="AC2" s="53" t="s">
        <v>521</v>
      </c>
    </row>
    <row r="3" spans="1:29" ht="15" customHeight="1">
      <c r="A3" s="66" t="s">
        <v>200</v>
      </c>
      <c r="B3" s="66" t="s">
        <v>210</v>
      </c>
      <c r="C3" s="67" t="s">
        <v>566</v>
      </c>
      <c r="D3" s="68">
        <v>3</v>
      </c>
      <c r="E3" s="69"/>
      <c r="F3" s="70">
        <v>50</v>
      </c>
      <c r="G3" s="67"/>
      <c r="H3" s="71"/>
      <c r="I3" s="72"/>
      <c r="J3" s="72"/>
      <c r="K3" s="34" t="s">
        <v>65</v>
      </c>
      <c r="L3" s="73">
        <v>3</v>
      </c>
      <c r="M3" s="73"/>
      <c r="N3" s="74"/>
      <c r="O3" s="80" t="s">
        <v>213</v>
      </c>
      <c r="P3" s="80" t="s">
        <v>214</v>
      </c>
      <c r="Q3" s="80" t="s">
        <v>215</v>
      </c>
      <c r="R3">
        <v>1</v>
      </c>
      <c r="S3" s="80" t="str">
        <f>REPLACE(INDEX(GroupVertices[Group],MATCH(Edges[[#This Row],[Vertex 1]],GroupVertices[Vertex],0)),1,1,"")</f>
        <v>3</v>
      </c>
      <c r="T3" s="80" t="str">
        <f>REPLACE(INDEX(GroupVertices[Group],MATCH(Edges[[#This Row],[Vertex 2]],GroupVertices[Vertex],0)),1,1,"")</f>
        <v>3</v>
      </c>
      <c r="U3" s="34"/>
      <c r="V3" s="34"/>
      <c r="W3" s="34"/>
      <c r="X3" s="34"/>
      <c r="Y3" s="34"/>
      <c r="Z3" s="34"/>
      <c r="AA3" s="34"/>
      <c r="AB3" s="34"/>
      <c r="AC3" s="34"/>
    </row>
    <row r="4" spans="1:29" ht="15" customHeight="1">
      <c r="A4" s="66" t="s">
        <v>200</v>
      </c>
      <c r="B4" s="66" t="s">
        <v>211</v>
      </c>
      <c r="C4" s="67" t="s">
        <v>566</v>
      </c>
      <c r="D4" s="68">
        <v>3</v>
      </c>
      <c r="E4" s="69"/>
      <c r="F4" s="70">
        <v>50</v>
      </c>
      <c r="G4" s="67"/>
      <c r="H4" s="71"/>
      <c r="I4" s="72"/>
      <c r="J4" s="72"/>
      <c r="K4" s="34" t="s">
        <v>65</v>
      </c>
      <c r="L4" s="79">
        <v>4</v>
      </c>
      <c r="M4" s="79"/>
      <c r="N4" s="74"/>
      <c r="O4" s="81" t="s">
        <v>213</v>
      </c>
      <c r="P4" s="81" t="s">
        <v>214</v>
      </c>
      <c r="Q4" s="81" t="s">
        <v>215</v>
      </c>
      <c r="R4">
        <v>1</v>
      </c>
      <c r="S4" s="80" t="str">
        <f>REPLACE(INDEX(GroupVertices[Group],MATCH(Edges[[#This Row],[Vertex 1]],GroupVertices[Vertex],0)),1,1,"")</f>
        <v>3</v>
      </c>
      <c r="T4" s="80" t="str">
        <f>REPLACE(INDEX(GroupVertices[Group],MATCH(Edges[[#This Row],[Vertex 2]],GroupVertices[Vertex],0)),1,1,"")</f>
        <v>3</v>
      </c>
      <c r="U4" s="34"/>
      <c r="V4" s="34"/>
      <c r="W4" s="34"/>
      <c r="X4" s="34"/>
      <c r="Y4" s="34"/>
      <c r="Z4" s="34"/>
      <c r="AA4" s="34"/>
      <c r="AB4" s="34"/>
      <c r="AC4" s="34"/>
    </row>
    <row r="5" spans="1:29" ht="15">
      <c r="A5" s="66" t="s">
        <v>201</v>
      </c>
      <c r="B5" s="66" t="s">
        <v>212</v>
      </c>
      <c r="C5" s="67" t="s">
        <v>566</v>
      </c>
      <c r="D5" s="68">
        <v>3</v>
      </c>
      <c r="E5" s="69"/>
      <c r="F5" s="70">
        <v>50</v>
      </c>
      <c r="G5" s="67"/>
      <c r="H5" s="71"/>
      <c r="I5" s="72"/>
      <c r="J5" s="72"/>
      <c r="K5" s="34" t="s">
        <v>65</v>
      </c>
      <c r="L5" s="79">
        <v>5</v>
      </c>
      <c r="M5" s="79"/>
      <c r="N5" s="74"/>
      <c r="O5" s="81" t="s">
        <v>213</v>
      </c>
      <c r="P5" s="81" t="s">
        <v>214</v>
      </c>
      <c r="Q5" s="81" t="s">
        <v>215</v>
      </c>
      <c r="R5">
        <v>1</v>
      </c>
      <c r="S5" s="80" t="str">
        <f>REPLACE(INDEX(GroupVertices[Group],MATCH(Edges[[#This Row],[Vertex 1]],GroupVertices[Vertex],0)),1,1,"")</f>
        <v>2</v>
      </c>
      <c r="T5" s="80" t="str">
        <f>REPLACE(INDEX(GroupVertices[Group],MATCH(Edges[[#This Row],[Vertex 2]],GroupVertices[Vertex],0)),1,1,"")</f>
        <v>2</v>
      </c>
      <c r="U5" s="34"/>
      <c r="V5" s="34"/>
      <c r="W5" s="34"/>
      <c r="X5" s="34"/>
      <c r="Y5" s="34"/>
      <c r="Z5" s="34"/>
      <c r="AA5" s="34"/>
      <c r="AB5" s="34"/>
      <c r="AC5" s="34"/>
    </row>
    <row r="6" spans="1:29" ht="15">
      <c r="A6" s="66" t="s">
        <v>200</v>
      </c>
      <c r="B6" s="66" t="s">
        <v>206</v>
      </c>
      <c r="C6" s="67" t="s">
        <v>566</v>
      </c>
      <c r="D6" s="68">
        <v>3</v>
      </c>
      <c r="E6" s="69"/>
      <c r="F6" s="70">
        <v>50</v>
      </c>
      <c r="G6" s="67"/>
      <c r="H6" s="71"/>
      <c r="I6" s="72"/>
      <c r="J6" s="72"/>
      <c r="K6" s="34" t="s">
        <v>66</v>
      </c>
      <c r="L6" s="79">
        <v>6</v>
      </c>
      <c r="M6" s="79"/>
      <c r="N6" s="74"/>
      <c r="O6" s="81" t="s">
        <v>213</v>
      </c>
      <c r="P6" s="81" t="s">
        <v>214</v>
      </c>
      <c r="Q6" s="81" t="s">
        <v>215</v>
      </c>
      <c r="R6">
        <v>2</v>
      </c>
      <c r="S6" s="80" t="str">
        <f>REPLACE(INDEX(GroupVertices[Group],MATCH(Edges[[#This Row],[Vertex 1]],GroupVertices[Vertex],0)),1,1,"")</f>
        <v>3</v>
      </c>
      <c r="T6" s="80" t="str">
        <f>REPLACE(INDEX(GroupVertices[Group],MATCH(Edges[[#This Row],[Vertex 2]],GroupVertices[Vertex],0)),1,1,"")</f>
        <v>1</v>
      </c>
      <c r="U6" s="34"/>
      <c r="V6" s="34"/>
      <c r="W6" s="34"/>
      <c r="X6" s="34"/>
      <c r="Y6" s="34"/>
      <c r="Z6" s="34"/>
      <c r="AA6" s="34"/>
      <c r="AB6" s="34"/>
      <c r="AC6" s="34"/>
    </row>
    <row r="7" spans="1:29" ht="15">
      <c r="A7" s="66" t="s">
        <v>200</v>
      </c>
      <c r="B7" s="66" t="s">
        <v>203</v>
      </c>
      <c r="C7" s="67" t="s">
        <v>566</v>
      </c>
      <c r="D7" s="68">
        <v>3</v>
      </c>
      <c r="E7" s="69"/>
      <c r="F7" s="70">
        <v>50</v>
      </c>
      <c r="G7" s="67"/>
      <c r="H7" s="71"/>
      <c r="I7" s="72"/>
      <c r="J7" s="72"/>
      <c r="K7" s="34" t="s">
        <v>66</v>
      </c>
      <c r="L7" s="79">
        <v>7</v>
      </c>
      <c r="M7" s="79"/>
      <c r="N7" s="74"/>
      <c r="O7" s="81" t="s">
        <v>213</v>
      </c>
      <c r="P7" s="81" t="s">
        <v>214</v>
      </c>
      <c r="Q7" s="81" t="s">
        <v>215</v>
      </c>
      <c r="R7">
        <v>1</v>
      </c>
      <c r="S7" s="80" t="str">
        <f>REPLACE(INDEX(GroupVertices[Group],MATCH(Edges[[#This Row],[Vertex 1]],GroupVertices[Vertex],0)),1,1,"")</f>
        <v>3</v>
      </c>
      <c r="T7" s="80" t="str">
        <f>REPLACE(INDEX(GroupVertices[Group],MATCH(Edges[[#This Row],[Vertex 2]],GroupVertices[Vertex],0)),1,1,"")</f>
        <v>1</v>
      </c>
      <c r="U7" s="34"/>
      <c r="V7" s="34"/>
      <c r="W7" s="34"/>
      <c r="X7" s="34"/>
      <c r="Y7" s="34"/>
      <c r="Z7" s="34"/>
      <c r="AA7" s="34"/>
      <c r="AB7" s="34"/>
      <c r="AC7" s="34"/>
    </row>
    <row r="8" spans="1:29" ht="15">
      <c r="A8" s="66" t="s">
        <v>200</v>
      </c>
      <c r="B8" s="66" t="s">
        <v>208</v>
      </c>
      <c r="C8" s="67" t="s">
        <v>566</v>
      </c>
      <c r="D8" s="68">
        <v>3</v>
      </c>
      <c r="E8" s="69"/>
      <c r="F8" s="70">
        <v>50</v>
      </c>
      <c r="G8" s="67"/>
      <c r="H8" s="71"/>
      <c r="I8" s="72"/>
      <c r="J8" s="72"/>
      <c r="K8" s="34" t="s">
        <v>66</v>
      </c>
      <c r="L8" s="79">
        <v>8</v>
      </c>
      <c r="M8" s="79"/>
      <c r="N8" s="74"/>
      <c r="O8" s="81" t="s">
        <v>213</v>
      </c>
      <c r="P8" s="81" t="s">
        <v>214</v>
      </c>
      <c r="Q8" s="81" t="s">
        <v>215</v>
      </c>
      <c r="R8">
        <v>2</v>
      </c>
      <c r="S8" s="80" t="str">
        <f>REPLACE(INDEX(GroupVertices[Group],MATCH(Edges[[#This Row],[Vertex 1]],GroupVertices[Vertex],0)),1,1,"")</f>
        <v>3</v>
      </c>
      <c r="T8" s="80" t="str">
        <f>REPLACE(INDEX(GroupVertices[Group],MATCH(Edges[[#This Row],[Vertex 2]],GroupVertices[Vertex],0)),1,1,"")</f>
        <v>1</v>
      </c>
      <c r="U8" s="34"/>
      <c r="V8" s="34"/>
      <c r="W8" s="34"/>
      <c r="X8" s="34"/>
      <c r="Y8" s="34"/>
      <c r="Z8" s="34"/>
      <c r="AA8" s="34"/>
      <c r="AB8" s="34"/>
      <c r="AC8" s="34"/>
    </row>
    <row r="9" spans="1:29" ht="15">
      <c r="A9" s="66" t="s">
        <v>200</v>
      </c>
      <c r="B9" s="66" t="s">
        <v>204</v>
      </c>
      <c r="C9" s="67" t="s">
        <v>566</v>
      </c>
      <c r="D9" s="68">
        <v>3</v>
      </c>
      <c r="E9" s="69"/>
      <c r="F9" s="70">
        <v>50</v>
      </c>
      <c r="G9" s="67"/>
      <c r="H9" s="71"/>
      <c r="I9" s="72"/>
      <c r="J9" s="72"/>
      <c r="K9" s="34" t="s">
        <v>66</v>
      </c>
      <c r="L9" s="79">
        <v>9</v>
      </c>
      <c r="M9" s="79"/>
      <c r="N9" s="74"/>
      <c r="O9" s="81" t="s">
        <v>213</v>
      </c>
      <c r="P9" s="81" t="s">
        <v>214</v>
      </c>
      <c r="Q9" s="81" t="s">
        <v>215</v>
      </c>
      <c r="R9">
        <v>1</v>
      </c>
      <c r="S9" s="80" t="str">
        <f>REPLACE(INDEX(GroupVertices[Group],MATCH(Edges[[#This Row],[Vertex 1]],GroupVertices[Vertex],0)),1,1,"")</f>
        <v>3</v>
      </c>
      <c r="T9" s="80" t="str">
        <f>REPLACE(INDEX(GroupVertices[Group],MATCH(Edges[[#This Row],[Vertex 2]],GroupVertices[Vertex],0)),1,1,"")</f>
        <v>1</v>
      </c>
      <c r="U9" s="34"/>
      <c r="V9" s="34"/>
      <c r="W9" s="34"/>
      <c r="X9" s="34"/>
      <c r="Y9" s="34"/>
      <c r="Z9" s="34"/>
      <c r="AA9" s="34"/>
      <c r="AB9" s="34"/>
      <c r="AC9" s="34"/>
    </row>
    <row r="10" spans="1:29" ht="15">
      <c r="A10" s="66" t="s">
        <v>200</v>
      </c>
      <c r="B10" s="66" t="s">
        <v>202</v>
      </c>
      <c r="C10" s="67" t="s">
        <v>566</v>
      </c>
      <c r="D10" s="68">
        <v>3</v>
      </c>
      <c r="E10" s="69"/>
      <c r="F10" s="70">
        <v>50</v>
      </c>
      <c r="G10" s="67"/>
      <c r="H10" s="71"/>
      <c r="I10" s="72"/>
      <c r="J10" s="72"/>
      <c r="K10" s="34" t="s">
        <v>66</v>
      </c>
      <c r="L10" s="79">
        <v>10</v>
      </c>
      <c r="M10" s="79"/>
      <c r="N10" s="74"/>
      <c r="O10" s="81" t="s">
        <v>213</v>
      </c>
      <c r="P10" s="81" t="s">
        <v>214</v>
      </c>
      <c r="Q10" s="81" t="s">
        <v>215</v>
      </c>
      <c r="R10">
        <v>1</v>
      </c>
      <c r="S10" s="80" t="str">
        <f>REPLACE(INDEX(GroupVertices[Group],MATCH(Edges[[#This Row],[Vertex 1]],GroupVertices[Vertex],0)),1,1,"")</f>
        <v>3</v>
      </c>
      <c r="T10" s="80" t="str">
        <f>REPLACE(INDEX(GroupVertices[Group],MATCH(Edges[[#This Row],[Vertex 2]],GroupVertices[Vertex],0)),1,1,"")</f>
        <v>2</v>
      </c>
      <c r="U10" s="34"/>
      <c r="V10" s="34"/>
      <c r="W10" s="34"/>
      <c r="X10" s="34"/>
      <c r="Y10" s="34"/>
      <c r="Z10" s="34"/>
      <c r="AA10" s="34"/>
      <c r="AB10" s="34"/>
      <c r="AC10" s="34"/>
    </row>
    <row r="11" spans="1:29" ht="15">
      <c r="A11" s="66" t="s">
        <v>202</v>
      </c>
      <c r="B11" s="66" t="s">
        <v>200</v>
      </c>
      <c r="C11" s="67" t="s">
        <v>567</v>
      </c>
      <c r="D11" s="68">
        <v>10</v>
      </c>
      <c r="E11" s="69"/>
      <c r="F11" s="70">
        <v>20</v>
      </c>
      <c r="G11" s="67"/>
      <c r="H11" s="71"/>
      <c r="I11" s="72"/>
      <c r="J11" s="72"/>
      <c r="K11" s="34" t="s">
        <v>66</v>
      </c>
      <c r="L11" s="79">
        <v>11</v>
      </c>
      <c r="M11" s="79"/>
      <c r="N11" s="74"/>
      <c r="O11" s="81" t="s">
        <v>213</v>
      </c>
      <c r="P11" s="81" t="s">
        <v>214</v>
      </c>
      <c r="Q11" s="81" t="s">
        <v>216</v>
      </c>
      <c r="R11">
        <v>8</v>
      </c>
      <c r="S11" s="80" t="str">
        <f>REPLACE(INDEX(GroupVertices[Group],MATCH(Edges[[#This Row],[Vertex 1]],GroupVertices[Vertex],0)),1,1,"")</f>
        <v>2</v>
      </c>
      <c r="T11" s="80" t="str">
        <f>REPLACE(INDEX(GroupVertices[Group],MATCH(Edges[[#This Row],[Vertex 2]],GroupVertices[Vertex],0)),1,1,"")</f>
        <v>3</v>
      </c>
      <c r="U11" s="34"/>
      <c r="V11" s="34"/>
      <c r="W11" s="34"/>
      <c r="X11" s="34"/>
      <c r="Y11" s="34"/>
      <c r="Z11" s="34"/>
      <c r="AA11" s="34"/>
      <c r="AB11" s="34"/>
      <c r="AC11" s="34"/>
    </row>
    <row r="12" spans="1:29" ht="15">
      <c r="A12" s="66" t="s">
        <v>203</v>
      </c>
      <c r="B12" s="66" t="s">
        <v>200</v>
      </c>
      <c r="C12" s="67" t="s">
        <v>567</v>
      </c>
      <c r="D12" s="68">
        <v>10</v>
      </c>
      <c r="E12" s="69"/>
      <c r="F12" s="70">
        <v>20</v>
      </c>
      <c r="G12" s="67"/>
      <c r="H12" s="71"/>
      <c r="I12" s="72"/>
      <c r="J12" s="72"/>
      <c r="K12" s="34" t="s">
        <v>66</v>
      </c>
      <c r="L12" s="79">
        <v>12</v>
      </c>
      <c r="M12" s="79"/>
      <c r="N12" s="74"/>
      <c r="O12" s="81" t="s">
        <v>213</v>
      </c>
      <c r="P12" s="81" t="s">
        <v>214</v>
      </c>
      <c r="Q12" s="81" t="s">
        <v>216</v>
      </c>
      <c r="R12">
        <v>6</v>
      </c>
      <c r="S12" s="80" t="str">
        <f>REPLACE(INDEX(GroupVertices[Group],MATCH(Edges[[#This Row],[Vertex 1]],GroupVertices[Vertex],0)),1,1,"")</f>
        <v>1</v>
      </c>
      <c r="T12" s="80" t="str">
        <f>REPLACE(INDEX(GroupVertices[Group],MATCH(Edges[[#This Row],[Vertex 2]],GroupVertices[Vertex],0)),1,1,"")</f>
        <v>3</v>
      </c>
      <c r="U12" s="34"/>
      <c r="V12" s="34"/>
      <c r="W12" s="34"/>
      <c r="X12" s="34"/>
      <c r="Y12" s="34"/>
      <c r="Z12" s="34"/>
      <c r="AA12" s="34"/>
      <c r="AB12" s="34"/>
      <c r="AC12" s="34"/>
    </row>
    <row r="13" spans="1:29" ht="15">
      <c r="A13" s="66" t="s">
        <v>204</v>
      </c>
      <c r="B13" s="66" t="s">
        <v>200</v>
      </c>
      <c r="C13" s="67" t="s">
        <v>567</v>
      </c>
      <c r="D13" s="68">
        <v>10</v>
      </c>
      <c r="E13" s="69"/>
      <c r="F13" s="70">
        <v>20</v>
      </c>
      <c r="G13" s="67"/>
      <c r="H13" s="71"/>
      <c r="I13" s="72"/>
      <c r="J13" s="72"/>
      <c r="K13" s="34" t="s">
        <v>66</v>
      </c>
      <c r="L13" s="79">
        <v>13</v>
      </c>
      <c r="M13" s="79"/>
      <c r="N13" s="74"/>
      <c r="O13" s="81" t="s">
        <v>213</v>
      </c>
      <c r="P13" s="81" t="s">
        <v>214</v>
      </c>
      <c r="Q13" s="81" t="s">
        <v>216</v>
      </c>
      <c r="R13">
        <v>5</v>
      </c>
      <c r="S13" s="80" t="str">
        <f>REPLACE(INDEX(GroupVertices[Group],MATCH(Edges[[#This Row],[Vertex 1]],GroupVertices[Vertex],0)),1,1,"")</f>
        <v>1</v>
      </c>
      <c r="T13" s="80" t="str">
        <f>REPLACE(INDEX(GroupVertices[Group],MATCH(Edges[[#This Row],[Vertex 2]],GroupVertices[Vertex],0)),1,1,"")</f>
        <v>3</v>
      </c>
      <c r="U13" s="34"/>
      <c r="V13" s="34"/>
      <c r="W13" s="34"/>
      <c r="X13" s="34"/>
      <c r="Y13" s="34"/>
      <c r="Z13" s="34"/>
      <c r="AA13" s="34"/>
      <c r="AB13" s="34"/>
      <c r="AC13" s="34"/>
    </row>
    <row r="14" spans="1:29" ht="15">
      <c r="A14" s="66" t="s">
        <v>205</v>
      </c>
      <c r="B14" s="66" t="s">
        <v>200</v>
      </c>
      <c r="C14" s="67" t="s">
        <v>568</v>
      </c>
      <c r="D14" s="68">
        <v>8.295295581562211</v>
      </c>
      <c r="E14" s="69"/>
      <c r="F14" s="70">
        <v>27.305876079019097</v>
      </c>
      <c r="G14" s="67"/>
      <c r="H14" s="71"/>
      <c r="I14" s="72"/>
      <c r="J14" s="72"/>
      <c r="K14" s="34" t="s">
        <v>65</v>
      </c>
      <c r="L14" s="79">
        <v>14</v>
      </c>
      <c r="M14" s="79"/>
      <c r="N14" s="74"/>
      <c r="O14" s="81" t="s">
        <v>213</v>
      </c>
      <c r="P14" s="81" t="s">
        <v>214</v>
      </c>
      <c r="Q14" s="81" t="s">
        <v>216</v>
      </c>
      <c r="R14">
        <v>4</v>
      </c>
      <c r="S14" s="80" t="str">
        <f>REPLACE(INDEX(GroupVertices[Group],MATCH(Edges[[#This Row],[Vertex 1]],GroupVertices[Vertex],0)),1,1,"")</f>
        <v>1</v>
      </c>
      <c r="T14" s="80" t="str">
        <f>REPLACE(INDEX(GroupVertices[Group],MATCH(Edges[[#This Row],[Vertex 2]],GroupVertices[Vertex],0)),1,1,"")</f>
        <v>3</v>
      </c>
      <c r="U14" s="34"/>
      <c r="V14" s="34"/>
      <c r="W14" s="34"/>
      <c r="X14" s="34"/>
      <c r="Y14" s="34"/>
      <c r="Z14" s="34"/>
      <c r="AA14" s="34"/>
      <c r="AB14" s="34"/>
      <c r="AC14" s="34"/>
    </row>
    <row r="15" spans="1:29" ht="15">
      <c r="A15" s="66" t="s">
        <v>206</v>
      </c>
      <c r="B15" s="66" t="s">
        <v>200</v>
      </c>
      <c r="C15" s="67" t="s">
        <v>569</v>
      </c>
      <c r="D15" s="68">
        <v>6.0975493454483205</v>
      </c>
      <c r="E15" s="69"/>
      <c r="F15" s="70">
        <v>36.7247885195072</v>
      </c>
      <c r="G15" s="67"/>
      <c r="H15" s="71"/>
      <c r="I15" s="72"/>
      <c r="J15" s="72"/>
      <c r="K15" s="34" t="s">
        <v>66</v>
      </c>
      <c r="L15" s="79">
        <v>15</v>
      </c>
      <c r="M15" s="79"/>
      <c r="N15" s="74"/>
      <c r="O15" s="81" t="s">
        <v>213</v>
      </c>
      <c r="P15" s="81" t="s">
        <v>214</v>
      </c>
      <c r="Q15" s="81" t="s">
        <v>215</v>
      </c>
      <c r="R15">
        <v>3</v>
      </c>
      <c r="S15" s="80" t="str">
        <f>REPLACE(INDEX(GroupVertices[Group],MATCH(Edges[[#This Row],[Vertex 1]],GroupVertices[Vertex],0)),1,1,"")</f>
        <v>1</v>
      </c>
      <c r="T15" s="80" t="str">
        <f>REPLACE(INDEX(GroupVertices[Group],MATCH(Edges[[#This Row],[Vertex 2]],GroupVertices[Vertex],0)),1,1,"")</f>
        <v>3</v>
      </c>
      <c r="U15" s="34"/>
      <c r="V15" s="34"/>
      <c r="W15" s="34"/>
      <c r="X15" s="34"/>
      <c r="Y15" s="34"/>
      <c r="Z15" s="34"/>
      <c r="AA15" s="34"/>
      <c r="AB15" s="34"/>
      <c r="AC15" s="34"/>
    </row>
    <row r="16" spans="1:29" ht="15">
      <c r="A16" s="66" t="s">
        <v>206</v>
      </c>
      <c r="B16" s="66" t="s">
        <v>200</v>
      </c>
      <c r="C16" s="67" t="s">
        <v>569</v>
      </c>
      <c r="D16" s="68">
        <v>6.0975493454483205</v>
      </c>
      <c r="E16" s="69"/>
      <c r="F16" s="70">
        <v>36.7247885195072</v>
      </c>
      <c r="G16" s="67"/>
      <c r="H16" s="71"/>
      <c r="I16" s="72"/>
      <c r="J16" s="72"/>
      <c r="K16" s="34" t="s">
        <v>66</v>
      </c>
      <c r="L16" s="79">
        <v>16</v>
      </c>
      <c r="M16" s="79"/>
      <c r="N16" s="74"/>
      <c r="O16" s="81" t="s">
        <v>213</v>
      </c>
      <c r="P16" s="81" t="s">
        <v>214</v>
      </c>
      <c r="Q16" s="81" t="s">
        <v>217</v>
      </c>
      <c r="R16">
        <v>3</v>
      </c>
      <c r="S16" s="80" t="str">
        <f>REPLACE(INDEX(GroupVertices[Group],MATCH(Edges[[#This Row],[Vertex 1]],GroupVertices[Vertex],0)),1,1,"")</f>
        <v>1</v>
      </c>
      <c r="T16" s="80" t="str">
        <f>REPLACE(INDEX(GroupVertices[Group],MATCH(Edges[[#This Row],[Vertex 2]],GroupVertices[Vertex],0)),1,1,"")</f>
        <v>3</v>
      </c>
      <c r="U16" s="34"/>
      <c r="V16" s="34"/>
      <c r="W16" s="34"/>
      <c r="X16" s="34"/>
      <c r="Y16" s="34"/>
      <c r="Z16" s="34"/>
      <c r="AA16" s="34"/>
      <c r="AB16" s="34"/>
      <c r="AC16" s="34"/>
    </row>
    <row r="17" spans="1:29" ht="15">
      <c r="A17" s="66" t="s">
        <v>202</v>
      </c>
      <c r="B17" s="66" t="s">
        <v>200</v>
      </c>
      <c r="C17" s="67" t="s">
        <v>567</v>
      </c>
      <c r="D17" s="68">
        <v>10</v>
      </c>
      <c r="E17" s="69"/>
      <c r="F17" s="70">
        <v>20</v>
      </c>
      <c r="G17" s="67"/>
      <c r="H17" s="71"/>
      <c r="I17" s="72"/>
      <c r="J17" s="72"/>
      <c r="K17" s="34" t="s">
        <v>66</v>
      </c>
      <c r="L17" s="79">
        <v>17</v>
      </c>
      <c r="M17" s="79"/>
      <c r="N17" s="74"/>
      <c r="O17" s="81" t="s">
        <v>213</v>
      </c>
      <c r="P17" s="81" t="s">
        <v>214</v>
      </c>
      <c r="Q17" s="81" t="s">
        <v>216</v>
      </c>
      <c r="R17">
        <v>8</v>
      </c>
      <c r="S17" s="80" t="str">
        <f>REPLACE(INDEX(GroupVertices[Group],MATCH(Edges[[#This Row],[Vertex 1]],GroupVertices[Vertex],0)),1,1,"")</f>
        <v>2</v>
      </c>
      <c r="T17" s="80" t="str">
        <f>REPLACE(INDEX(GroupVertices[Group],MATCH(Edges[[#This Row],[Vertex 2]],GroupVertices[Vertex],0)),1,1,"")</f>
        <v>3</v>
      </c>
      <c r="U17" s="34"/>
      <c r="V17" s="34"/>
      <c r="W17" s="34"/>
      <c r="X17" s="34"/>
      <c r="Y17" s="34"/>
      <c r="Z17" s="34"/>
      <c r="AA17" s="34"/>
      <c r="AB17" s="34"/>
      <c r="AC17" s="34"/>
    </row>
    <row r="18" spans="1:29" ht="15">
      <c r="A18" s="66" t="s">
        <v>207</v>
      </c>
      <c r="B18" s="66" t="s">
        <v>200</v>
      </c>
      <c r="C18" s="67" t="s">
        <v>569</v>
      </c>
      <c r="D18" s="68">
        <v>6.0975493454483205</v>
      </c>
      <c r="E18" s="69"/>
      <c r="F18" s="70">
        <v>36.7247885195072</v>
      </c>
      <c r="G18" s="67"/>
      <c r="H18" s="71"/>
      <c r="I18" s="72"/>
      <c r="J18" s="72"/>
      <c r="K18" s="34" t="s">
        <v>65</v>
      </c>
      <c r="L18" s="79">
        <v>18</v>
      </c>
      <c r="M18" s="79"/>
      <c r="N18" s="74"/>
      <c r="O18" s="81" t="s">
        <v>213</v>
      </c>
      <c r="P18" s="81" t="s">
        <v>214</v>
      </c>
      <c r="Q18" s="81" t="s">
        <v>216</v>
      </c>
      <c r="R18">
        <v>3</v>
      </c>
      <c r="S18" s="80" t="str">
        <f>REPLACE(INDEX(GroupVertices[Group],MATCH(Edges[[#This Row],[Vertex 1]],GroupVertices[Vertex],0)),1,1,"")</f>
        <v>1</v>
      </c>
      <c r="T18" s="80" t="str">
        <f>REPLACE(INDEX(GroupVertices[Group],MATCH(Edges[[#This Row],[Vertex 2]],GroupVertices[Vertex],0)),1,1,"")</f>
        <v>3</v>
      </c>
      <c r="U18" s="34"/>
      <c r="V18" s="34"/>
      <c r="W18" s="34"/>
      <c r="X18" s="34"/>
      <c r="Y18" s="34"/>
      <c r="Z18" s="34"/>
      <c r="AA18" s="34"/>
      <c r="AB18" s="34"/>
      <c r="AC18" s="34"/>
    </row>
    <row r="19" spans="1:29" ht="15">
      <c r="A19" s="66" t="s">
        <v>203</v>
      </c>
      <c r="B19" s="66" t="s">
        <v>200</v>
      </c>
      <c r="C19" s="67" t="s">
        <v>567</v>
      </c>
      <c r="D19" s="68">
        <v>10</v>
      </c>
      <c r="E19" s="69"/>
      <c r="F19" s="70">
        <v>20</v>
      </c>
      <c r="G19" s="67"/>
      <c r="H19" s="71"/>
      <c r="I19" s="72"/>
      <c r="J19" s="72"/>
      <c r="K19" s="34" t="s">
        <v>66</v>
      </c>
      <c r="L19" s="79">
        <v>19</v>
      </c>
      <c r="M19" s="79"/>
      <c r="N19" s="74"/>
      <c r="O19" s="81" t="s">
        <v>213</v>
      </c>
      <c r="P19" s="81" t="s">
        <v>214</v>
      </c>
      <c r="Q19" s="81" t="s">
        <v>215</v>
      </c>
      <c r="R19">
        <v>6</v>
      </c>
      <c r="S19" s="80" t="str">
        <f>REPLACE(INDEX(GroupVertices[Group],MATCH(Edges[[#This Row],[Vertex 1]],GroupVertices[Vertex],0)),1,1,"")</f>
        <v>1</v>
      </c>
      <c r="T19" s="80" t="str">
        <f>REPLACE(INDEX(GroupVertices[Group],MATCH(Edges[[#This Row],[Vertex 2]],GroupVertices[Vertex],0)),1,1,"")</f>
        <v>3</v>
      </c>
      <c r="U19" s="34"/>
      <c r="V19" s="34"/>
      <c r="W19" s="34"/>
      <c r="X19" s="34"/>
      <c r="Y19" s="34"/>
      <c r="Z19" s="34"/>
      <c r="AA19" s="34"/>
      <c r="AB19" s="34"/>
      <c r="AC19" s="34"/>
    </row>
    <row r="20" spans="1:29" ht="15">
      <c r="A20" s="66" t="s">
        <v>203</v>
      </c>
      <c r="B20" s="66" t="s">
        <v>200</v>
      </c>
      <c r="C20" s="67" t="s">
        <v>567</v>
      </c>
      <c r="D20" s="68">
        <v>10</v>
      </c>
      <c r="E20" s="69"/>
      <c r="F20" s="70">
        <v>20</v>
      </c>
      <c r="G20" s="67"/>
      <c r="H20" s="71"/>
      <c r="I20" s="72"/>
      <c r="J20" s="72"/>
      <c r="K20" s="34" t="s">
        <v>66</v>
      </c>
      <c r="L20" s="79">
        <v>20</v>
      </c>
      <c r="M20" s="79"/>
      <c r="N20" s="74"/>
      <c r="O20" s="81" t="s">
        <v>213</v>
      </c>
      <c r="P20" s="81" t="s">
        <v>214</v>
      </c>
      <c r="Q20" s="81" t="s">
        <v>217</v>
      </c>
      <c r="R20">
        <v>6</v>
      </c>
      <c r="S20" s="80" t="str">
        <f>REPLACE(INDEX(GroupVertices[Group],MATCH(Edges[[#This Row],[Vertex 1]],GroupVertices[Vertex],0)),1,1,"")</f>
        <v>1</v>
      </c>
      <c r="T20" s="80" t="str">
        <f>REPLACE(INDEX(GroupVertices[Group],MATCH(Edges[[#This Row],[Vertex 2]],GroupVertices[Vertex],0)),1,1,"")</f>
        <v>3</v>
      </c>
      <c r="U20" s="34"/>
      <c r="V20" s="34"/>
      <c r="W20" s="34"/>
      <c r="X20" s="34"/>
      <c r="Y20" s="34"/>
      <c r="Z20" s="34"/>
      <c r="AA20" s="34"/>
      <c r="AB20" s="34"/>
      <c r="AC20" s="34"/>
    </row>
    <row r="21" spans="1:29" ht="15">
      <c r="A21" s="66" t="s">
        <v>206</v>
      </c>
      <c r="B21" s="66" t="s">
        <v>200</v>
      </c>
      <c r="C21" s="67" t="s">
        <v>569</v>
      </c>
      <c r="D21" s="68">
        <v>6.0975493454483205</v>
      </c>
      <c r="E21" s="69"/>
      <c r="F21" s="70">
        <v>36.7247885195072</v>
      </c>
      <c r="G21" s="67"/>
      <c r="H21" s="71"/>
      <c r="I21" s="72"/>
      <c r="J21" s="72"/>
      <c r="K21" s="34" t="s">
        <v>66</v>
      </c>
      <c r="L21" s="79">
        <v>21</v>
      </c>
      <c r="M21" s="79"/>
      <c r="N21" s="74"/>
      <c r="O21" s="81" t="s">
        <v>213</v>
      </c>
      <c r="P21" s="81" t="s">
        <v>214</v>
      </c>
      <c r="Q21" s="81" t="s">
        <v>216</v>
      </c>
      <c r="R21">
        <v>3</v>
      </c>
      <c r="S21" s="80" t="str">
        <f>REPLACE(INDEX(GroupVertices[Group],MATCH(Edges[[#This Row],[Vertex 1]],GroupVertices[Vertex],0)),1,1,"")</f>
        <v>1</v>
      </c>
      <c r="T21" s="80" t="str">
        <f>REPLACE(INDEX(GroupVertices[Group],MATCH(Edges[[#This Row],[Vertex 2]],GroupVertices[Vertex],0)),1,1,"")</f>
        <v>3</v>
      </c>
      <c r="U21" s="34"/>
      <c r="V21" s="34"/>
      <c r="W21" s="34"/>
      <c r="X21" s="34"/>
      <c r="Y21" s="34"/>
      <c r="Z21" s="34"/>
      <c r="AA21" s="34"/>
      <c r="AB21" s="34"/>
      <c r="AC21" s="34"/>
    </row>
    <row r="22" spans="1:29" ht="15">
      <c r="A22" s="66" t="s">
        <v>203</v>
      </c>
      <c r="B22" s="66" t="s">
        <v>200</v>
      </c>
      <c r="C22" s="67" t="s">
        <v>567</v>
      </c>
      <c r="D22" s="68">
        <v>10</v>
      </c>
      <c r="E22" s="69"/>
      <c r="F22" s="70">
        <v>20</v>
      </c>
      <c r="G22" s="67"/>
      <c r="H22" s="71"/>
      <c r="I22" s="72"/>
      <c r="J22" s="72"/>
      <c r="K22" s="34" t="s">
        <v>66</v>
      </c>
      <c r="L22" s="79">
        <v>22</v>
      </c>
      <c r="M22" s="79"/>
      <c r="N22" s="74"/>
      <c r="O22" s="81" t="s">
        <v>213</v>
      </c>
      <c r="P22" s="81" t="s">
        <v>214</v>
      </c>
      <c r="Q22" s="81" t="s">
        <v>216</v>
      </c>
      <c r="R22">
        <v>6</v>
      </c>
      <c r="S22" s="80" t="str">
        <f>REPLACE(INDEX(GroupVertices[Group],MATCH(Edges[[#This Row],[Vertex 1]],GroupVertices[Vertex],0)),1,1,"")</f>
        <v>1</v>
      </c>
      <c r="T22" s="80" t="str">
        <f>REPLACE(INDEX(GroupVertices[Group],MATCH(Edges[[#This Row],[Vertex 2]],GroupVertices[Vertex],0)),1,1,"")</f>
        <v>3</v>
      </c>
      <c r="U22" s="34"/>
      <c r="V22" s="34"/>
      <c r="W22" s="34"/>
      <c r="X22" s="34"/>
      <c r="Y22" s="34"/>
      <c r="Z22" s="34"/>
      <c r="AA22" s="34"/>
      <c r="AB22" s="34"/>
      <c r="AC22" s="34"/>
    </row>
    <row r="23" spans="1:29" ht="15">
      <c r="A23" s="66" t="s">
        <v>202</v>
      </c>
      <c r="B23" s="66" t="s">
        <v>200</v>
      </c>
      <c r="C23" s="67" t="s">
        <v>567</v>
      </c>
      <c r="D23" s="68">
        <v>10</v>
      </c>
      <c r="E23" s="69"/>
      <c r="F23" s="70">
        <v>20</v>
      </c>
      <c r="G23" s="67"/>
      <c r="H23" s="71"/>
      <c r="I23" s="72"/>
      <c r="J23" s="72"/>
      <c r="K23" s="34" t="s">
        <v>66</v>
      </c>
      <c r="L23" s="79">
        <v>23</v>
      </c>
      <c r="M23" s="79"/>
      <c r="N23" s="74"/>
      <c r="O23" s="81" t="s">
        <v>213</v>
      </c>
      <c r="P23" s="81" t="s">
        <v>214</v>
      </c>
      <c r="Q23" s="81" t="s">
        <v>216</v>
      </c>
      <c r="R23">
        <v>8</v>
      </c>
      <c r="S23" s="80" t="str">
        <f>REPLACE(INDEX(GroupVertices[Group],MATCH(Edges[[#This Row],[Vertex 1]],GroupVertices[Vertex],0)),1,1,"")</f>
        <v>2</v>
      </c>
      <c r="T23" s="80" t="str">
        <f>REPLACE(INDEX(GroupVertices[Group],MATCH(Edges[[#This Row],[Vertex 2]],GroupVertices[Vertex],0)),1,1,"")</f>
        <v>3</v>
      </c>
      <c r="U23" s="34"/>
      <c r="V23" s="34"/>
      <c r="W23" s="34"/>
      <c r="X23" s="34"/>
      <c r="Y23" s="34"/>
      <c r="Z23" s="34"/>
      <c r="AA23" s="34"/>
      <c r="AB23" s="34"/>
      <c r="AC23" s="34"/>
    </row>
    <row r="24" spans="1:29" ht="15">
      <c r="A24" s="66" t="s">
        <v>208</v>
      </c>
      <c r="B24" s="66" t="s">
        <v>200</v>
      </c>
      <c r="C24" s="67" t="s">
        <v>569</v>
      </c>
      <c r="D24" s="68">
        <v>6.0975493454483205</v>
      </c>
      <c r="E24" s="69"/>
      <c r="F24" s="70">
        <v>36.7247885195072</v>
      </c>
      <c r="G24" s="67"/>
      <c r="H24" s="71"/>
      <c r="I24" s="72"/>
      <c r="J24" s="72"/>
      <c r="K24" s="34" t="s">
        <v>66</v>
      </c>
      <c r="L24" s="79">
        <v>24</v>
      </c>
      <c r="M24" s="79"/>
      <c r="N24" s="74"/>
      <c r="O24" s="81" t="s">
        <v>213</v>
      </c>
      <c r="P24" s="81" t="s">
        <v>214</v>
      </c>
      <c r="Q24" s="81" t="s">
        <v>216</v>
      </c>
      <c r="R24">
        <v>3</v>
      </c>
      <c r="S24" s="80" t="str">
        <f>REPLACE(INDEX(GroupVertices[Group],MATCH(Edges[[#This Row],[Vertex 1]],GroupVertices[Vertex],0)),1,1,"")</f>
        <v>1</v>
      </c>
      <c r="T24" s="80" t="str">
        <f>REPLACE(INDEX(GroupVertices[Group],MATCH(Edges[[#This Row],[Vertex 2]],GroupVertices[Vertex],0)),1,1,"")</f>
        <v>3</v>
      </c>
      <c r="U24" s="34"/>
      <c r="V24" s="34"/>
      <c r="W24" s="34"/>
      <c r="X24" s="34"/>
      <c r="Y24" s="34"/>
      <c r="Z24" s="34"/>
      <c r="AA24" s="34"/>
      <c r="AB24" s="34"/>
      <c r="AC24" s="34"/>
    </row>
    <row r="25" spans="1:29" ht="15">
      <c r="A25" s="66" t="s">
        <v>204</v>
      </c>
      <c r="B25" s="66" t="s">
        <v>200</v>
      </c>
      <c r="C25" s="67" t="s">
        <v>567</v>
      </c>
      <c r="D25" s="68">
        <v>10</v>
      </c>
      <c r="E25" s="69"/>
      <c r="F25" s="70">
        <v>20</v>
      </c>
      <c r="G25" s="67"/>
      <c r="H25" s="71"/>
      <c r="I25" s="72"/>
      <c r="J25" s="72"/>
      <c r="K25" s="34" t="s">
        <v>66</v>
      </c>
      <c r="L25" s="79">
        <v>25</v>
      </c>
      <c r="M25" s="79"/>
      <c r="N25" s="74"/>
      <c r="O25" s="81" t="s">
        <v>213</v>
      </c>
      <c r="P25" s="81" t="s">
        <v>214</v>
      </c>
      <c r="Q25" s="81" t="s">
        <v>216</v>
      </c>
      <c r="R25">
        <v>5</v>
      </c>
      <c r="S25" s="80" t="str">
        <f>REPLACE(INDEX(GroupVertices[Group],MATCH(Edges[[#This Row],[Vertex 1]],GroupVertices[Vertex],0)),1,1,"")</f>
        <v>1</v>
      </c>
      <c r="T25" s="80" t="str">
        <f>REPLACE(INDEX(GroupVertices[Group],MATCH(Edges[[#This Row],[Vertex 2]],GroupVertices[Vertex],0)),1,1,"")</f>
        <v>3</v>
      </c>
      <c r="U25" s="34"/>
      <c r="V25" s="34"/>
      <c r="W25" s="34"/>
      <c r="X25" s="34"/>
      <c r="Y25" s="34"/>
      <c r="Z25" s="34"/>
      <c r="AA25" s="34"/>
      <c r="AB25" s="34"/>
      <c r="AC25" s="34"/>
    </row>
    <row r="26" spans="1:29" ht="15">
      <c r="A26" s="66" t="s">
        <v>207</v>
      </c>
      <c r="B26" s="66" t="s">
        <v>200</v>
      </c>
      <c r="C26" s="67" t="s">
        <v>569</v>
      </c>
      <c r="D26" s="68">
        <v>6.0975493454483205</v>
      </c>
      <c r="E26" s="69"/>
      <c r="F26" s="70">
        <v>36.7247885195072</v>
      </c>
      <c r="G26" s="67"/>
      <c r="H26" s="71"/>
      <c r="I26" s="72"/>
      <c r="J26" s="72"/>
      <c r="K26" s="34" t="s">
        <v>65</v>
      </c>
      <c r="L26" s="79">
        <v>26</v>
      </c>
      <c r="M26" s="79"/>
      <c r="N26" s="74"/>
      <c r="O26" s="81" t="s">
        <v>213</v>
      </c>
      <c r="P26" s="81" t="s">
        <v>214</v>
      </c>
      <c r="Q26" s="81" t="s">
        <v>216</v>
      </c>
      <c r="R26">
        <v>3</v>
      </c>
      <c r="S26" s="80" t="str">
        <f>REPLACE(INDEX(GroupVertices[Group],MATCH(Edges[[#This Row],[Vertex 1]],GroupVertices[Vertex],0)),1,1,"")</f>
        <v>1</v>
      </c>
      <c r="T26" s="80" t="str">
        <f>REPLACE(INDEX(GroupVertices[Group],MATCH(Edges[[#This Row],[Vertex 2]],GroupVertices[Vertex],0)),1,1,"")</f>
        <v>3</v>
      </c>
      <c r="U26" s="34"/>
      <c r="V26" s="34"/>
      <c r="W26" s="34"/>
      <c r="X26" s="34"/>
      <c r="Y26" s="34"/>
      <c r="Z26" s="34"/>
      <c r="AA26" s="34"/>
      <c r="AB26" s="34"/>
      <c r="AC26" s="34"/>
    </row>
    <row r="27" spans="1:29" ht="15">
      <c r="A27" s="66" t="s">
        <v>205</v>
      </c>
      <c r="B27" s="66" t="s">
        <v>200</v>
      </c>
      <c r="C27" s="67" t="s">
        <v>568</v>
      </c>
      <c r="D27" s="68">
        <v>8.295295581562211</v>
      </c>
      <c r="E27" s="69"/>
      <c r="F27" s="70">
        <v>27.305876079019097</v>
      </c>
      <c r="G27" s="67"/>
      <c r="H27" s="71"/>
      <c r="I27" s="72"/>
      <c r="J27" s="72"/>
      <c r="K27" s="34" t="s">
        <v>65</v>
      </c>
      <c r="L27" s="79">
        <v>27</v>
      </c>
      <c r="M27" s="79"/>
      <c r="N27" s="74"/>
      <c r="O27" s="81" t="s">
        <v>213</v>
      </c>
      <c r="P27" s="81" t="s">
        <v>214</v>
      </c>
      <c r="Q27" s="81" t="s">
        <v>216</v>
      </c>
      <c r="R27">
        <v>4</v>
      </c>
      <c r="S27" s="80" t="str">
        <f>REPLACE(INDEX(GroupVertices[Group],MATCH(Edges[[#This Row],[Vertex 1]],GroupVertices[Vertex],0)),1,1,"")</f>
        <v>1</v>
      </c>
      <c r="T27" s="80" t="str">
        <f>REPLACE(INDEX(GroupVertices[Group],MATCH(Edges[[#This Row],[Vertex 2]],GroupVertices[Vertex],0)),1,1,"")</f>
        <v>3</v>
      </c>
      <c r="U27" s="34"/>
      <c r="V27" s="34"/>
      <c r="W27" s="34"/>
      <c r="X27" s="34"/>
      <c r="Y27" s="34"/>
      <c r="Z27" s="34"/>
      <c r="AA27" s="34"/>
      <c r="AB27" s="34"/>
      <c r="AC27" s="34"/>
    </row>
    <row r="28" spans="1:29" ht="15">
      <c r="A28" s="66" t="s">
        <v>209</v>
      </c>
      <c r="B28" s="66" t="s">
        <v>200</v>
      </c>
      <c r="C28" s="67" t="s">
        <v>566</v>
      </c>
      <c r="D28" s="68">
        <v>3</v>
      </c>
      <c r="E28" s="69"/>
      <c r="F28" s="70">
        <v>50</v>
      </c>
      <c r="G28" s="67"/>
      <c r="H28" s="71"/>
      <c r="I28" s="72"/>
      <c r="J28" s="72"/>
      <c r="K28" s="34" t="s">
        <v>65</v>
      </c>
      <c r="L28" s="79">
        <v>28</v>
      </c>
      <c r="M28" s="79"/>
      <c r="N28" s="74"/>
      <c r="O28" s="81" t="s">
        <v>213</v>
      </c>
      <c r="P28" s="81" t="s">
        <v>214</v>
      </c>
      <c r="Q28" s="81" t="s">
        <v>216</v>
      </c>
      <c r="R28">
        <v>2</v>
      </c>
      <c r="S28" s="80" t="str">
        <f>REPLACE(INDEX(GroupVertices[Group],MATCH(Edges[[#This Row],[Vertex 1]],GroupVertices[Vertex],0)),1,1,"")</f>
        <v>1</v>
      </c>
      <c r="T28" s="80" t="str">
        <f>REPLACE(INDEX(GroupVertices[Group],MATCH(Edges[[#This Row],[Vertex 2]],GroupVertices[Vertex],0)),1,1,"")</f>
        <v>3</v>
      </c>
      <c r="U28" s="34"/>
      <c r="V28" s="34"/>
      <c r="W28" s="34"/>
      <c r="X28" s="34"/>
      <c r="Y28" s="34"/>
      <c r="Z28" s="34"/>
      <c r="AA28" s="34"/>
      <c r="AB28" s="34"/>
      <c r="AC28" s="34"/>
    </row>
    <row r="29" spans="1:29" ht="15">
      <c r="A29" s="66" t="s">
        <v>202</v>
      </c>
      <c r="B29" s="66" t="s">
        <v>200</v>
      </c>
      <c r="C29" s="67" t="s">
        <v>567</v>
      </c>
      <c r="D29" s="68">
        <v>10</v>
      </c>
      <c r="E29" s="69"/>
      <c r="F29" s="70">
        <v>20</v>
      </c>
      <c r="G29" s="67"/>
      <c r="H29" s="71"/>
      <c r="I29" s="72"/>
      <c r="J29" s="72"/>
      <c r="K29" s="34" t="s">
        <v>66</v>
      </c>
      <c r="L29" s="79">
        <v>29</v>
      </c>
      <c r="M29" s="79"/>
      <c r="N29" s="74"/>
      <c r="O29" s="81" t="s">
        <v>213</v>
      </c>
      <c r="P29" s="81" t="s">
        <v>214</v>
      </c>
      <c r="Q29" s="81" t="s">
        <v>215</v>
      </c>
      <c r="R29">
        <v>8</v>
      </c>
      <c r="S29" s="80" t="str">
        <f>REPLACE(INDEX(GroupVertices[Group],MATCH(Edges[[#This Row],[Vertex 1]],GroupVertices[Vertex],0)),1,1,"")</f>
        <v>2</v>
      </c>
      <c r="T29" s="80" t="str">
        <f>REPLACE(INDEX(GroupVertices[Group],MATCH(Edges[[#This Row],[Vertex 2]],GroupVertices[Vertex],0)),1,1,"")</f>
        <v>3</v>
      </c>
      <c r="U29" s="34"/>
      <c r="V29" s="34"/>
      <c r="W29" s="34"/>
      <c r="X29" s="34"/>
      <c r="Y29" s="34"/>
      <c r="Z29" s="34"/>
      <c r="AA29" s="34"/>
      <c r="AB29" s="34"/>
      <c r="AC29" s="34"/>
    </row>
    <row r="30" spans="1:29" ht="15">
      <c r="A30" s="66" t="s">
        <v>202</v>
      </c>
      <c r="B30" s="66" t="s">
        <v>200</v>
      </c>
      <c r="C30" s="67" t="s">
        <v>567</v>
      </c>
      <c r="D30" s="68">
        <v>10</v>
      </c>
      <c r="E30" s="69"/>
      <c r="F30" s="70">
        <v>20</v>
      </c>
      <c r="G30" s="67"/>
      <c r="H30" s="71"/>
      <c r="I30" s="72"/>
      <c r="J30" s="72"/>
      <c r="K30" s="34" t="s">
        <v>66</v>
      </c>
      <c r="L30" s="79">
        <v>30</v>
      </c>
      <c r="M30" s="79"/>
      <c r="N30" s="74"/>
      <c r="O30" s="81" t="s">
        <v>213</v>
      </c>
      <c r="P30" s="81" t="s">
        <v>214</v>
      </c>
      <c r="Q30" s="81" t="s">
        <v>217</v>
      </c>
      <c r="R30">
        <v>8</v>
      </c>
      <c r="S30" s="80" t="str">
        <f>REPLACE(INDEX(GroupVertices[Group],MATCH(Edges[[#This Row],[Vertex 1]],GroupVertices[Vertex],0)),1,1,"")</f>
        <v>2</v>
      </c>
      <c r="T30" s="80" t="str">
        <f>REPLACE(INDEX(GroupVertices[Group],MATCH(Edges[[#This Row],[Vertex 2]],GroupVertices[Vertex],0)),1,1,"")</f>
        <v>3</v>
      </c>
      <c r="U30" s="34"/>
      <c r="V30" s="34"/>
      <c r="W30" s="34"/>
      <c r="X30" s="34"/>
      <c r="Y30" s="34"/>
      <c r="Z30" s="34"/>
      <c r="AA30" s="34"/>
      <c r="AB30" s="34"/>
      <c r="AC30" s="34"/>
    </row>
    <row r="31" spans="1:29" ht="15">
      <c r="A31" s="66" t="s">
        <v>200</v>
      </c>
      <c r="B31" s="66" t="s">
        <v>206</v>
      </c>
      <c r="C31" s="67" t="s">
        <v>566</v>
      </c>
      <c r="D31" s="68">
        <v>3</v>
      </c>
      <c r="E31" s="69"/>
      <c r="F31" s="70">
        <v>50</v>
      </c>
      <c r="G31" s="67"/>
      <c r="H31" s="71"/>
      <c r="I31" s="72"/>
      <c r="J31" s="72"/>
      <c r="K31" s="34" t="s">
        <v>66</v>
      </c>
      <c r="L31" s="79">
        <v>31</v>
      </c>
      <c r="M31" s="79"/>
      <c r="N31" s="74"/>
      <c r="O31" s="81" t="s">
        <v>213</v>
      </c>
      <c r="P31" s="81" t="s">
        <v>214</v>
      </c>
      <c r="Q31" s="81" t="s">
        <v>216</v>
      </c>
      <c r="R31">
        <v>2</v>
      </c>
      <c r="S31" s="80" t="str">
        <f>REPLACE(INDEX(GroupVertices[Group],MATCH(Edges[[#This Row],[Vertex 1]],GroupVertices[Vertex],0)),1,1,"")</f>
        <v>3</v>
      </c>
      <c r="T31" s="80" t="str">
        <f>REPLACE(INDEX(GroupVertices[Group],MATCH(Edges[[#This Row],[Vertex 2]],GroupVertices[Vertex],0)),1,1,"")</f>
        <v>1</v>
      </c>
      <c r="U31" s="34"/>
      <c r="V31" s="34"/>
      <c r="W31" s="34"/>
      <c r="X31" s="34"/>
      <c r="Y31" s="34"/>
      <c r="Z31" s="34"/>
      <c r="AA31" s="34"/>
      <c r="AB31" s="34"/>
      <c r="AC31" s="34"/>
    </row>
    <row r="32" spans="1:29" ht="15">
      <c r="A32" s="66" t="s">
        <v>202</v>
      </c>
      <c r="B32" s="66" t="s">
        <v>200</v>
      </c>
      <c r="C32" s="67" t="s">
        <v>567</v>
      </c>
      <c r="D32" s="68">
        <v>10</v>
      </c>
      <c r="E32" s="69"/>
      <c r="F32" s="70">
        <v>20</v>
      </c>
      <c r="G32" s="67"/>
      <c r="H32" s="71"/>
      <c r="I32" s="72"/>
      <c r="J32" s="72"/>
      <c r="K32" s="34" t="s">
        <v>66</v>
      </c>
      <c r="L32" s="79">
        <v>32</v>
      </c>
      <c r="M32" s="79"/>
      <c r="N32" s="74"/>
      <c r="O32" s="81" t="s">
        <v>213</v>
      </c>
      <c r="P32" s="81" t="s">
        <v>214</v>
      </c>
      <c r="Q32" s="81" t="s">
        <v>216</v>
      </c>
      <c r="R32">
        <v>8</v>
      </c>
      <c r="S32" s="80" t="str">
        <f>REPLACE(INDEX(GroupVertices[Group],MATCH(Edges[[#This Row],[Vertex 1]],GroupVertices[Vertex],0)),1,1,"")</f>
        <v>2</v>
      </c>
      <c r="T32" s="80" t="str">
        <f>REPLACE(INDEX(GroupVertices[Group],MATCH(Edges[[#This Row],[Vertex 2]],GroupVertices[Vertex],0)),1,1,"")</f>
        <v>3</v>
      </c>
      <c r="U32" s="34"/>
      <c r="V32" s="34"/>
      <c r="W32" s="34"/>
      <c r="X32" s="34"/>
      <c r="Y32" s="34"/>
      <c r="Z32" s="34"/>
      <c r="AA32" s="34"/>
      <c r="AB32" s="34"/>
      <c r="AC32" s="34"/>
    </row>
    <row r="33" spans="1:29" ht="15">
      <c r="A33" s="66" t="s">
        <v>203</v>
      </c>
      <c r="B33" s="66" t="s">
        <v>200</v>
      </c>
      <c r="C33" s="67" t="s">
        <v>567</v>
      </c>
      <c r="D33" s="68">
        <v>10</v>
      </c>
      <c r="E33" s="69"/>
      <c r="F33" s="70">
        <v>20</v>
      </c>
      <c r="G33" s="67"/>
      <c r="H33" s="71"/>
      <c r="I33" s="72"/>
      <c r="J33" s="72"/>
      <c r="K33" s="34" t="s">
        <v>66</v>
      </c>
      <c r="L33" s="79">
        <v>33</v>
      </c>
      <c r="M33" s="79"/>
      <c r="N33" s="74"/>
      <c r="O33" s="81" t="s">
        <v>213</v>
      </c>
      <c r="P33" s="81" t="s">
        <v>214</v>
      </c>
      <c r="Q33" s="81" t="s">
        <v>216</v>
      </c>
      <c r="R33">
        <v>6</v>
      </c>
      <c r="S33" s="80" t="str">
        <f>REPLACE(INDEX(GroupVertices[Group],MATCH(Edges[[#This Row],[Vertex 1]],GroupVertices[Vertex],0)),1,1,"")</f>
        <v>1</v>
      </c>
      <c r="T33" s="80" t="str">
        <f>REPLACE(INDEX(GroupVertices[Group],MATCH(Edges[[#This Row],[Vertex 2]],GroupVertices[Vertex],0)),1,1,"")</f>
        <v>3</v>
      </c>
      <c r="U33" s="34"/>
      <c r="V33" s="34"/>
      <c r="W33" s="34"/>
      <c r="X33" s="34"/>
      <c r="Y33" s="34"/>
      <c r="Z33" s="34"/>
      <c r="AA33" s="34"/>
      <c r="AB33" s="34"/>
      <c r="AC33" s="34"/>
    </row>
    <row r="34" spans="1:29" ht="15">
      <c r="A34" s="66" t="s">
        <v>204</v>
      </c>
      <c r="B34" s="66" t="s">
        <v>200</v>
      </c>
      <c r="C34" s="67" t="s">
        <v>567</v>
      </c>
      <c r="D34" s="68">
        <v>10</v>
      </c>
      <c r="E34" s="69"/>
      <c r="F34" s="70">
        <v>20</v>
      </c>
      <c r="G34" s="67"/>
      <c r="H34" s="71"/>
      <c r="I34" s="72"/>
      <c r="J34" s="72"/>
      <c r="K34" s="34" t="s">
        <v>66</v>
      </c>
      <c r="L34" s="79">
        <v>34</v>
      </c>
      <c r="M34" s="79"/>
      <c r="N34" s="74"/>
      <c r="O34" s="81" t="s">
        <v>213</v>
      </c>
      <c r="P34" s="81" t="s">
        <v>214</v>
      </c>
      <c r="Q34" s="81" t="s">
        <v>216</v>
      </c>
      <c r="R34">
        <v>5</v>
      </c>
      <c r="S34" s="80" t="str">
        <f>REPLACE(INDEX(GroupVertices[Group],MATCH(Edges[[#This Row],[Vertex 1]],GroupVertices[Vertex],0)),1,1,"")</f>
        <v>1</v>
      </c>
      <c r="T34" s="80" t="str">
        <f>REPLACE(INDEX(GroupVertices[Group],MATCH(Edges[[#This Row],[Vertex 2]],GroupVertices[Vertex],0)),1,1,"")</f>
        <v>3</v>
      </c>
      <c r="U34" s="34"/>
      <c r="V34" s="34"/>
      <c r="W34" s="34"/>
      <c r="X34" s="34"/>
      <c r="Y34" s="34"/>
      <c r="Z34" s="34"/>
      <c r="AA34" s="34"/>
      <c r="AB34" s="34"/>
      <c r="AC34" s="34"/>
    </row>
    <row r="35" spans="1:29" ht="15">
      <c r="A35" s="66" t="s">
        <v>208</v>
      </c>
      <c r="B35" s="66" t="s">
        <v>200</v>
      </c>
      <c r="C35" s="67" t="s">
        <v>569</v>
      </c>
      <c r="D35" s="68">
        <v>6.0975493454483205</v>
      </c>
      <c r="E35" s="69"/>
      <c r="F35" s="70">
        <v>36.7247885195072</v>
      </c>
      <c r="G35" s="67"/>
      <c r="H35" s="71"/>
      <c r="I35" s="72"/>
      <c r="J35" s="72"/>
      <c r="K35" s="34" t="s">
        <v>66</v>
      </c>
      <c r="L35" s="79">
        <v>35</v>
      </c>
      <c r="M35" s="79"/>
      <c r="N35" s="74"/>
      <c r="O35" s="81" t="s">
        <v>213</v>
      </c>
      <c r="P35" s="81" t="s">
        <v>214</v>
      </c>
      <c r="Q35" s="81" t="s">
        <v>215</v>
      </c>
      <c r="R35">
        <v>3</v>
      </c>
      <c r="S35" s="80" t="str">
        <f>REPLACE(INDEX(GroupVertices[Group],MATCH(Edges[[#This Row],[Vertex 1]],GroupVertices[Vertex],0)),1,1,"")</f>
        <v>1</v>
      </c>
      <c r="T35" s="80" t="str">
        <f>REPLACE(INDEX(GroupVertices[Group],MATCH(Edges[[#This Row],[Vertex 2]],GroupVertices[Vertex],0)),1,1,"")</f>
        <v>3</v>
      </c>
      <c r="U35" s="34"/>
      <c r="V35" s="34"/>
      <c r="W35" s="34"/>
      <c r="X35" s="34"/>
      <c r="Y35" s="34"/>
      <c r="Z35" s="34"/>
      <c r="AA35" s="34"/>
      <c r="AB35" s="34"/>
      <c r="AC35" s="34"/>
    </row>
    <row r="36" spans="1:29" ht="15">
      <c r="A36" s="66" t="s">
        <v>208</v>
      </c>
      <c r="B36" s="66" t="s">
        <v>200</v>
      </c>
      <c r="C36" s="67" t="s">
        <v>569</v>
      </c>
      <c r="D36" s="68">
        <v>6.0975493454483205</v>
      </c>
      <c r="E36" s="69"/>
      <c r="F36" s="70">
        <v>36.7247885195072</v>
      </c>
      <c r="G36" s="67"/>
      <c r="H36" s="71"/>
      <c r="I36" s="72"/>
      <c r="J36" s="72"/>
      <c r="K36" s="34" t="s">
        <v>66</v>
      </c>
      <c r="L36" s="79">
        <v>36</v>
      </c>
      <c r="M36" s="79"/>
      <c r="N36" s="74"/>
      <c r="O36" s="81" t="s">
        <v>213</v>
      </c>
      <c r="P36" s="81" t="s">
        <v>214</v>
      </c>
      <c r="Q36" s="81" t="s">
        <v>217</v>
      </c>
      <c r="R36">
        <v>3</v>
      </c>
      <c r="S36" s="80" t="str">
        <f>REPLACE(INDEX(GroupVertices[Group],MATCH(Edges[[#This Row],[Vertex 1]],GroupVertices[Vertex],0)),1,1,"")</f>
        <v>1</v>
      </c>
      <c r="T36" s="80" t="str">
        <f>REPLACE(INDEX(GroupVertices[Group],MATCH(Edges[[#This Row],[Vertex 2]],GroupVertices[Vertex],0)),1,1,"")</f>
        <v>3</v>
      </c>
      <c r="U36" s="34"/>
      <c r="V36" s="34"/>
      <c r="W36" s="34"/>
      <c r="X36" s="34"/>
      <c r="Y36" s="34"/>
      <c r="Z36" s="34"/>
      <c r="AA36" s="34"/>
      <c r="AB36" s="34"/>
      <c r="AC36" s="34"/>
    </row>
    <row r="37" spans="1:29" ht="15">
      <c r="A37" s="66" t="s">
        <v>200</v>
      </c>
      <c r="B37" s="66" t="s">
        <v>208</v>
      </c>
      <c r="C37" s="67" t="s">
        <v>566</v>
      </c>
      <c r="D37" s="68">
        <v>3</v>
      </c>
      <c r="E37" s="69"/>
      <c r="F37" s="70">
        <v>50</v>
      </c>
      <c r="G37" s="67"/>
      <c r="H37" s="71"/>
      <c r="I37" s="72"/>
      <c r="J37" s="72"/>
      <c r="K37" s="34" t="s">
        <v>66</v>
      </c>
      <c r="L37" s="79">
        <v>37</v>
      </c>
      <c r="M37" s="79"/>
      <c r="N37" s="74"/>
      <c r="O37" s="81" t="s">
        <v>213</v>
      </c>
      <c r="P37" s="81" t="s">
        <v>214</v>
      </c>
      <c r="Q37" s="81" t="s">
        <v>216</v>
      </c>
      <c r="R37">
        <v>2</v>
      </c>
      <c r="S37" s="80" t="str">
        <f>REPLACE(INDEX(GroupVertices[Group],MATCH(Edges[[#This Row],[Vertex 1]],GroupVertices[Vertex],0)),1,1,"")</f>
        <v>3</v>
      </c>
      <c r="T37" s="80" t="str">
        <f>REPLACE(INDEX(GroupVertices[Group],MATCH(Edges[[#This Row],[Vertex 2]],GroupVertices[Vertex],0)),1,1,"")</f>
        <v>1</v>
      </c>
      <c r="U37" s="34"/>
      <c r="V37" s="34"/>
      <c r="W37" s="34"/>
      <c r="X37" s="34"/>
      <c r="Y37" s="34"/>
      <c r="Z37" s="34"/>
      <c r="AA37" s="34"/>
      <c r="AB37" s="34"/>
      <c r="AC37" s="34"/>
    </row>
    <row r="38" spans="1:29" ht="15">
      <c r="A38" s="66" t="s">
        <v>202</v>
      </c>
      <c r="B38" s="66" t="s">
        <v>200</v>
      </c>
      <c r="C38" s="67" t="s">
        <v>567</v>
      </c>
      <c r="D38" s="68">
        <v>10</v>
      </c>
      <c r="E38" s="69"/>
      <c r="F38" s="70">
        <v>20</v>
      </c>
      <c r="G38" s="67"/>
      <c r="H38" s="71"/>
      <c r="I38" s="72"/>
      <c r="J38" s="72"/>
      <c r="K38" s="34" t="s">
        <v>66</v>
      </c>
      <c r="L38" s="79">
        <v>38</v>
      </c>
      <c r="M38" s="79"/>
      <c r="N38" s="74"/>
      <c r="O38" s="81" t="s">
        <v>213</v>
      </c>
      <c r="P38" s="81" t="s">
        <v>214</v>
      </c>
      <c r="Q38" s="81" t="s">
        <v>216</v>
      </c>
      <c r="R38">
        <v>8</v>
      </c>
      <c r="S38" s="80" t="str">
        <f>REPLACE(INDEX(GroupVertices[Group],MATCH(Edges[[#This Row],[Vertex 1]],GroupVertices[Vertex],0)),1,1,"")</f>
        <v>2</v>
      </c>
      <c r="T38" s="80" t="str">
        <f>REPLACE(INDEX(GroupVertices[Group],MATCH(Edges[[#This Row],[Vertex 2]],GroupVertices[Vertex],0)),1,1,"")</f>
        <v>3</v>
      </c>
      <c r="U38" s="34"/>
      <c r="V38" s="34"/>
      <c r="W38" s="34"/>
      <c r="X38" s="34"/>
      <c r="Y38" s="34"/>
      <c r="Z38" s="34"/>
      <c r="AA38" s="34"/>
      <c r="AB38" s="34"/>
      <c r="AC38" s="34"/>
    </row>
    <row r="39" spans="1:29" ht="15">
      <c r="A39" s="66" t="s">
        <v>205</v>
      </c>
      <c r="B39" s="66" t="s">
        <v>200</v>
      </c>
      <c r="C39" s="67" t="s">
        <v>568</v>
      </c>
      <c r="D39" s="68">
        <v>8.295295581562211</v>
      </c>
      <c r="E39" s="69"/>
      <c r="F39" s="70">
        <v>27.305876079019097</v>
      </c>
      <c r="G39" s="67"/>
      <c r="H39" s="71"/>
      <c r="I39" s="72"/>
      <c r="J39" s="72"/>
      <c r="K39" s="34" t="s">
        <v>65</v>
      </c>
      <c r="L39" s="79">
        <v>39</v>
      </c>
      <c r="M39" s="79"/>
      <c r="N39" s="74"/>
      <c r="O39" s="81" t="s">
        <v>213</v>
      </c>
      <c r="P39" s="81" t="s">
        <v>214</v>
      </c>
      <c r="Q39" s="81" t="s">
        <v>216</v>
      </c>
      <c r="R39">
        <v>4</v>
      </c>
      <c r="S39" s="80" t="str">
        <f>REPLACE(INDEX(GroupVertices[Group],MATCH(Edges[[#This Row],[Vertex 1]],GroupVertices[Vertex],0)),1,1,"")</f>
        <v>1</v>
      </c>
      <c r="T39" s="80" t="str">
        <f>REPLACE(INDEX(GroupVertices[Group],MATCH(Edges[[#This Row],[Vertex 2]],GroupVertices[Vertex],0)),1,1,"")</f>
        <v>3</v>
      </c>
      <c r="U39" s="34"/>
      <c r="V39" s="34"/>
      <c r="W39" s="34"/>
      <c r="X39" s="34"/>
      <c r="Y39" s="34"/>
      <c r="Z39" s="34"/>
      <c r="AA39" s="34"/>
      <c r="AB39" s="34"/>
      <c r="AC39" s="34"/>
    </row>
    <row r="40" spans="1:29" ht="15">
      <c r="A40" s="66" t="s">
        <v>203</v>
      </c>
      <c r="B40" s="66" t="s">
        <v>200</v>
      </c>
      <c r="C40" s="67" t="s">
        <v>567</v>
      </c>
      <c r="D40" s="68">
        <v>10</v>
      </c>
      <c r="E40" s="69"/>
      <c r="F40" s="70">
        <v>20</v>
      </c>
      <c r="G40" s="67"/>
      <c r="H40" s="71"/>
      <c r="I40" s="72"/>
      <c r="J40" s="72"/>
      <c r="K40" s="34" t="s">
        <v>66</v>
      </c>
      <c r="L40" s="79">
        <v>40</v>
      </c>
      <c r="M40" s="79"/>
      <c r="N40" s="74"/>
      <c r="O40" s="81" t="s">
        <v>213</v>
      </c>
      <c r="P40" s="81" t="s">
        <v>214</v>
      </c>
      <c r="Q40" s="81" t="s">
        <v>216</v>
      </c>
      <c r="R40">
        <v>6</v>
      </c>
      <c r="S40" s="80" t="str">
        <f>REPLACE(INDEX(GroupVertices[Group],MATCH(Edges[[#This Row],[Vertex 1]],GroupVertices[Vertex],0)),1,1,"")</f>
        <v>1</v>
      </c>
      <c r="T40" s="80" t="str">
        <f>REPLACE(INDEX(GroupVertices[Group],MATCH(Edges[[#This Row],[Vertex 2]],GroupVertices[Vertex],0)),1,1,"")</f>
        <v>3</v>
      </c>
      <c r="U40" s="34"/>
      <c r="V40" s="34"/>
      <c r="W40" s="34"/>
      <c r="X40" s="34"/>
      <c r="Y40" s="34"/>
      <c r="Z40" s="34"/>
      <c r="AA40" s="34"/>
      <c r="AB40" s="34"/>
      <c r="AC40" s="34"/>
    </row>
    <row r="41" spans="1:29" ht="15">
      <c r="A41" s="66" t="s">
        <v>204</v>
      </c>
      <c r="B41" s="66" t="s">
        <v>200</v>
      </c>
      <c r="C41" s="67" t="s">
        <v>567</v>
      </c>
      <c r="D41" s="68">
        <v>10</v>
      </c>
      <c r="E41" s="69"/>
      <c r="F41" s="70">
        <v>20</v>
      </c>
      <c r="G41" s="67"/>
      <c r="H41" s="71"/>
      <c r="I41" s="72"/>
      <c r="J41" s="72"/>
      <c r="K41" s="34" t="s">
        <v>66</v>
      </c>
      <c r="L41" s="79">
        <v>41</v>
      </c>
      <c r="M41" s="79"/>
      <c r="N41" s="74"/>
      <c r="O41" s="81" t="s">
        <v>213</v>
      </c>
      <c r="P41" s="81" t="s">
        <v>214</v>
      </c>
      <c r="Q41" s="81" t="s">
        <v>215</v>
      </c>
      <c r="R41">
        <v>5</v>
      </c>
      <c r="S41" s="80" t="str">
        <f>REPLACE(INDEX(GroupVertices[Group],MATCH(Edges[[#This Row],[Vertex 1]],GroupVertices[Vertex],0)),1,1,"")</f>
        <v>1</v>
      </c>
      <c r="T41" s="80" t="str">
        <f>REPLACE(INDEX(GroupVertices[Group],MATCH(Edges[[#This Row],[Vertex 2]],GroupVertices[Vertex],0)),1,1,"")</f>
        <v>3</v>
      </c>
      <c r="U41" s="34"/>
      <c r="V41" s="34"/>
      <c r="W41" s="34"/>
      <c r="X41" s="34"/>
      <c r="Y41" s="34"/>
      <c r="Z41" s="34"/>
      <c r="AA41" s="34"/>
      <c r="AB41" s="34"/>
      <c r="AC41" s="34"/>
    </row>
    <row r="42" spans="1:29" ht="15">
      <c r="A42" s="66" t="s">
        <v>204</v>
      </c>
      <c r="B42" s="66" t="s">
        <v>200</v>
      </c>
      <c r="C42" s="67" t="s">
        <v>567</v>
      </c>
      <c r="D42" s="68">
        <v>10</v>
      </c>
      <c r="E42" s="69"/>
      <c r="F42" s="70">
        <v>20</v>
      </c>
      <c r="G42" s="67"/>
      <c r="H42" s="71"/>
      <c r="I42" s="72"/>
      <c r="J42" s="72"/>
      <c r="K42" s="34" t="s">
        <v>66</v>
      </c>
      <c r="L42" s="79">
        <v>42</v>
      </c>
      <c r="M42" s="79"/>
      <c r="N42" s="74"/>
      <c r="O42" s="81" t="s">
        <v>213</v>
      </c>
      <c r="P42" s="81" t="s">
        <v>214</v>
      </c>
      <c r="Q42" s="81" t="s">
        <v>217</v>
      </c>
      <c r="R42">
        <v>5</v>
      </c>
      <c r="S42" s="80" t="str">
        <f>REPLACE(INDEX(GroupVertices[Group],MATCH(Edges[[#This Row],[Vertex 1]],GroupVertices[Vertex],0)),1,1,"")</f>
        <v>1</v>
      </c>
      <c r="T42" s="80" t="str">
        <f>REPLACE(INDEX(GroupVertices[Group],MATCH(Edges[[#This Row],[Vertex 2]],GroupVertices[Vertex],0)),1,1,"")</f>
        <v>3</v>
      </c>
      <c r="U42" s="34"/>
      <c r="V42" s="34"/>
      <c r="W42" s="34"/>
      <c r="X42" s="34"/>
      <c r="Y42" s="34"/>
      <c r="Z42" s="34"/>
      <c r="AA42" s="34"/>
      <c r="AB42" s="34"/>
      <c r="AC42" s="34"/>
    </row>
    <row r="43" spans="1:29" ht="15">
      <c r="A43" s="66" t="s">
        <v>207</v>
      </c>
      <c r="B43" s="66" t="s">
        <v>200</v>
      </c>
      <c r="C43" s="67" t="s">
        <v>569</v>
      </c>
      <c r="D43" s="68">
        <v>6.0975493454483205</v>
      </c>
      <c r="E43" s="69"/>
      <c r="F43" s="70">
        <v>36.7247885195072</v>
      </c>
      <c r="G43" s="67"/>
      <c r="H43" s="71"/>
      <c r="I43" s="72"/>
      <c r="J43" s="72"/>
      <c r="K43" s="34" t="s">
        <v>65</v>
      </c>
      <c r="L43" s="79">
        <v>43</v>
      </c>
      <c r="M43" s="79"/>
      <c r="N43" s="74"/>
      <c r="O43" s="81" t="s">
        <v>213</v>
      </c>
      <c r="P43" s="81" t="s">
        <v>214</v>
      </c>
      <c r="Q43" s="81" t="s">
        <v>217</v>
      </c>
      <c r="R43">
        <v>3</v>
      </c>
      <c r="S43" s="80" t="str">
        <f>REPLACE(INDEX(GroupVertices[Group],MATCH(Edges[[#This Row],[Vertex 1]],GroupVertices[Vertex],0)),1,1,"")</f>
        <v>1</v>
      </c>
      <c r="T43" s="80" t="str">
        <f>REPLACE(INDEX(GroupVertices[Group],MATCH(Edges[[#This Row],[Vertex 2]],GroupVertices[Vertex],0)),1,1,"")</f>
        <v>3</v>
      </c>
      <c r="U43" s="34"/>
      <c r="V43" s="34"/>
      <c r="W43" s="34"/>
      <c r="X43" s="34"/>
      <c r="Y43" s="34"/>
      <c r="Z43" s="34"/>
      <c r="AA43" s="34"/>
      <c r="AB43" s="34"/>
      <c r="AC43" s="34"/>
    </row>
    <row r="44" spans="1:29" ht="15">
      <c r="A44" s="66" t="s">
        <v>205</v>
      </c>
      <c r="B44" s="66" t="s">
        <v>200</v>
      </c>
      <c r="C44" s="67" t="s">
        <v>568</v>
      </c>
      <c r="D44" s="68">
        <v>8.295295581562211</v>
      </c>
      <c r="E44" s="69"/>
      <c r="F44" s="70">
        <v>27.305876079019097</v>
      </c>
      <c r="G44" s="67"/>
      <c r="H44" s="71"/>
      <c r="I44" s="72"/>
      <c r="J44" s="72"/>
      <c r="K44" s="34" t="s">
        <v>65</v>
      </c>
      <c r="L44" s="79">
        <v>44</v>
      </c>
      <c r="M44" s="79"/>
      <c r="N44" s="74"/>
      <c r="O44" s="81" t="s">
        <v>213</v>
      </c>
      <c r="P44" s="81" t="s">
        <v>214</v>
      </c>
      <c r="Q44" s="81" t="s">
        <v>217</v>
      </c>
      <c r="R44">
        <v>4</v>
      </c>
      <c r="S44" s="80" t="str">
        <f>REPLACE(INDEX(GroupVertices[Group],MATCH(Edges[[#This Row],[Vertex 1]],GroupVertices[Vertex],0)),1,1,"")</f>
        <v>1</v>
      </c>
      <c r="T44" s="80" t="str">
        <f>REPLACE(INDEX(GroupVertices[Group],MATCH(Edges[[#This Row],[Vertex 2]],GroupVertices[Vertex],0)),1,1,"")</f>
        <v>3</v>
      </c>
      <c r="U44" s="34"/>
      <c r="V44" s="34"/>
      <c r="W44" s="34"/>
      <c r="X44" s="34"/>
      <c r="Y44" s="34"/>
      <c r="Z44" s="34"/>
      <c r="AA44" s="34"/>
      <c r="AB44" s="34"/>
      <c r="AC44" s="34"/>
    </row>
    <row r="45" spans="1:29" ht="15">
      <c r="A45" s="66" t="s">
        <v>209</v>
      </c>
      <c r="B45" s="66" t="s">
        <v>200</v>
      </c>
      <c r="C45" s="67" t="s">
        <v>566</v>
      </c>
      <c r="D45" s="68">
        <v>3</v>
      </c>
      <c r="E45" s="69"/>
      <c r="F45" s="70">
        <v>50</v>
      </c>
      <c r="G45" s="67"/>
      <c r="H45" s="71"/>
      <c r="I45" s="72"/>
      <c r="J45" s="72"/>
      <c r="K45" s="34" t="s">
        <v>65</v>
      </c>
      <c r="L45" s="79">
        <v>45</v>
      </c>
      <c r="M45" s="79"/>
      <c r="N45" s="74"/>
      <c r="O45" s="81" t="s">
        <v>213</v>
      </c>
      <c r="P45" s="81" t="s">
        <v>214</v>
      </c>
      <c r="Q45" s="81" t="s">
        <v>217</v>
      </c>
      <c r="R45">
        <v>2</v>
      </c>
      <c r="S45" s="80" t="str">
        <f>REPLACE(INDEX(GroupVertices[Group],MATCH(Edges[[#This Row],[Vertex 1]],GroupVertices[Vertex],0)),1,1,"")</f>
        <v>1</v>
      </c>
      <c r="T45" s="80" t="str">
        <f>REPLACE(INDEX(GroupVertices[Group],MATCH(Edges[[#This Row],[Vertex 2]],GroupVertices[Vertex],0)),1,1,"")</f>
        <v>3</v>
      </c>
      <c r="U45" s="34"/>
      <c r="V45" s="34"/>
      <c r="W45" s="34"/>
      <c r="X45" s="34"/>
      <c r="Y45" s="34"/>
      <c r="Z45" s="34"/>
      <c r="AA45" s="34"/>
      <c r="AB45" s="34"/>
      <c r="AC45" s="34"/>
    </row>
    <row r="46" spans="1:29" ht="15">
      <c r="A46" s="66" t="s">
        <v>202</v>
      </c>
      <c r="B46" s="66" t="s">
        <v>200</v>
      </c>
      <c r="C46" s="67" t="s">
        <v>567</v>
      </c>
      <c r="D46" s="68">
        <v>10</v>
      </c>
      <c r="E46" s="69"/>
      <c r="F46" s="70">
        <v>20</v>
      </c>
      <c r="G46" s="67"/>
      <c r="H46" s="71"/>
      <c r="I46" s="72"/>
      <c r="J46" s="72"/>
      <c r="K46" s="34" t="s">
        <v>66</v>
      </c>
      <c r="L46" s="79">
        <v>46</v>
      </c>
      <c r="M46" s="79"/>
      <c r="N46" s="74"/>
      <c r="O46" s="81" t="s">
        <v>213</v>
      </c>
      <c r="P46" s="81" t="s">
        <v>214</v>
      </c>
      <c r="Q46" s="81" t="s">
        <v>218</v>
      </c>
      <c r="R46">
        <v>8</v>
      </c>
      <c r="S46" s="80" t="str">
        <f>REPLACE(INDEX(GroupVertices[Group],MATCH(Edges[[#This Row],[Vertex 1]],GroupVertices[Vertex],0)),1,1,"")</f>
        <v>2</v>
      </c>
      <c r="T46" s="80" t="str">
        <f>REPLACE(INDEX(GroupVertices[Group],MATCH(Edges[[#This Row],[Vertex 2]],GroupVertices[Vertex],0)),1,1,"")</f>
        <v>3</v>
      </c>
      <c r="U46" s="34"/>
      <c r="V46" s="34"/>
      <c r="W46" s="34"/>
      <c r="X46" s="34"/>
      <c r="Y46" s="34"/>
      <c r="Z46" s="34"/>
      <c r="AA46" s="34"/>
      <c r="AB46" s="34"/>
      <c r="AC46" s="34"/>
    </row>
    <row r="47" spans="1:29" ht="15">
      <c r="A47" s="66" t="s">
        <v>203</v>
      </c>
      <c r="B47" s="66" t="s">
        <v>206</v>
      </c>
      <c r="C47" s="67" t="s">
        <v>568</v>
      </c>
      <c r="D47" s="68">
        <v>8.295295581562211</v>
      </c>
      <c r="E47" s="69"/>
      <c r="F47" s="70">
        <v>27.305876079019097</v>
      </c>
      <c r="G47" s="67"/>
      <c r="H47" s="71"/>
      <c r="I47" s="72"/>
      <c r="J47" s="72"/>
      <c r="K47" s="34" t="s">
        <v>66</v>
      </c>
      <c r="L47" s="79">
        <v>47</v>
      </c>
      <c r="M47" s="79"/>
      <c r="N47" s="74"/>
      <c r="O47" s="81" t="s">
        <v>213</v>
      </c>
      <c r="P47" s="81" t="s">
        <v>214</v>
      </c>
      <c r="Q47" s="81" t="s">
        <v>216</v>
      </c>
      <c r="R47">
        <v>4</v>
      </c>
      <c r="S47" s="80" t="str">
        <f>REPLACE(INDEX(GroupVertices[Group],MATCH(Edges[[#This Row],[Vertex 1]],GroupVertices[Vertex],0)),1,1,"")</f>
        <v>1</v>
      </c>
      <c r="T47" s="80" t="str">
        <f>REPLACE(INDEX(GroupVertices[Group],MATCH(Edges[[#This Row],[Vertex 2]],GroupVertices[Vertex],0)),1,1,"")</f>
        <v>1</v>
      </c>
      <c r="U47" s="34"/>
      <c r="V47" s="34"/>
      <c r="W47" s="34"/>
      <c r="X47" s="34"/>
      <c r="Y47" s="34"/>
      <c r="Z47" s="34"/>
      <c r="AA47" s="34"/>
      <c r="AB47" s="34"/>
      <c r="AC47" s="34"/>
    </row>
    <row r="48" spans="1:29" ht="15">
      <c r="A48" s="66" t="s">
        <v>208</v>
      </c>
      <c r="B48" s="66" t="s">
        <v>206</v>
      </c>
      <c r="C48" s="67" t="s">
        <v>568</v>
      </c>
      <c r="D48" s="68">
        <v>8.295295581562211</v>
      </c>
      <c r="E48" s="69"/>
      <c r="F48" s="70">
        <v>27.305876079019097</v>
      </c>
      <c r="G48" s="67"/>
      <c r="H48" s="71"/>
      <c r="I48" s="72"/>
      <c r="J48" s="72"/>
      <c r="K48" s="34" t="s">
        <v>65</v>
      </c>
      <c r="L48" s="79">
        <v>48</v>
      </c>
      <c r="M48" s="79"/>
      <c r="N48" s="74"/>
      <c r="O48" s="81" t="s">
        <v>213</v>
      </c>
      <c r="P48" s="81" t="s">
        <v>214</v>
      </c>
      <c r="Q48" s="81" t="s">
        <v>216</v>
      </c>
      <c r="R48">
        <v>4</v>
      </c>
      <c r="S48" s="80" t="str">
        <f>REPLACE(INDEX(GroupVertices[Group],MATCH(Edges[[#This Row],[Vertex 1]],GroupVertices[Vertex],0)),1,1,"")</f>
        <v>1</v>
      </c>
      <c r="T48" s="80" t="str">
        <f>REPLACE(INDEX(GroupVertices[Group],MATCH(Edges[[#This Row],[Vertex 2]],GroupVertices[Vertex],0)),1,1,"")</f>
        <v>1</v>
      </c>
      <c r="U48" s="34"/>
      <c r="V48" s="34"/>
      <c r="W48" s="34"/>
      <c r="X48" s="34"/>
      <c r="Y48" s="34"/>
      <c r="Z48" s="34"/>
      <c r="AA48" s="34"/>
      <c r="AB48" s="34"/>
      <c r="AC48" s="34"/>
    </row>
    <row r="49" spans="1:29" ht="15">
      <c r="A49" s="66" t="s">
        <v>204</v>
      </c>
      <c r="B49" s="66" t="s">
        <v>206</v>
      </c>
      <c r="C49" s="67" t="s">
        <v>567</v>
      </c>
      <c r="D49" s="68">
        <v>10</v>
      </c>
      <c r="E49" s="69"/>
      <c r="F49" s="70">
        <v>20</v>
      </c>
      <c r="G49" s="67"/>
      <c r="H49" s="71"/>
      <c r="I49" s="72"/>
      <c r="J49" s="72"/>
      <c r="K49" s="34" t="s">
        <v>66</v>
      </c>
      <c r="L49" s="79">
        <v>49</v>
      </c>
      <c r="M49" s="79"/>
      <c r="N49" s="74"/>
      <c r="O49" s="81" t="s">
        <v>213</v>
      </c>
      <c r="P49" s="81" t="s">
        <v>214</v>
      </c>
      <c r="Q49" s="81" t="s">
        <v>216</v>
      </c>
      <c r="R49">
        <v>5</v>
      </c>
      <c r="S49" s="80" t="str">
        <f>REPLACE(INDEX(GroupVertices[Group],MATCH(Edges[[#This Row],[Vertex 1]],GroupVertices[Vertex],0)),1,1,"")</f>
        <v>1</v>
      </c>
      <c r="T49" s="80" t="str">
        <f>REPLACE(INDEX(GroupVertices[Group],MATCH(Edges[[#This Row],[Vertex 2]],GroupVertices[Vertex],0)),1,1,"")</f>
        <v>1</v>
      </c>
      <c r="U49" s="34"/>
      <c r="V49" s="34"/>
      <c r="W49" s="34"/>
      <c r="X49" s="34"/>
      <c r="Y49" s="34"/>
      <c r="Z49" s="34"/>
      <c r="AA49" s="34"/>
      <c r="AB49" s="34"/>
      <c r="AC49" s="34"/>
    </row>
    <row r="50" spans="1:29" ht="15">
      <c r="A50" s="66" t="s">
        <v>202</v>
      </c>
      <c r="B50" s="66" t="s">
        <v>206</v>
      </c>
      <c r="C50" s="67" t="s">
        <v>567</v>
      </c>
      <c r="D50" s="68">
        <v>10</v>
      </c>
      <c r="E50" s="69"/>
      <c r="F50" s="70">
        <v>20</v>
      </c>
      <c r="G50" s="67"/>
      <c r="H50" s="71"/>
      <c r="I50" s="72"/>
      <c r="J50" s="72"/>
      <c r="K50" s="34" t="s">
        <v>66</v>
      </c>
      <c r="L50" s="79">
        <v>50</v>
      </c>
      <c r="M50" s="79"/>
      <c r="N50" s="74"/>
      <c r="O50" s="81" t="s">
        <v>213</v>
      </c>
      <c r="P50" s="81" t="s">
        <v>214</v>
      </c>
      <c r="Q50" s="81" t="s">
        <v>216</v>
      </c>
      <c r="R50">
        <v>6</v>
      </c>
      <c r="S50" s="80" t="str">
        <f>REPLACE(INDEX(GroupVertices[Group],MATCH(Edges[[#This Row],[Vertex 1]],GroupVertices[Vertex],0)),1,1,"")</f>
        <v>2</v>
      </c>
      <c r="T50" s="80" t="str">
        <f>REPLACE(INDEX(GroupVertices[Group],MATCH(Edges[[#This Row],[Vertex 2]],GroupVertices[Vertex],0)),1,1,"")</f>
        <v>1</v>
      </c>
      <c r="U50" s="34"/>
      <c r="V50" s="34"/>
      <c r="W50" s="34"/>
      <c r="X50" s="34"/>
      <c r="Y50" s="34"/>
      <c r="Z50" s="34"/>
      <c r="AA50" s="34"/>
      <c r="AB50" s="34"/>
      <c r="AC50" s="34"/>
    </row>
    <row r="51" spans="1:29" ht="15">
      <c r="A51" s="66" t="s">
        <v>206</v>
      </c>
      <c r="B51" s="66" t="s">
        <v>202</v>
      </c>
      <c r="C51" s="67" t="s">
        <v>566</v>
      </c>
      <c r="D51" s="68">
        <v>3</v>
      </c>
      <c r="E51" s="69"/>
      <c r="F51" s="70">
        <v>50</v>
      </c>
      <c r="G51" s="67"/>
      <c r="H51" s="71"/>
      <c r="I51" s="72"/>
      <c r="J51" s="72"/>
      <c r="K51" s="34" t="s">
        <v>66</v>
      </c>
      <c r="L51" s="79">
        <v>51</v>
      </c>
      <c r="M51" s="79"/>
      <c r="N51" s="74"/>
      <c r="O51" s="81" t="s">
        <v>213</v>
      </c>
      <c r="P51" s="81" t="s">
        <v>214</v>
      </c>
      <c r="Q51" s="81" t="s">
        <v>215</v>
      </c>
      <c r="R51">
        <v>2</v>
      </c>
      <c r="S51" s="80" t="str">
        <f>REPLACE(INDEX(GroupVertices[Group],MATCH(Edges[[#This Row],[Vertex 1]],GroupVertices[Vertex],0)),1,1,"")</f>
        <v>1</v>
      </c>
      <c r="T51" s="80" t="str">
        <f>REPLACE(INDEX(GroupVertices[Group],MATCH(Edges[[#This Row],[Vertex 2]],GroupVertices[Vertex],0)),1,1,"")</f>
        <v>2</v>
      </c>
      <c r="U51" s="34"/>
      <c r="V51" s="34"/>
      <c r="W51" s="34"/>
      <c r="X51" s="34"/>
      <c r="Y51" s="34"/>
      <c r="Z51" s="34"/>
      <c r="AA51" s="34"/>
      <c r="AB51" s="34"/>
      <c r="AC51" s="34"/>
    </row>
    <row r="52" spans="1:29" ht="15">
      <c r="A52" s="66" t="s">
        <v>206</v>
      </c>
      <c r="B52" s="66" t="s">
        <v>203</v>
      </c>
      <c r="C52" s="67" t="s">
        <v>566</v>
      </c>
      <c r="D52" s="68">
        <v>3</v>
      </c>
      <c r="E52" s="69"/>
      <c r="F52" s="70">
        <v>50</v>
      </c>
      <c r="G52" s="67"/>
      <c r="H52" s="71"/>
      <c r="I52" s="72"/>
      <c r="J52" s="72"/>
      <c r="K52" s="34" t="s">
        <v>66</v>
      </c>
      <c r="L52" s="79">
        <v>52</v>
      </c>
      <c r="M52" s="79"/>
      <c r="N52" s="74"/>
      <c r="O52" s="81" t="s">
        <v>213</v>
      </c>
      <c r="P52" s="81" t="s">
        <v>214</v>
      </c>
      <c r="Q52" s="81" t="s">
        <v>215</v>
      </c>
      <c r="R52">
        <v>1</v>
      </c>
      <c r="S52" s="80" t="str">
        <f>REPLACE(INDEX(GroupVertices[Group],MATCH(Edges[[#This Row],[Vertex 1]],GroupVertices[Vertex],0)),1,1,"")</f>
        <v>1</v>
      </c>
      <c r="T52" s="80" t="str">
        <f>REPLACE(INDEX(GroupVertices[Group],MATCH(Edges[[#This Row],[Vertex 2]],GroupVertices[Vertex],0)),1,1,"")</f>
        <v>1</v>
      </c>
      <c r="U52" s="34"/>
      <c r="V52" s="34"/>
      <c r="W52" s="34"/>
      <c r="X52" s="34"/>
      <c r="Y52" s="34"/>
      <c r="Z52" s="34"/>
      <c r="AA52" s="34"/>
      <c r="AB52" s="34"/>
      <c r="AC52" s="34"/>
    </row>
    <row r="53" spans="1:29" ht="15">
      <c r="A53" s="66" t="s">
        <v>206</v>
      </c>
      <c r="B53" s="66" t="s">
        <v>204</v>
      </c>
      <c r="C53" s="67" t="s">
        <v>566</v>
      </c>
      <c r="D53" s="68">
        <v>3</v>
      </c>
      <c r="E53" s="69"/>
      <c r="F53" s="70">
        <v>50</v>
      </c>
      <c r="G53" s="67"/>
      <c r="H53" s="71"/>
      <c r="I53" s="72"/>
      <c r="J53" s="72"/>
      <c r="K53" s="34" t="s">
        <v>66</v>
      </c>
      <c r="L53" s="79">
        <v>53</v>
      </c>
      <c r="M53" s="79"/>
      <c r="N53" s="74"/>
      <c r="O53" s="81" t="s">
        <v>213</v>
      </c>
      <c r="P53" s="81" t="s">
        <v>214</v>
      </c>
      <c r="Q53" s="81" t="s">
        <v>215</v>
      </c>
      <c r="R53">
        <v>1</v>
      </c>
      <c r="S53" s="80" t="str">
        <f>REPLACE(INDEX(GroupVertices[Group],MATCH(Edges[[#This Row],[Vertex 1]],GroupVertices[Vertex],0)),1,1,"")</f>
        <v>1</v>
      </c>
      <c r="T53" s="80" t="str">
        <f>REPLACE(INDEX(GroupVertices[Group],MATCH(Edges[[#This Row],[Vertex 2]],GroupVertices[Vertex],0)),1,1,"")</f>
        <v>1</v>
      </c>
      <c r="U53" s="34"/>
      <c r="V53" s="34"/>
      <c r="W53" s="34"/>
      <c r="X53" s="34"/>
      <c r="Y53" s="34"/>
      <c r="Z53" s="34"/>
      <c r="AA53" s="34"/>
      <c r="AB53" s="34"/>
      <c r="AC53" s="34"/>
    </row>
    <row r="54" spans="1:29" ht="15">
      <c r="A54" s="66" t="s">
        <v>206</v>
      </c>
      <c r="B54" s="66" t="s">
        <v>205</v>
      </c>
      <c r="C54" s="67" t="s">
        <v>566</v>
      </c>
      <c r="D54" s="68">
        <v>3</v>
      </c>
      <c r="E54" s="69"/>
      <c r="F54" s="70">
        <v>50</v>
      </c>
      <c r="G54" s="67"/>
      <c r="H54" s="71"/>
      <c r="I54" s="72"/>
      <c r="J54" s="72"/>
      <c r="K54" s="34" t="s">
        <v>66</v>
      </c>
      <c r="L54" s="79">
        <v>54</v>
      </c>
      <c r="M54" s="79"/>
      <c r="N54" s="74"/>
      <c r="O54" s="81" t="s">
        <v>213</v>
      </c>
      <c r="P54" s="81" t="s">
        <v>214</v>
      </c>
      <c r="Q54" s="81" t="s">
        <v>215</v>
      </c>
      <c r="R54">
        <v>1</v>
      </c>
      <c r="S54" s="80" t="str">
        <f>REPLACE(INDEX(GroupVertices[Group],MATCH(Edges[[#This Row],[Vertex 1]],GroupVertices[Vertex],0)),1,1,"")</f>
        <v>1</v>
      </c>
      <c r="T54" s="80" t="str">
        <f>REPLACE(INDEX(GroupVertices[Group],MATCH(Edges[[#This Row],[Vertex 2]],GroupVertices[Vertex],0)),1,1,"")</f>
        <v>1</v>
      </c>
      <c r="U54" s="34"/>
      <c r="V54" s="34"/>
      <c r="W54" s="34"/>
      <c r="X54" s="34"/>
      <c r="Y54" s="34"/>
      <c r="Z54" s="34"/>
      <c r="AA54" s="34"/>
      <c r="AB54" s="34"/>
      <c r="AC54" s="34"/>
    </row>
    <row r="55" spans="1:29" ht="15">
      <c r="A55" s="66" t="s">
        <v>203</v>
      </c>
      <c r="B55" s="66" t="s">
        <v>206</v>
      </c>
      <c r="C55" s="67" t="s">
        <v>568</v>
      </c>
      <c r="D55" s="68">
        <v>8.295295581562211</v>
      </c>
      <c r="E55" s="69"/>
      <c r="F55" s="70">
        <v>27.305876079019097</v>
      </c>
      <c r="G55" s="67"/>
      <c r="H55" s="71"/>
      <c r="I55" s="72"/>
      <c r="J55" s="72"/>
      <c r="K55" s="34" t="s">
        <v>66</v>
      </c>
      <c r="L55" s="79">
        <v>55</v>
      </c>
      <c r="M55" s="79"/>
      <c r="N55" s="74"/>
      <c r="O55" s="81" t="s">
        <v>213</v>
      </c>
      <c r="P55" s="81" t="s">
        <v>214</v>
      </c>
      <c r="Q55" s="81" t="s">
        <v>217</v>
      </c>
      <c r="R55">
        <v>4</v>
      </c>
      <c r="S55" s="80" t="str">
        <f>REPLACE(INDEX(GroupVertices[Group],MATCH(Edges[[#This Row],[Vertex 1]],GroupVertices[Vertex],0)),1,1,"")</f>
        <v>1</v>
      </c>
      <c r="T55" s="80" t="str">
        <f>REPLACE(INDEX(GroupVertices[Group],MATCH(Edges[[#This Row],[Vertex 2]],GroupVertices[Vertex],0)),1,1,"")</f>
        <v>1</v>
      </c>
      <c r="U55" s="34"/>
      <c r="V55" s="34"/>
      <c r="W55" s="34"/>
      <c r="X55" s="34"/>
      <c r="Y55" s="34"/>
      <c r="Z55" s="34"/>
      <c r="AA55" s="34"/>
      <c r="AB55" s="34"/>
      <c r="AC55" s="34"/>
    </row>
    <row r="56" spans="1:29" ht="15">
      <c r="A56" s="66" t="s">
        <v>203</v>
      </c>
      <c r="B56" s="66" t="s">
        <v>206</v>
      </c>
      <c r="C56" s="67" t="s">
        <v>568</v>
      </c>
      <c r="D56" s="68">
        <v>8.295295581562211</v>
      </c>
      <c r="E56" s="69"/>
      <c r="F56" s="70">
        <v>27.305876079019097</v>
      </c>
      <c r="G56" s="67"/>
      <c r="H56" s="71"/>
      <c r="I56" s="72"/>
      <c r="J56" s="72"/>
      <c r="K56" s="34" t="s">
        <v>66</v>
      </c>
      <c r="L56" s="79">
        <v>56</v>
      </c>
      <c r="M56" s="79"/>
      <c r="N56" s="74"/>
      <c r="O56" s="81" t="s">
        <v>213</v>
      </c>
      <c r="P56" s="81" t="s">
        <v>214</v>
      </c>
      <c r="Q56" s="81" t="s">
        <v>216</v>
      </c>
      <c r="R56">
        <v>4</v>
      </c>
      <c r="S56" s="80" t="str">
        <f>REPLACE(INDEX(GroupVertices[Group],MATCH(Edges[[#This Row],[Vertex 1]],GroupVertices[Vertex],0)),1,1,"")</f>
        <v>1</v>
      </c>
      <c r="T56" s="80" t="str">
        <f>REPLACE(INDEX(GroupVertices[Group],MATCH(Edges[[#This Row],[Vertex 2]],GroupVertices[Vertex],0)),1,1,"")</f>
        <v>1</v>
      </c>
      <c r="U56" s="34"/>
      <c r="V56" s="34"/>
      <c r="W56" s="34"/>
      <c r="X56" s="34"/>
      <c r="Y56" s="34"/>
      <c r="Z56" s="34"/>
      <c r="AA56" s="34"/>
      <c r="AB56" s="34"/>
      <c r="AC56" s="34"/>
    </row>
    <row r="57" spans="1:29" ht="15">
      <c r="A57" s="66" t="s">
        <v>202</v>
      </c>
      <c r="B57" s="66" t="s">
        <v>206</v>
      </c>
      <c r="C57" s="67" t="s">
        <v>567</v>
      </c>
      <c r="D57" s="68">
        <v>10</v>
      </c>
      <c r="E57" s="69"/>
      <c r="F57" s="70">
        <v>20</v>
      </c>
      <c r="G57" s="67"/>
      <c r="H57" s="71"/>
      <c r="I57" s="72"/>
      <c r="J57" s="72"/>
      <c r="K57" s="34" t="s">
        <v>66</v>
      </c>
      <c r="L57" s="79">
        <v>57</v>
      </c>
      <c r="M57" s="79"/>
      <c r="N57" s="74"/>
      <c r="O57" s="81" t="s">
        <v>213</v>
      </c>
      <c r="P57" s="81" t="s">
        <v>214</v>
      </c>
      <c r="Q57" s="81" t="s">
        <v>216</v>
      </c>
      <c r="R57">
        <v>6</v>
      </c>
      <c r="S57" s="80" t="str">
        <f>REPLACE(INDEX(GroupVertices[Group],MATCH(Edges[[#This Row],[Vertex 1]],GroupVertices[Vertex],0)),1,1,"")</f>
        <v>2</v>
      </c>
      <c r="T57" s="80" t="str">
        <f>REPLACE(INDEX(GroupVertices[Group],MATCH(Edges[[#This Row],[Vertex 2]],GroupVertices[Vertex],0)),1,1,"")</f>
        <v>1</v>
      </c>
      <c r="U57" s="34"/>
      <c r="V57" s="34"/>
      <c r="W57" s="34"/>
      <c r="X57" s="34"/>
      <c r="Y57" s="34"/>
      <c r="Z57" s="34"/>
      <c r="AA57" s="34"/>
      <c r="AB57" s="34"/>
      <c r="AC57" s="34"/>
    </row>
    <row r="58" spans="1:29" ht="15">
      <c r="A58" s="66" t="s">
        <v>208</v>
      </c>
      <c r="B58" s="66" t="s">
        <v>206</v>
      </c>
      <c r="C58" s="67" t="s">
        <v>568</v>
      </c>
      <c r="D58" s="68">
        <v>8.295295581562211</v>
      </c>
      <c r="E58" s="69"/>
      <c r="F58" s="70">
        <v>27.305876079019097</v>
      </c>
      <c r="G58" s="67"/>
      <c r="H58" s="71"/>
      <c r="I58" s="72"/>
      <c r="J58" s="72"/>
      <c r="K58" s="34" t="s">
        <v>65</v>
      </c>
      <c r="L58" s="79">
        <v>58</v>
      </c>
      <c r="M58" s="79"/>
      <c r="N58" s="74"/>
      <c r="O58" s="81" t="s">
        <v>213</v>
      </c>
      <c r="P58" s="81" t="s">
        <v>214</v>
      </c>
      <c r="Q58" s="81" t="s">
        <v>216</v>
      </c>
      <c r="R58">
        <v>4</v>
      </c>
      <c r="S58" s="80" t="str">
        <f>REPLACE(INDEX(GroupVertices[Group],MATCH(Edges[[#This Row],[Vertex 1]],GroupVertices[Vertex],0)),1,1,"")</f>
        <v>1</v>
      </c>
      <c r="T58" s="80" t="str">
        <f>REPLACE(INDEX(GroupVertices[Group],MATCH(Edges[[#This Row],[Vertex 2]],GroupVertices[Vertex],0)),1,1,"")</f>
        <v>1</v>
      </c>
      <c r="U58" s="34"/>
      <c r="V58" s="34"/>
      <c r="W58" s="34"/>
      <c r="X58" s="34"/>
      <c r="Y58" s="34"/>
      <c r="Z58" s="34"/>
      <c r="AA58" s="34"/>
      <c r="AB58" s="34"/>
      <c r="AC58" s="34"/>
    </row>
    <row r="59" spans="1:29" ht="15">
      <c r="A59" s="66" t="s">
        <v>204</v>
      </c>
      <c r="B59" s="66" t="s">
        <v>206</v>
      </c>
      <c r="C59" s="67" t="s">
        <v>567</v>
      </c>
      <c r="D59" s="68">
        <v>10</v>
      </c>
      <c r="E59" s="69"/>
      <c r="F59" s="70">
        <v>20</v>
      </c>
      <c r="G59" s="67"/>
      <c r="H59" s="71"/>
      <c r="I59" s="72"/>
      <c r="J59" s="72"/>
      <c r="K59" s="34" t="s">
        <v>66</v>
      </c>
      <c r="L59" s="79">
        <v>59</v>
      </c>
      <c r="M59" s="79"/>
      <c r="N59" s="74"/>
      <c r="O59" s="81" t="s">
        <v>213</v>
      </c>
      <c r="P59" s="81" t="s">
        <v>214</v>
      </c>
      <c r="Q59" s="81" t="s">
        <v>216</v>
      </c>
      <c r="R59">
        <v>5</v>
      </c>
      <c r="S59" s="80" t="str">
        <f>REPLACE(INDEX(GroupVertices[Group],MATCH(Edges[[#This Row],[Vertex 1]],GroupVertices[Vertex],0)),1,1,"")</f>
        <v>1</v>
      </c>
      <c r="T59" s="80" t="str">
        <f>REPLACE(INDEX(GroupVertices[Group],MATCH(Edges[[#This Row],[Vertex 2]],GroupVertices[Vertex],0)),1,1,"")</f>
        <v>1</v>
      </c>
      <c r="U59" s="34"/>
      <c r="V59" s="34"/>
      <c r="W59" s="34"/>
      <c r="X59" s="34"/>
      <c r="Y59" s="34"/>
      <c r="Z59" s="34"/>
      <c r="AA59" s="34"/>
      <c r="AB59" s="34"/>
      <c r="AC59" s="34"/>
    </row>
    <row r="60" spans="1:29" ht="15">
      <c r="A60" s="66" t="s">
        <v>207</v>
      </c>
      <c r="B60" s="66" t="s">
        <v>206</v>
      </c>
      <c r="C60" s="67" t="s">
        <v>566</v>
      </c>
      <c r="D60" s="68">
        <v>3</v>
      </c>
      <c r="E60" s="69"/>
      <c r="F60" s="70">
        <v>50</v>
      </c>
      <c r="G60" s="67"/>
      <c r="H60" s="71"/>
      <c r="I60" s="72"/>
      <c r="J60" s="72"/>
      <c r="K60" s="34" t="s">
        <v>65</v>
      </c>
      <c r="L60" s="79">
        <v>60</v>
      </c>
      <c r="M60" s="79"/>
      <c r="N60" s="74"/>
      <c r="O60" s="81" t="s">
        <v>213</v>
      </c>
      <c r="P60" s="81" t="s">
        <v>214</v>
      </c>
      <c r="Q60" s="81" t="s">
        <v>216</v>
      </c>
      <c r="R60">
        <v>2</v>
      </c>
      <c r="S60" s="80" t="str">
        <f>REPLACE(INDEX(GroupVertices[Group],MATCH(Edges[[#This Row],[Vertex 1]],GroupVertices[Vertex],0)),1,1,"")</f>
        <v>1</v>
      </c>
      <c r="T60" s="80" t="str">
        <f>REPLACE(INDEX(GroupVertices[Group],MATCH(Edges[[#This Row],[Vertex 2]],GroupVertices[Vertex],0)),1,1,"")</f>
        <v>1</v>
      </c>
      <c r="U60" s="34"/>
      <c r="V60" s="34"/>
      <c r="W60" s="34"/>
      <c r="X60" s="34"/>
      <c r="Y60" s="34"/>
      <c r="Z60" s="34"/>
      <c r="AA60" s="34"/>
      <c r="AB60" s="34"/>
      <c r="AC60" s="34"/>
    </row>
    <row r="61" spans="1:29" ht="15">
      <c r="A61" s="66" t="s">
        <v>205</v>
      </c>
      <c r="B61" s="66" t="s">
        <v>206</v>
      </c>
      <c r="C61" s="67" t="s">
        <v>569</v>
      </c>
      <c r="D61" s="68">
        <v>6.0975493454483205</v>
      </c>
      <c r="E61" s="69"/>
      <c r="F61" s="70">
        <v>36.7247885195072</v>
      </c>
      <c r="G61" s="67"/>
      <c r="H61" s="71"/>
      <c r="I61" s="72"/>
      <c r="J61" s="72"/>
      <c r="K61" s="34" t="s">
        <v>66</v>
      </c>
      <c r="L61" s="79">
        <v>61</v>
      </c>
      <c r="M61" s="79"/>
      <c r="N61" s="74"/>
      <c r="O61" s="81" t="s">
        <v>213</v>
      </c>
      <c r="P61" s="81" t="s">
        <v>214</v>
      </c>
      <c r="Q61" s="81" t="s">
        <v>216</v>
      </c>
      <c r="R61">
        <v>3</v>
      </c>
      <c r="S61" s="80" t="str">
        <f>REPLACE(INDEX(GroupVertices[Group],MATCH(Edges[[#This Row],[Vertex 1]],GroupVertices[Vertex],0)),1,1,"")</f>
        <v>1</v>
      </c>
      <c r="T61" s="80" t="str">
        <f>REPLACE(INDEX(GroupVertices[Group],MATCH(Edges[[#This Row],[Vertex 2]],GroupVertices[Vertex],0)),1,1,"")</f>
        <v>1</v>
      </c>
      <c r="U61" s="34"/>
      <c r="V61" s="34"/>
      <c r="W61" s="34"/>
      <c r="X61" s="34"/>
      <c r="Y61" s="34"/>
      <c r="Z61" s="34"/>
      <c r="AA61" s="34"/>
      <c r="AB61" s="34"/>
      <c r="AC61" s="34"/>
    </row>
    <row r="62" spans="1:29" ht="15">
      <c r="A62" s="66" t="s">
        <v>209</v>
      </c>
      <c r="B62" s="66" t="s">
        <v>206</v>
      </c>
      <c r="C62" s="67" t="s">
        <v>566</v>
      </c>
      <c r="D62" s="68">
        <v>3</v>
      </c>
      <c r="E62" s="69"/>
      <c r="F62" s="70">
        <v>50</v>
      </c>
      <c r="G62" s="67"/>
      <c r="H62" s="71"/>
      <c r="I62" s="72"/>
      <c r="J62" s="72"/>
      <c r="K62" s="34" t="s">
        <v>65</v>
      </c>
      <c r="L62" s="79">
        <v>62</v>
      </c>
      <c r="M62" s="79"/>
      <c r="N62" s="74"/>
      <c r="O62" s="81" t="s">
        <v>213</v>
      </c>
      <c r="P62" s="81" t="s">
        <v>214</v>
      </c>
      <c r="Q62" s="81" t="s">
        <v>216</v>
      </c>
      <c r="R62">
        <v>2</v>
      </c>
      <c r="S62" s="80" t="str">
        <f>REPLACE(INDEX(GroupVertices[Group],MATCH(Edges[[#This Row],[Vertex 1]],GroupVertices[Vertex],0)),1,1,"")</f>
        <v>1</v>
      </c>
      <c r="T62" s="80" t="str">
        <f>REPLACE(INDEX(GroupVertices[Group],MATCH(Edges[[#This Row],[Vertex 2]],GroupVertices[Vertex],0)),1,1,"")</f>
        <v>1</v>
      </c>
      <c r="U62" s="34"/>
      <c r="V62" s="34"/>
      <c r="W62" s="34"/>
      <c r="X62" s="34"/>
      <c r="Y62" s="34"/>
      <c r="Z62" s="34"/>
      <c r="AA62" s="34"/>
      <c r="AB62" s="34"/>
      <c r="AC62" s="34"/>
    </row>
    <row r="63" spans="1:29" ht="15">
      <c r="A63" s="66" t="s">
        <v>202</v>
      </c>
      <c r="B63" s="66" t="s">
        <v>206</v>
      </c>
      <c r="C63" s="67" t="s">
        <v>567</v>
      </c>
      <c r="D63" s="68">
        <v>10</v>
      </c>
      <c r="E63" s="69"/>
      <c r="F63" s="70">
        <v>20</v>
      </c>
      <c r="G63" s="67"/>
      <c r="H63" s="71"/>
      <c r="I63" s="72"/>
      <c r="J63" s="72"/>
      <c r="K63" s="34" t="s">
        <v>66</v>
      </c>
      <c r="L63" s="79">
        <v>63</v>
      </c>
      <c r="M63" s="79"/>
      <c r="N63" s="74"/>
      <c r="O63" s="81" t="s">
        <v>213</v>
      </c>
      <c r="P63" s="81" t="s">
        <v>214</v>
      </c>
      <c r="Q63" s="81" t="s">
        <v>215</v>
      </c>
      <c r="R63">
        <v>6</v>
      </c>
      <c r="S63" s="80" t="str">
        <f>REPLACE(INDEX(GroupVertices[Group],MATCH(Edges[[#This Row],[Vertex 1]],GroupVertices[Vertex],0)),1,1,"")</f>
        <v>2</v>
      </c>
      <c r="T63" s="80" t="str">
        <f>REPLACE(INDEX(GroupVertices[Group],MATCH(Edges[[#This Row],[Vertex 2]],GroupVertices[Vertex],0)),1,1,"")</f>
        <v>1</v>
      </c>
      <c r="U63" s="34"/>
      <c r="V63" s="34"/>
      <c r="W63" s="34"/>
      <c r="X63" s="34"/>
      <c r="Y63" s="34"/>
      <c r="Z63" s="34"/>
      <c r="AA63" s="34"/>
      <c r="AB63" s="34"/>
      <c r="AC63" s="34"/>
    </row>
    <row r="64" spans="1:29" ht="15">
      <c r="A64" s="66" t="s">
        <v>202</v>
      </c>
      <c r="B64" s="66" t="s">
        <v>206</v>
      </c>
      <c r="C64" s="67" t="s">
        <v>567</v>
      </c>
      <c r="D64" s="68">
        <v>10</v>
      </c>
      <c r="E64" s="69"/>
      <c r="F64" s="70">
        <v>20</v>
      </c>
      <c r="G64" s="67"/>
      <c r="H64" s="71"/>
      <c r="I64" s="72"/>
      <c r="J64" s="72"/>
      <c r="K64" s="34" t="s">
        <v>66</v>
      </c>
      <c r="L64" s="79">
        <v>64</v>
      </c>
      <c r="M64" s="79"/>
      <c r="N64" s="74"/>
      <c r="O64" s="81" t="s">
        <v>213</v>
      </c>
      <c r="P64" s="81" t="s">
        <v>214</v>
      </c>
      <c r="Q64" s="81" t="s">
        <v>217</v>
      </c>
      <c r="R64">
        <v>6</v>
      </c>
      <c r="S64" s="80" t="str">
        <f>REPLACE(INDEX(GroupVertices[Group],MATCH(Edges[[#This Row],[Vertex 1]],GroupVertices[Vertex],0)),1,1,"")</f>
        <v>2</v>
      </c>
      <c r="T64" s="80" t="str">
        <f>REPLACE(INDEX(GroupVertices[Group],MATCH(Edges[[#This Row],[Vertex 2]],GroupVertices[Vertex],0)),1,1,"")</f>
        <v>1</v>
      </c>
      <c r="U64" s="34"/>
      <c r="V64" s="34"/>
      <c r="W64" s="34"/>
      <c r="X64" s="34"/>
      <c r="Y64" s="34"/>
      <c r="Z64" s="34"/>
      <c r="AA64" s="34"/>
      <c r="AB64" s="34"/>
      <c r="AC64" s="34"/>
    </row>
    <row r="65" spans="1:29" ht="15">
      <c r="A65" s="66" t="s">
        <v>202</v>
      </c>
      <c r="B65" s="66" t="s">
        <v>206</v>
      </c>
      <c r="C65" s="67" t="s">
        <v>567</v>
      </c>
      <c r="D65" s="68">
        <v>10</v>
      </c>
      <c r="E65" s="69"/>
      <c r="F65" s="70">
        <v>20</v>
      </c>
      <c r="G65" s="67"/>
      <c r="H65" s="71"/>
      <c r="I65" s="72"/>
      <c r="J65" s="72"/>
      <c r="K65" s="34" t="s">
        <v>66</v>
      </c>
      <c r="L65" s="79">
        <v>65</v>
      </c>
      <c r="M65" s="79"/>
      <c r="N65" s="74"/>
      <c r="O65" s="81" t="s">
        <v>213</v>
      </c>
      <c r="P65" s="81" t="s">
        <v>214</v>
      </c>
      <c r="Q65" s="81" t="s">
        <v>216</v>
      </c>
      <c r="R65">
        <v>6</v>
      </c>
      <c r="S65" s="80" t="str">
        <f>REPLACE(INDEX(GroupVertices[Group],MATCH(Edges[[#This Row],[Vertex 1]],GroupVertices[Vertex],0)),1,1,"")</f>
        <v>2</v>
      </c>
      <c r="T65" s="80" t="str">
        <f>REPLACE(INDEX(GroupVertices[Group],MATCH(Edges[[#This Row],[Vertex 2]],GroupVertices[Vertex],0)),1,1,"")</f>
        <v>1</v>
      </c>
      <c r="U65" s="34"/>
      <c r="V65" s="34"/>
      <c r="W65" s="34"/>
      <c r="X65" s="34"/>
      <c r="Y65" s="34"/>
      <c r="Z65" s="34"/>
      <c r="AA65" s="34"/>
      <c r="AB65" s="34"/>
      <c r="AC65" s="34"/>
    </row>
    <row r="66" spans="1:29" ht="15">
      <c r="A66" s="66" t="s">
        <v>203</v>
      </c>
      <c r="B66" s="66" t="s">
        <v>206</v>
      </c>
      <c r="C66" s="67" t="s">
        <v>568</v>
      </c>
      <c r="D66" s="68">
        <v>8.295295581562211</v>
      </c>
      <c r="E66" s="69"/>
      <c r="F66" s="70">
        <v>27.305876079019097</v>
      </c>
      <c r="G66" s="67"/>
      <c r="H66" s="71"/>
      <c r="I66" s="72"/>
      <c r="J66" s="72"/>
      <c r="K66" s="34" t="s">
        <v>66</v>
      </c>
      <c r="L66" s="79">
        <v>66</v>
      </c>
      <c r="M66" s="79"/>
      <c r="N66" s="74"/>
      <c r="O66" s="81" t="s">
        <v>213</v>
      </c>
      <c r="P66" s="81" t="s">
        <v>214</v>
      </c>
      <c r="Q66" s="81" t="s">
        <v>216</v>
      </c>
      <c r="R66">
        <v>4</v>
      </c>
      <c r="S66" s="80" t="str">
        <f>REPLACE(INDEX(GroupVertices[Group],MATCH(Edges[[#This Row],[Vertex 1]],GroupVertices[Vertex],0)),1,1,"")</f>
        <v>1</v>
      </c>
      <c r="T66" s="80" t="str">
        <f>REPLACE(INDEX(GroupVertices[Group],MATCH(Edges[[#This Row],[Vertex 2]],GroupVertices[Vertex],0)),1,1,"")</f>
        <v>1</v>
      </c>
      <c r="U66" s="34"/>
      <c r="V66" s="34"/>
      <c r="W66" s="34"/>
      <c r="X66" s="34"/>
      <c r="Y66" s="34"/>
      <c r="Z66" s="34"/>
      <c r="AA66" s="34"/>
      <c r="AB66" s="34"/>
      <c r="AC66" s="34"/>
    </row>
    <row r="67" spans="1:29" ht="15">
      <c r="A67" s="66" t="s">
        <v>204</v>
      </c>
      <c r="B67" s="66" t="s">
        <v>206</v>
      </c>
      <c r="C67" s="67" t="s">
        <v>567</v>
      </c>
      <c r="D67" s="68">
        <v>10</v>
      </c>
      <c r="E67" s="69"/>
      <c r="F67" s="70">
        <v>20</v>
      </c>
      <c r="G67" s="67"/>
      <c r="H67" s="71"/>
      <c r="I67" s="72"/>
      <c r="J67" s="72"/>
      <c r="K67" s="34" t="s">
        <v>66</v>
      </c>
      <c r="L67" s="79">
        <v>67</v>
      </c>
      <c r="M67" s="79"/>
      <c r="N67" s="74"/>
      <c r="O67" s="81" t="s">
        <v>213</v>
      </c>
      <c r="P67" s="81" t="s">
        <v>214</v>
      </c>
      <c r="Q67" s="81" t="s">
        <v>216</v>
      </c>
      <c r="R67">
        <v>5</v>
      </c>
      <c r="S67" s="80" t="str">
        <f>REPLACE(INDEX(GroupVertices[Group],MATCH(Edges[[#This Row],[Vertex 1]],GroupVertices[Vertex],0)),1,1,"")</f>
        <v>1</v>
      </c>
      <c r="T67" s="80" t="str">
        <f>REPLACE(INDEX(GroupVertices[Group],MATCH(Edges[[#This Row],[Vertex 2]],GroupVertices[Vertex],0)),1,1,"")</f>
        <v>1</v>
      </c>
      <c r="U67" s="34"/>
      <c r="V67" s="34"/>
      <c r="W67" s="34"/>
      <c r="X67" s="34"/>
      <c r="Y67" s="34"/>
      <c r="Z67" s="34"/>
      <c r="AA67" s="34"/>
      <c r="AB67" s="34"/>
      <c r="AC67" s="34"/>
    </row>
    <row r="68" spans="1:29" ht="15">
      <c r="A68" s="66" t="s">
        <v>208</v>
      </c>
      <c r="B68" s="66" t="s">
        <v>206</v>
      </c>
      <c r="C68" s="67" t="s">
        <v>568</v>
      </c>
      <c r="D68" s="68">
        <v>8.295295581562211</v>
      </c>
      <c r="E68" s="69"/>
      <c r="F68" s="70">
        <v>27.305876079019097</v>
      </c>
      <c r="G68" s="67"/>
      <c r="H68" s="71"/>
      <c r="I68" s="72"/>
      <c r="J68" s="72"/>
      <c r="K68" s="34" t="s">
        <v>65</v>
      </c>
      <c r="L68" s="79">
        <v>68</v>
      </c>
      <c r="M68" s="79"/>
      <c r="N68" s="74"/>
      <c r="O68" s="81" t="s">
        <v>213</v>
      </c>
      <c r="P68" s="81" t="s">
        <v>214</v>
      </c>
      <c r="Q68" s="81" t="s">
        <v>215</v>
      </c>
      <c r="R68">
        <v>4</v>
      </c>
      <c r="S68" s="80" t="str">
        <f>REPLACE(INDEX(GroupVertices[Group],MATCH(Edges[[#This Row],[Vertex 1]],GroupVertices[Vertex],0)),1,1,"")</f>
        <v>1</v>
      </c>
      <c r="T68" s="80" t="str">
        <f>REPLACE(INDEX(GroupVertices[Group],MATCH(Edges[[#This Row],[Vertex 2]],GroupVertices[Vertex],0)),1,1,"")</f>
        <v>1</v>
      </c>
      <c r="U68" s="34"/>
      <c r="V68" s="34"/>
      <c r="W68" s="34"/>
      <c r="X68" s="34"/>
      <c r="Y68" s="34"/>
      <c r="Z68" s="34"/>
      <c r="AA68" s="34"/>
      <c r="AB68" s="34"/>
      <c r="AC68" s="34"/>
    </row>
    <row r="69" spans="1:29" ht="15">
      <c r="A69" s="66" t="s">
        <v>208</v>
      </c>
      <c r="B69" s="66" t="s">
        <v>206</v>
      </c>
      <c r="C69" s="67" t="s">
        <v>568</v>
      </c>
      <c r="D69" s="68">
        <v>8.295295581562211</v>
      </c>
      <c r="E69" s="69"/>
      <c r="F69" s="70">
        <v>27.305876079019097</v>
      </c>
      <c r="G69" s="67"/>
      <c r="H69" s="71"/>
      <c r="I69" s="72"/>
      <c r="J69" s="72"/>
      <c r="K69" s="34" t="s">
        <v>65</v>
      </c>
      <c r="L69" s="79">
        <v>69</v>
      </c>
      <c r="M69" s="79"/>
      <c r="N69" s="74"/>
      <c r="O69" s="81" t="s">
        <v>213</v>
      </c>
      <c r="P69" s="81" t="s">
        <v>214</v>
      </c>
      <c r="Q69" s="81" t="s">
        <v>217</v>
      </c>
      <c r="R69">
        <v>4</v>
      </c>
      <c r="S69" s="80" t="str">
        <f>REPLACE(INDEX(GroupVertices[Group],MATCH(Edges[[#This Row],[Vertex 1]],GroupVertices[Vertex],0)),1,1,"")</f>
        <v>1</v>
      </c>
      <c r="T69" s="80" t="str">
        <f>REPLACE(INDEX(GroupVertices[Group],MATCH(Edges[[#This Row],[Vertex 2]],GroupVertices[Vertex],0)),1,1,"")</f>
        <v>1</v>
      </c>
      <c r="U69" s="34"/>
      <c r="V69" s="34"/>
      <c r="W69" s="34"/>
      <c r="X69" s="34"/>
      <c r="Y69" s="34"/>
      <c r="Z69" s="34"/>
      <c r="AA69" s="34"/>
      <c r="AB69" s="34"/>
      <c r="AC69" s="34"/>
    </row>
    <row r="70" spans="1:29" ht="15">
      <c r="A70" s="66" t="s">
        <v>204</v>
      </c>
      <c r="B70" s="66" t="s">
        <v>206</v>
      </c>
      <c r="C70" s="67" t="s">
        <v>567</v>
      </c>
      <c r="D70" s="68">
        <v>10</v>
      </c>
      <c r="E70" s="69"/>
      <c r="F70" s="70">
        <v>20</v>
      </c>
      <c r="G70" s="67"/>
      <c r="H70" s="71"/>
      <c r="I70" s="72"/>
      <c r="J70" s="72"/>
      <c r="K70" s="34" t="s">
        <v>66</v>
      </c>
      <c r="L70" s="79">
        <v>70</v>
      </c>
      <c r="M70" s="79"/>
      <c r="N70" s="74"/>
      <c r="O70" s="81" t="s">
        <v>213</v>
      </c>
      <c r="P70" s="81" t="s">
        <v>214</v>
      </c>
      <c r="Q70" s="81" t="s">
        <v>217</v>
      </c>
      <c r="R70">
        <v>5</v>
      </c>
      <c r="S70" s="80" t="str">
        <f>REPLACE(INDEX(GroupVertices[Group],MATCH(Edges[[#This Row],[Vertex 1]],GroupVertices[Vertex],0)),1,1,"")</f>
        <v>1</v>
      </c>
      <c r="T70" s="80" t="str">
        <f>REPLACE(INDEX(GroupVertices[Group],MATCH(Edges[[#This Row],[Vertex 2]],GroupVertices[Vertex],0)),1,1,"")</f>
        <v>1</v>
      </c>
      <c r="U70" s="34"/>
      <c r="V70" s="34"/>
      <c r="W70" s="34"/>
      <c r="X70" s="34"/>
      <c r="Y70" s="34"/>
      <c r="Z70" s="34"/>
      <c r="AA70" s="34"/>
      <c r="AB70" s="34"/>
      <c r="AC70" s="34"/>
    </row>
    <row r="71" spans="1:29" ht="15">
      <c r="A71" s="66" t="s">
        <v>207</v>
      </c>
      <c r="B71" s="66" t="s">
        <v>206</v>
      </c>
      <c r="C71" s="67" t="s">
        <v>566</v>
      </c>
      <c r="D71" s="68">
        <v>3</v>
      </c>
      <c r="E71" s="69"/>
      <c r="F71" s="70">
        <v>50</v>
      </c>
      <c r="G71" s="67"/>
      <c r="H71" s="71"/>
      <c r="I71" s="72"/>
      <c r="J71" s="72"/>
      <c r="K71" s="34" t="s">
        <v>65</v>
      </c>
      <c r="L71" s="79">
        <v>71</v>
      </c>
      <c r="M71" s="79"/>
      <c r="N71" s="74"/>
      <c r="O71" s="81" t="s">
        <v>213</v>
      </c>
      <c r="P71" s="81" t="s">
        <v>214</v>
      </c>
      <c r="Q71" s="81" t="s">
        <v>217</v>
      </c>
      <c r="R71">
        <v>2</v>
      </c>
      <c r="S71" s="80" t="str">
        <f>REPLACE(INDEX(GroupVertices[Group],MATCH(Edges[[#This Row],[Vertex 1]],GroupVertices[Vertex],0)),1,1,"")</f>
        <v>1</v>
      </c>
      <c r="T71" s="80" t="str">
        <f>REPLACE(INDEX(GroupVertices[Group],MATCH(Edges[[#This Row],[Vertex 2]],GroupVertices[Vertex],0)),1,1,"")</f>
        <v>1</v>
      </c>
      <c r="U71" s="34"/>
      <c r="V71" s="34"/>
      <c r="W71" s="34"/>
      <c r="X71" s="34"/>
      <c r="Y71" s="34"/>
      <c r="Z71" s="34"/>
      <c r="AA71" s="34"/>
      <c r="AB71" s="34"/>
      <c r="AC71" s="34"/>
    </row>
    <row r="72" spans="1:29" ht="15">
      <c r="A72" s="66" t="s">
        <v>206</v>
      </c>
      <c r="B72" s="66" t="s">
        <v>202</v>
      </c>
      <c r="C72" s="67" t="s">
        <v>566</v>
      </c>
      <c r="D72" s="68">
        <v>3</v>
      </c>
      <c r="E72" s="69"/>
      <c r="F72" s="70">
        <v>50</v>
      </c>
      <c r="G72" s="67"/>
      <c r="H72" s="71"/>
      <c r="I72" s="72"/>
      <c r="J72" s="72"/>
      <c r="K72" s="34" t="s">
        <v>66</v>
      </c>
      <c r="L72" s="79">
        <v>72</v>
      </c>
      <c r="M72" s="79"/>
      <c r="N72" s="74"/>
      <c r="O72" s="81" t="s">
        <v>213</v>
      </c>
      <c r="P72" s="81" t="s">
        <v>214</v>
      </c>
      <c r="Q72" s="81" t="s">
        <v>216</v>
      </c>
      <c r="R72">
        <v>2</v>
      </c>
      <c r="S72" s="80" t="str">
        <f>REPLACE(INDEX(GroupVertices[Group],MATCH(Edges[[#This Row],[Vertex 1]],GroupVertices[Vertex],0)),1,1,"")</f>
        <v>1</v>
      </c>
      <c r="T72" s="80" t="str">
        <f>REPLACE(INDEX(GroupVertices[Group],MATCH(Edges[[#This Row],[Vertex 2]],GroupVertices[Vertex],0)),1,1,"")</f>
        <v>2</v>
      </c>
      <c r="U72" s="34"/>
      <c r="V72" s="34"/>
      <c r="W72" s="34"/>
      <c r="X72" s="34"/>
      <c r="Y72" s="34"/>
      <c r="Z72" s="34"/>
      <c r="AA72" s="34"/>
      <c r="AB72" s="34"/>
      <c r="AC72" s="34"/>
    </row>
    <row r="73" spans="1:29" ht="15">
      <c r="A73" s="66" t="s">
        <v>204</v>
      </c>
      <c r="B73" s="66" t="s">
        <v>206</v>
      </c>
      <c r="C73" s="67" t="s">
        <v>567</v>
      </c>
      <c r="D73" s="68">
        <v>10</v>
      </c>
      <c r="E73" s="69"/>
      <c r="F73" s="70">
        <v>20</v>
      </c>
      <c r="G73" s="67"/>
      <c r="H73" s="71"/>
      <c r="I73" s="72"/>
      <c r="J73" s="72"/>
      <c r="K73" s="34" t="s">
        <v>66</v>
      </c>
      <c r="L73" s="79">
        <v>73</v>
      </c>
      <c r="M73" s="79"/>
      <c r="N73" s="74"/>
      <c r="O73" s="81" t="s">
        <v>213</v>
      </c>
      <c r="P73" s="81" t="s">
        <v>214</v>
      </c>
      <c r="Q73" s="81" t="s">
        <v>216</v>
      </c>
      <c r="R73">
        <v>5</v>
      </c>
      <c r="S73" s="80" t="str">
        <f>REPLACE(INDEX(GroupVertices[Group],MATCH(Edges[[#This Row],[Vertex 1]],GroupVertices[Vertex],0)),1,1,"")</f>
        <v>1</v>
      </c>
      <c r="T73" s="80" t="str">
        <f>REPLACE(INDEX(GroupVertices[Group],MATCH(Edges[[#This Row],[Vertex 2]],GroupVertices[Vertex],0)),1,1,"")</f>
        <v>1</v>
      </c>
      <c r="U73" s="34"/>
      <c r="V73" s="34"/>
      <c r="W73" s="34"/>
      <c r="X73" s="34"/>
      <c r="Y73" s="34"/>
      <c r="Z73" s="34"/>
      <c r="AA73" s="34"/>
      <c r="AB73" s="34"/>
      <c r="AC73" s="34"/>
    </row>
    <row r="74" spans="1:29" ht="15">
      <c r="A74" s="66" t="s">
        <v>205</v>
      </c>
      <c r="B74" s="66" t="s">
        <v>206</v>
      </c>
      <c r="C74" s="67" t="s">
        <v>569</v>
      </c>
      <c r="D74" s="68">
        <v>6.0975493454483205</v>
      </c>
      <c r="E74" s="69"/>
      <c r="F74" s="70">
        <v>36.7247885195072</v>
      </c>
      <c r="G74" s="67"/>
      <c r="H74" s="71"/>
      <c r="I74" s="72"/>
      <c r="J74" s="72"/>
      <c r="K74" s="34" t="s">
        <v>66</v>
      </c>
      <c r="L74" s="79">
        <v>74</v>
      </c>
      <c r="M74" s="79"/>
      <c r="N74" s="74"/>
      <c r="O74" s="81" t="s">
        <v>213</v>
      </c>
      <c r="P74" s="81" t="s">
        <v>214</v>
      </c>
      <c r="Q74" s="81" t="s">
        <v>215</v>
      </c>
      <c r="R74">
        <v>3</v>
      </c>
      <c r="S74" s="80" t="str">
        <f>REPLACE(INDEX(GroupVertices[Group],MATCH(Edges[[#This Row],[Vertex 1]],GroupVertices[Vertex],0)),1,1,"")</f>
        <v>1</v>
      </c>
      <c r="T74" s="80" t="str">
        <f>REPLACE(INDEX(GroupVertices[Group],MATCH(Edges[[#This Row],[Vertex 2]],GroupVertices[Vertex],0)),1,1,"")</f>
        <v>1</v>
      </c>
      <c r="U74" s="34"/>
      <c r="V74" s="34"/>
      <c r="W74" s="34"/>
      <c r="X74" s="34"/>
      <c r="Y74" s="34"/>
      <c r="Z74" s="34"/>
      <c r="AA74" s="34"/>
      <c r="AB74" s="34"/>
      <c r="AC74" s="34"/>
    </row>
    <row r="75" spans="1:29" ht="15">
      <c r="A75" s="66" t="s">
        <v>205</v>
      </c>
      <c r="B75" s="66" t="s">
        <v>206</v>
      </c>
      <c r="C75" s="67" t="s">
        <v>569</v>
      </c>
      <c r="D75" s="68">
        <v>6.0975493454483205</v>
      </c>
      <c r="E75" s="69"/>
      <c r="F75" s="70">
        <v>36.7247885195072</v>
      </c>
      <c r="G75" s="67"/>
      <c r="H75" s="71"/>
      <c r="I75" s="72"/>
      <c r="J75" s="72"/>
      <c r="K75" s="34" t="s">
        <v>66</v>
      </c>
      <c r="L75" s="79">
        <v>75</v>
      </c>
      <c r="M75" s="79"/>
      <c r="N75" s="74"/>
      <c r="O75" s="81" t="s">
        <v>213</v>
      </c>
      <c r="P75" s="81" t="s">
        <v>214</v>
      </c>
      <c r="Q75" s="81" t="s">
        <v>217</v>
      </c>
      <c r="R75">
        <v>3</v>
      </c>
      <c r="S75" s="80" t="str">
        <f>REPLACE(INDEX(GroupVertices[Group],MATCH(Edges[[#This Row],[Vertex 1]],GroupVertices[Vertex],0)),1,1,"")</f>
        <v>1</v>
      </c>
      <c r="T75" s="80" t="str">
        <f>REPLACE(INDEX(GroupVertices[Group],MATCH(Edges[[#This Row],[Vertex 2]],GroupVertices[Vertex],0)),1,1,"")</f>
        <v>1</v>
      </c>
      <c r="U75" s="34"/>
      <c r="V75" s="34"/>
      <c r="W75" s="34"/>
      <c r="X75" s="34"/>
      <c r="Y75" s="34"/>
      <c r="Z75" s="34"/>
      <c r="AA75" s="34"/>
      <c r="AB75" s="34"/>
      <c r="AC75" s="34"/>
    </row>
    <row r="76" spans="1:29" ht="15">
      <c r="A76" s="66" t="s">
        <v>209</v>
      </c>
      <c r="B76" s="66" t="s">
        <v>206</v>
      </c>
      <c r="C76" s="67" t="s">
        <v>566</v>
      </c>
      <c r="D76" s="68">
        <v>3</v>
      </c>
      <c r="E76" s="69"/>
      <c r="F76" s="70">
        <v>50</v>
      </c>
      <c r="G76" s="67"/>
      <c r="H76" s="71"/>
      <c r="I76" s="72"/>
      <c r="J76" s="72"/>
      <c r="K76" s="34" t="s">
        <v>65</v>
      </c>
      <c r="L76" s="79">
        <v>76</v>
      </c>
      <c r="M76" s="79"/>
      <c r="N76" s="74"/>
      <c r="O76" s="81" t="s">
        <v>213</v>
      </c>
      <c r="P76" s="81" t="s">
        <v>214</v>
      </c>
      <c r="Q76" s="81" t="s">
        <v>217</v>
      </c>
      <c r="R76">
        <v>2</v>
      </c>
      <c r="S76" s="80" t="str">
        <f>REPLACE(INDEX(GroupVertices[Group],MATCH(Edges[[#This Row],[Vertex 1]],GroupVertices[Vertex],0)),1,1,"")</f>
        <v>1</v>
      </c>
      <c r="T76" s="80" t="str">
        <f>REPLACE(INDEX(GroupVertices[Group],MATCH(Edges[[#This Row],[Vertex 2]],GroupVertices[Vertex],0)),1,1,"")</f>
        <v>1</v>
      </c>
      <c r="U76" s="34"/>
      <c r="V76" s="34"/>
      <c r="W76" s="34"/>
      <c r="X76" s="34"/>
      <c r="Y76" s="34"/>
      <c r="Z76" s="34"/>
      <c r="AA76" s="34"/>
      <c r="AB76" s="34"/>
      <c r="AC76" s="34"/>
    </row>
    <row r="77" spans="1:29" ht="15">
      <c r="A77" s="66" t="s">
        <v>202</v>
      </c>
      <c r="B77" s="66" t="s">
        <v>206</v>
      </c>
      <c r="C77" s="67" t="s">
        <v>567</v>
      </c>
      <c r="D77" s="68">
        <v>10</v>
      </c>
      <c r="E77" s="69"/>
      <c r="F77" s="70">
        <v>20</v>
      </c>
      <c r="G77" s="67"/>
      <c r="H77" s="71"/>
      <c r="I77" s="72"/>
      <c r="J77" s="72"/>
      <c r="K77" s="34" t="s">
        <v>66</v>
      </c>
      <c r="L77" s="79">
        <v>77</v>
      </c>
      <c r="M77" s="79"/>
      <c r="N77" s="74"/>
      <c r="O77" s="81" t="s">
        <v>213</v>
      </c>
      <c r="P77" s="81" t="s">
        <v>214</v>
      </c>
      <c r="Q77" s="81" t="s">
        <v>218</v>
      </c>
      <c r="R77">
        <v>6</v>
      </c>
      <c r="S77" s="80" t="str">
        <f>REPLACE(INDEX(GroupVertices[Group],MATCH(Edges[[#This Row],[Vertex 1]],GroupVertices[Vertex],0)),1,1,"")</f>
        <v>2</v>
      </c>
      <c r="T77" s="80" t="str">
        <f>REPLACE(INDEX(GroupVertices[Group],MATCH(Edges[[#This Row],[Vertex 2]],GroupVertices[Vertex],0)),1,1,"")</f>
        <v>1</v>
      </c>
      <c r="U77" s="34"/>
      <c r="V77" s="34"/>
      <c r="W77" s="34"/>
      <c r="X77" s="34"/>
      <c r="Y77" s="34"/>
      <c r="Z77" s="34"/>
      <c r="AA77" s="34"/>
      <c r="AB77" s="34"/>
      <c r="AC77" s="34"/>
    </row>
    <row r="78" spans="1:29" ht="15">
      <c r="A78" s="66" t="s">
        <v>208</v>
      </c>
      <c r="B78" s="66" t="s">
        <v>203</v>
      </c>
      <c r="C78" s="67" t="s">
        <v>568</v>
      </c>
      <c r="D78" s="68">
        <v>8.295295581562211</v>
      </c>
      <c r="E78" s="69"/>
      <c r="F78" s="70">
        <v>27.305876079019097</v>
      </c>
      <c r="G78" s="67"/>
      <c r="H78" s="71"/>
      <c r="I78" s="72"/>
      <c r="J78" s="72"/>
      <c r="K78" s="34" t="s">
        <v>66</v>
      </c>
      <c r="L78" s="79">
        <v>78</v>
      </c>
      <c r="M78" s="79"/>
      <c r="N78" s="74"/>
      <c r="O78" s="81" t="s">
        <v>213</v>
      </c>
      <c r="P78" s="81" t="s">
        <v>214</v>
      </c>
      <c r="Q78" s="81" t="s">
        <v>216</v>
      </c>
      <c r="R78">
        <v>4</v>
      </c>
      <c r="S78" s="80" t="str">
        <f>REPLACE(INDEX(GroupVertices[Group],MATCH(Edges[[#This Row],[Vertex 1]],GroupVertices[Vertex],0)),1,1,"")</f>
        <v>1</v>
      </c>
      <c r="T78" s="80" t="str">
        <f>REPLACE(INDEX(GroupVertices[Group],MATCH(Edges[[#This Row],[Vertex 2]],GroupVertices[Vertex],0)),1,1,"")</f>
        <v>1</v>
      </c>
      <c r="U78" s="34"/>
      <c r="V78" s="34"/>
      <c r="W78" s="34"/>
      <c r="X78" s="34"/>
      <c r="Y78" s="34"/>
      <c r="Z78" s="34"/>
      <c r="AA78" s="34"/>
      <c r="AB78" s="34"/>
      <c r="AC78" s="34"/>
    </row>
    <row r="79" spans="1:29" ht="15">
      <c r="A79" s="66" t="s">
        <v>204</v>
      </c>
      <c r="B79" s="66" t="s">
        <v>203</v>
      </c>
      <c r="C79" s="67" t="s">
        <v>567</v>
      </c>
      <c r="D79" s="68">
        <v>10</v>
      </c>
      <c r="E79" s="69"/>
      <c r="F79" s="70">
        <v>20</v>
      </c>
      <c r="G79" s="67"/>
      <c r="H79" s="71"/>
      <c r="I79" s="72"/>
      <c r="J79" s="72"/>
      <c r="K79" s="34" t="s">
        <v>65</v>
      </c>
      <c r="L79" s="79">
        <v>79</v>
      </c>
      <c r="M79" s="79"/>
      <c r="N79" s="74"/>
      <c r="O79" s="81" t="s">
        <v>213</v>
      </c>
      <c r="P79" s="81" t="s">
        <v>214</v>
      </c>
      <c r="Q79" s="81" t="s">
        <v>216</v>
      </c>
      <c r="R79">
        <v>6</v>
      </c>
      <c r="S79" s="80" t="str">
        <f>REPLACE(INDEX(GroupVertices[Group],MATCH(Edges[[#This Row],[Vertex 1]],GroupVertices[Vertex],0)),1,1,"")</f>
        <v>1</v>
      </c>
      <c r="T79" s="80" t="str">
        <f>REPLACE(INDEX(GroupVertices[Group],MATCH(Edges[[#This Row],[Vertex 2]],GroupVertices[Vertex],0)),1,1,"")</f>
        <v>1</v>
      </c>
      <c r="U79" s="34"/>
      <c r="V79" s="34"/>
      <c r="W79" s="34"/>
      <c r="X79" s="34"/>
      <c r="Y79" s="34"/>
      <c r="Z79" s="34"/>
      <c r="AA79" s="34"/>
      <c r="AB79" s="34"/>
      <c r="AC79" s="34"/>
    </row>
    <row r="80" spans="1:29" ht="15">
      <c r="A80" s="66" t="s">
        <v>202</v>
      </c>
      <c r="B80" s="66" t="s">
        <v>203</v>
      </c>
      <c r="C80" s="67" t="s">
        <v>567</v>
      </c>
      <c r="D80" s="68">
        <v>10</v>
      </c>
      <c r="E80" s="69"/>
      <c r="F80" s="70">
        <v>20</v>
      </c>
      <c r="G80" s="67"/>
      <c r="H80" s="71"/>
      <c r="I80" s="72"/>
      <c r="J80" s="72"/>
      <c r="K80" s="34" t="s">
        <v>66</v>
      </c>
      <c r="L80" s="79">
        <v>80</v>
      </c>
      <c r="M80" s="79"/>
      <c r="N80" s="74"/>
      <c r="O80" s="81" t="s">
        <v>213</v>
      </c>
      <c r="P80" s="81" t="s">
        <v>214</v>
      </c>
      <c r="Q80" s="81" t="s">
        <v>216</v>
      </c>
      <c r="R80">
        <v>5</v>
      </c>
      <c r="S80" s="80" t="str">
        <f>REPLACE(INDEX(GroupVertices[Group],MATCH(Edges[[#This Row],[Vertex 1]],GroupVertices[Vertex],0)),1,1,"")</f>
        <v>2</v>
      </c>
      <c r="T80" s="80" t="str">
        <f>REPLACE(INDEX(GroupVertices[Group],MATCH(Edges[[#This Row],[Vertex 2]],GroupVertices[Vertex],0)),1,1,"")</f>
        <v>1</v>
      </c>
      <c r="U80" s="34"/>
      <c r="V80" s="34"/>
      <c r="W80" s="34"/>
      <c r="X80" s="34"/>
      <c r="Y80" s="34"/>
      <c r="Z80" s="34"/>
      <c r="AA80" s="34"/>
      <c r="AB80" s="34"/>
      <c r="AC80" s="34"/>
    </row>
    <row r="81" spans="1:29" ht="15">
      <c r="A81" s="66" t="s">
        <v>203</v>
      </c>
      <c r="B81" s="66" t="s">
        <v>202</v>
      </c>
      <c r="C81" s="67" t="s">
        <v>567</v>
      </c>
      <c r="D81" s="68">
        <v>10</v>
      </c>
      <c r="E81" s="69"/>
      <c r="F81" s="70">
        <v>20</v>
      </c>
      <c r="G81" s="67"/>
      <c r="H81" s="71"/>
      <c r="I81" s="72"/>
      <c r="J81" s="72"/>
      <c r="K81" s="34" t="s">
        <v>66</v>
      </c>
      <c r="L81" s="79">
        <v>81</v>
      </c>
      <c r="M81" s="79"/>
      <c r="N81" s="74"/>
      <c r="O81" s="81" t="s">
        <v>213</v>
      </c>
      <c r="P81" s="81" t="s">
        <v>214</v>
      </c>
      <c r="Q81" s="81" t="s">
        <v>216</v>
      </c>
      <c r="R81">
        <v>5</v>
      </c>
      <c r="S81" s="80" t="str">
        <f>REPLACE(INDEX(GroupVertices[Group],MATCH(Edges[[#This Row],[Vertex 1]],GroupVertices[Vertex],0)),1,1,"")</f>
        <v>1</v>
      </c>
      <c r="T81" s="80" t="str">
        <f>REPLACE(INDEX(GroupVertices[Group],MATCH(Edges[[#This Row],[Vertex 2]],GroupVertices[Vertex],0)),1,1,"")</f>
        <v>2</v>
      </c>
      <c r="U81" s="34"/>
      <c r="V81" s="34"/>
      <c r="W81" s="34"/>
      <c r="X81" s="34"/>
      <c r="Y81" s="34"/>
      <c r="Z81" s="34"/>
      <c r="AA81" s="34"/>
      <c r="AB81" s="34"/>
      <c r="AC81" s="34"/>
    </row>
    <row r="82" spans="1:29" ht="15">
      <c r="A82" s="66" t="s">
        <v>204</v>
      </c>
      <c r="B82" s="66" t="s">
        <v>203</v>
      </c>
      <c r="C82" s="67" t="s">
        <v>567</v>
      </c>
      <c r="D82" s="68">
        <v>10</v>
      </c>
      <c r="E82" s="69"/>
      <c r="F82" s="70">
        <v>20</v>
      </c>
      <c r="G82" s="67"/>
      <c r="H82" s="71"/>
      <c r="I82" s="72"/>
      <c r="J82" s="72"/>
      <c r="K82" s="34" t="s">
        <v>65</v>
      </c>
      <c r="L82" s="79">
        <v>82</v>
      </c>
      <c r="M82" s="79"/>
      <c r="N82" s="74"/>
      <c r="O82" s="81" t="s">
        <v>213</v>
      </c>
      <c r="P82" s="81" t="s">
        <v>214</v>
      </c>
      <c r="Q82" s="81" t="s">
        <v>216</v>
      </c>
      <c r="R82">
        <v>6</v>
      </c>
      <c r="S82" s="80" t="str">
        <f>REPLACE(INDEX(GroupVertices[Group],MATCH(Edges[[#This Row],[Vertex 1]],GroupVertices[Vertex],0)),1,1,"")</f>
        <v>1</v>
      </c>
      <c r="T82" s="80" t="str">
        <f>REPLACE(INDEX(GroupVertices[Group],MATCH(Edges[[#This Row],[Vertex 2]],GroupVertices[Vertex],0)),1,1,"")</f>
        <v>1</v>
      </c>
      <c r="U82" s="34"/>
      <c r="V82" s="34"/>
      <c r="W82" s="34"/>
      <c r="X82" s="34"/>
      <c r="Y82" s="34"/>
      <c r="Z82" s="34"/>
      <c r="AA82" s="34"/>
      <c r="AB82" s="34"/>
      <c r="AC82" s="34"/>
    </row>
    <row r="83" spans="1:29" ht="15">
      <c r="A83" s="66" t="s">
        <v>205</v>
      </c>
      <c r="B83" s="66" t="s">
        <v>203</v>
      </c>
      <c r="C83" s="67" t="s">
        <v>569</v>
      </c>
      <c r="D83" s="68">
        <v>6.0975493454483205</v>
      </c>
      <c r="E83" s="69"/>
      <c r="F83" s="70">
        <v>36.7247885195072</v>
      </c>
      <c r="G83" s="67"/>
      <c r="H83" s="71"/>
      <c r="I83" s="72"/>
      <c r="J83" s="72"/>
      <c r="K83" s="34" t="s">
        <v>66</v>
      </c>
      <c r="L83" s="79">
        <v>83</v>
      </c>
      <c r="M83" s="79"/>
      <c r="N83" s="74"/>
      <c r="O83" s="81" t="s">
        <v>213</v>
      </c>
      <c r="P83" s="81" t="s">
        <v>214</v>
      </c>
      <c r="Q83" s="81" t="s">
        <v>216</v>
      </c>
      <c r="R83">
        <v>3</v>
      </c>
      <c r="S83" s="80" t="str">
        <f>REPLACE(INDEX(GroupVertices[Group],MATCH(Edges[[#This Row],[Vertex 1]],GroupVertices[Vertex],0)),1,1,"")</f>
        <v>1</v>
      </c>
      <c r="T83" s="80" t="str">
        <f>REPLACE(INDEX(GroupVertices[Group],MATCH(Edges[[#This Row],[Vertex 2]],GroupVertices[Vertex],0)),1,1,"")</f>
        <v>1</v>
      </c>
      <c r="U83" s="34"/>
      <c r="V83" s="34"/>
      <c r="W83" s="34"/>
      <c r="X83" s="34"/>
      <c r="Y83" s="34"/>
      <c r="Z83" s="34"/>
      <c r="AA83" s="34"/>
      <c r="AB83" s="34"/>
      <c r="AC83" s="34"/>
    </row>
    <row r="84" spans="1:29" ht="15">
      <c r="A84" s="66" t="s">
        <v>203</v>
      </c>
      <c r="B84" s="66" t="s">
        <v>202</v>
      </c>
      <c r="C84" s="67" t="s">
        <v>567</v>
      </c>
      <c r="D84" s="68">
        <v>10</v>
      </c>
      <c r="E84" s="69"/>
      <c r="F84" s="70">
        <v>20</v>
      </c>
      <c r="G84" s="67"/>
      <c r="H84" s="71"/>
      <c r="I84" s="72"/>
      <c r="J84" s="72"/>
      <c r="K84" s="34" t="s">
        <v>66</v>
      </c>
      <c r="L84" s="79">
        <v>84</v>
      </c>
      <c r="M84" s="79"/>
      <c r="N84" s="74"/>
      <c r="O84" s="81" t="s">
        <v>213</v>
      </c>
      <c r="P84" s="81" t="s">
        <v>214</v>
      </c>
      <c r="Q84" s="81" t="s">
        <v>215</v>
      </c>
      <c r="R84">
        <v>5</v>
      </c>
      <c r="S84" s="80" t="str">
        <f>REPLACE(INDEX(GroupVertices[Group],MATCH(Edges[[#This Row],[Vertex 1]],GroupVertices[Vertex],0)),1,1,"")</f>
        <v>1</v>
      </c>
      <c r="T84" s="80" t="str">
        <f>REPLACE(INDEX(GroupVertices[Group],MATCH(Edges[[#This Row],[Vertex 2]],GroupVertices[Vertex],0)),1,1,"")</f>
        <v>2</v>
      </c>
      <c r="U84" s="34"/>
      <c r="V84" s="34"/>
      <c r="W84" s="34"/>
      <c r="X84" s="34"/>
      <c r="Y84" s="34"/>
      <c r="Z84" s="34"/>
      <c r="AA84" s="34"/>
      <c r="AB84" s="34"/>
      <c r="AC84" s="34"/>
    </row>
    <row r="85" spans="1:29" ht="15">
      <c r="A85" s="66" t="s">
        <v>203</v>
      </c>
      <c r="B85" s="66" t="s">
        <v>207</v>
      </c>
      <c r="C85" s="67" t="s">
        <v>566</v>
      </c>
      <c r="D85" s="68">
        <v>3</v>
      </c>
      <c r="E85" s="69"/>
      <c r="F85" s="70">
        <v>50</v>
      </c>
      <c r="G85" s="67"/>
      <c r="H85" s="71"/>
      <c r="I85" s="72"/>
      <c r="J85" s="72"/>
      <c r="K85" s="34" t="s">
        <v>66</v>
      </c>
      <c r="L85" s="79">
        <v>85</v>
      </c>
      <c r="M85" s="79"/>
      <c r="N85" s="74"/>
      <c r="O85" s="81" t="s">
        <v>213</v>
      </c>
      <c r="P85" s="81" t="s">
        <v>214</v>
      </c>
      <c r="Q85" s="81" t="s">
        <v>215</v>
      </c>
      <c r="R85">
        <v>1</v>
      </c>
      <c r="S85" s="80" t="str">
        <f>REPLACE(INDEX(GroupVertices[Group],MATCH(Edges[[#This Row],[Vertex 1]],GroupVertices[Vertex],0)),1,1,"")</f>
        <v>1</v>
      </c>
      <c r="T85" s="80" t="str">
        <f>REPLACE(INDEX(GroupVertices[Group],MATCH(Edges[[#This Row],[Vertex 2]],GroupVertices[Vertex],0)),1,1,"")</f>
        <v>1</v>
      </c>
      <c r="U85" s="34"/>
      <c r="V85" s="34"/>
      <c r="W85" s="34"/>
      <c r="X85" s="34"/>
      <c r="Y85" s="34"/>
      <c r="Z85" s="34"/>
      <c r="AA85" s="34"/>
      <c r="AB85" s="34"/>
      <c r="AC85" s="34"/>
    </row>
    <row r="86" spans="1:29" ht="15">
      <c r="A86" s="66" t="s">
        <v>202</v>
      </c>
      <c r="B86" s="66" t="s">
        <v>203</v>
      </c>
      <c r="C86" s="67" t="s">
        <v>567</v>
      </c>
      <c r="D86" s="68">
        <v>10</v>
      </c>
      <c r="E86" s="69"/>
      <c r="F86" s="70">
        <v>20</v>
      </c>
      <c r="G86" s="67"/>
      <c r="H86" s="71"/>
      <c r="I86" s="72"/>
      <c r="J86" s="72"/>
      <c r="K86" s="34" t="s">
        <v>66</v>
      </c>
      <c r="L86" s="79">
        <v>86</v>
      </c>
      <c r="M86" s="79"/>
      <c r="N86" s="74"/>
      <c r="O86" s="81" t="s">
        <v>213</v>
      </c>
      <c r="P86" s="81" t="s">
        <v>214</v>
      </c>
      <c r="Q86" s="81" t="s">
        <v>216</v>
      </c>
      <c r="R86">
        <v>5</v>
      </c>
      <c r="S86" s="80" t="str">
        <f>REPLACE(INDEX(GroupVertices[Group],MATCH(Edges[[#This Row],[Vertex 1]],GroupVertices[Vertex],0)),1,1,"")</f>
        <v>2</v>
      </c>
      <c r="T86" s="80" t="str">
        <f>REPLACE(INDEX(GroupVertices[Group],MATCH(Edges[[#This Row],[Vertex 2]],GroupVertices[Vertex],0)),1,1,"")</f>
        <v>1</v>
      </c>
      <c r="U86" s="34"/>
      <c r="V86" s="34"/>
      <c r="W86" s="34"/>
      <c r="X86" s="34"/>
      <c r="Y86" s="34"/>
      <c r="Z86" s="34"/>
      <c r="AA86" s="34"/>
      <c r="AB86" s="34"/>
      <c r="AC86" s="34"/>
    </row>
    <row r="87" spans="1:29" ht="15">
      <c r="A87" s="66" t="s">
        <v>208</v>
      </c>
      <c r="B87" s="66" t="s">
        <v>203</v>
      </c>
      <c r="C87" s="67" t="s">
        <v>568</v>
      </c>
      <c r="D87" s="68">
        <v>8.295295581562211</v>
      </c>
      <c r="E87" s="69"/>
      <c r="F87" s="70">
        <v>27.305876079019097</v>
      </c>
      <c r="G87" s="67"/>
      <c r="H87" s="71"/>
      <c r="I87" s="72"/>
      <c r="J87" s="72"/>
      <c r="K87" s="34" t="s">
        <v>66</v>
      </c>
      <c r="L87" s="79">
        <v>87</v>
      </c>
      <c r="M87" s="79"/>
      <c r="N87" s="74"/>
      <c r="O87" s="81" t="s">
        <v>213</v>
      </c>
      <c r="P87" s="81" t="s">
        <v>214</v>
      </c>
      <c r="Q87" s="81" t="s">
        <v>216</v>
      </c>
      <c r="R87">
        <v>4</v>
      </c>
      <c r="S87" s="80" t="str">
        <f>REPLACE(INDEX(GroupVertices[Group],MATCH(Edges[[#This Row],[Vertex 1]],GroupVertices[Vertex],0)),1,1,"")</f>
        <v>1</v>
      </c>
      <c r="T87" s="80" t="str">
        <f>REPLACE(INDEX(GroupVertices[Group],MATCH(Edges[[#This Row],[Vertex 2]],GroupVertices[Vertex],0)),1,1,"")</f>
        <v>1</v>
      </c>
      <c r="U87" s="34"/>
      <c r="V87" s="34"/>
      <c r="W87" s="34"/>
      <c r="X87" s="34"/>
      <c r="Y87" s="34"/>
      <c r="Z87" s="34"/>
      <c r="AA87" s="34"/>
      <c r="AB87" s="34"/>
      <c r="AC87" s="34"/>
    </row>
    <row r="88" spans="1:29" ht="15">
      <c r="A88" s="66" t="s">
        <v>204</v>
      </c>
      <c r="B88" s="66" t="s">
        <v>203</v>
      </c>
      <c r="C88" s="67" t="s">
        <v>567</v>
      </c>
      <c r="D88" s="68">
        <v>10</v>
      </c>
      <c r="E88" s="69"/>
      <c r="F88" s="70">
        <v>20</v>
      </c>
      <c r="G88" s="67"/>
      <c r="H88" s="71"/>
      <c r="I88" s="72"/>
      <c r="J88" s="72"/>
      <c r="K88" s="34" t="s">
        <v>65</v>
      </c>
      <c r="L88" s="79">
        <v>88</v>
      </c>
      <c r="M88" s="79"/>
      <c r="N88" s="74"/>
      <c r="O88" s="81" t="s">
        <v>213</v>
      </c>
      <c r="P88" s="81" t="s">
        <v>214</v>
      </c>
      <c r="Q88" s="81" t="s">
        <v>216</v>
      </c>
      <c r="R88">
        <v>6</v>
      </c>
      <c r="S88" s="80" t="str">
        <f>REPLACE(INDEX(GroupVertices[Group],MATCH(Edges[[#This Row],[Vertex 1]],GroupVertices[Vertex],0)),1,1,"")</f>
        <v>1</v>
      </c>
      <c r="T88" s="80" t="str">
        <f>REPLACE(INDEX(GroupVertices[Group],MATCH(Edges[[#This Row],[Vertex 2]],GroupVertices[Vertex],0)),1,1,"")</f>
        <v>1</v>
      </c>
      <c r="U88" s="34"/>
      <c r="V88" s="34"/>
      <c r="W88" s="34"/>
      <c r="X88" s="34"/>
      <c r="Y88" s="34"/>
      <c r="Z88" s="34"/>
      <c r="AA88" s="34"/>
      <c r="AB88" s="34"/>
      <c r="AC88" s="34"/>
    </row>
    <row r="89" spans="1:29" ht="15">
      <c r="A89" s="66" t="s">
        <v>205</v>
      </c>
      <c r="B89" s="66" t="s">
        <v>203</v>
      </c>
      <c r="C89" s="67" t="s">
        <v>569</v>
      </c>
      <c r="D89" s="68">
        <v>6.0975493454483205</v>
      </c>
      <c r="E89" s="69"/>
      <c r="F89" s="70">
        <v>36.7247885195072</v>
      </c>
      <c r="G89" s="67"/>
      <c r="H89" s="71"/>
      <c r="I89" s="72"/>
      <c r="J89" s="72"/>
      <c r="K89" s="34" t="s">
        <v>66</v>
      </c>
      <c r="L89" s="79">
        <v>89</v>
      </c>
      <c r="M89" s="79"/>
      <c r="N89" s="74"/>
      <c r="O89" s="81" t="s">
        <v>213</v>
      </c>
      <c r="P89" s="81" t="s">
        <v>214</v>
      </c>
      <c r="Q89" s="81" t="s">
        <v>216</v>
      </c>
      <c r="R89">
        <v>3</v>
      </c>
      <c r="S89" s="80" t="str">
        <f>REPLACE(INDEX(GroupVertices[Group],MATCH(Edges[[#This Row],[Vertex 1]],GroupVertices[Vertex],0)),1,1,"")</f>
        <v>1</v>
      </c>
      <c r="T89" s="80" t="str">
        <f>REPLACE(INDEX(GroupVertices[Group],MATCH(Edges[[#This Row],[Vertex 2]],GroupVertices[Vertex],0)),1,1,"")</f>
        <v>1</v>
      </c>
      <c r="U89" s="34"/>
      <c r="V89" s="34"/>
      <c r="W89" s="34"/>
      <c r="X89" s="34"/>
      <c r="Y89" s="34"/>
      <c r="Z89" s="34"/>
      <c r="AA89" s="34"/>
      <c r="AB89" s="34"/>
      <c r="AC89" s="34"/>
    </row>
    <row r="90" spans="1:29" ht="15">
      <c r="A90" s="66" t="s">
        <v>209</v>
      </c>
      <c r="B90" s="66" t="s">
        <v>203</v>
      </c>
      <c r="C90" s="67" t="s">
        <v>569</v>
      </c>
      <c r="D90" s="68">
        <v>6.0975493454483205</v>
      </c>
      <c r="E90" s="69"/>
      <c r="F90" s="70">
        <v>36.7247885195072</v>
      </c>
      <c r="G90" s="67"/>
      <c r="H90" s="71"/>
      <c r="I90" s="72"/>
      <c r="J90" s="72"/>
      <c r="K90" s="34" t="s">
        <v>65</v>
      </c>
      <c r="L90" s="79">
        <v>90</v>
      </c>
      <c r="M90" s="79"/>
      <c r="N90" s="74"/>
      <c r="O90" s="81" t="s">
        <v>213</v>
      </c>
      <c r="P90" s="81" t="s">
        <v>214</v>
      </c>
      <c r="Q90" s="81" t="s">
        <v>216</v>
      </c>
      <c r="R90">
        <v>3</v>
      </c>
      <c r="S90" s="80" t="str">
        <f>REPLACE(INDEX(GroupVertices[Group],MATCH(Edges[[#This Row],[Vertex 1]],GroupVertices[Vertex],0)),1,1,"")</f>
        <v>1</v>
      </c>
      <c r="T90" s="80" t="str">
        <f>REPLACE(INDEX(GroupVertices[Group],MATCH(Edges[[#This Row],[Vertex 2]],GroupVertices[Vertex],0)),1,1,"")</f>
        <v>1</v>
      </c>
      <c r="U90" s="34"/>
      <c r="V90" s="34"/>
      <c r="W90" s="34"/>
      <c r="X90" s="34"/>
      <c r="Y90" s="34"/>
      <c r="Z90" s="34"/>
      <c r="AA90" s="34"/>
      <c r="AB90" s="34"/>
      <c r="AC90" s="34"/>
    </row>
    <row r="91" spans="1:29" ht="15">
      <c r="A91" s="66" t="s">
        <v>202</v>
      </c>
      <c r="B91" s="66" t="s">
        <v>203</v>
      </c>
      <c r="C91" s="67" t="s">
        <v>567</v>
      </c>
      <c r="D91" s="68">
        <v>10</v>
      </c>
      <c r="E91" s="69"/>
      <c r="F91" s="70">
        <v>20</v>
      </c>
      <c r="G91" s="67"/>
      <c r="H91" s="71"/>
      <c r="I91" s="72"/>
      <c r="J91" s="72"/>
      <c r="K91" s="34" t="s">
        <v>66</v>
      </c>
      <c r="L91" s="79">
        <v>91</v>
      </c>
      <c r="M91" s="79"/>
      <c r="N91" s="74"/>
      <c r="O91" s="81" t="s">
        <v>213</v>
      </c>
      <c r="P91" s="81" t="s">
        <v>214</v>
      </c>
      <c r="Q91" s="81" t="s">
        <v>215</v>
      </c>
      <c r="R91">
        <v>5</v>
      </c>
      <c r="S91" s="80" t="str">
        <f>REPLACE(INDEX(GroupVertices[Group],MATCH(Edges[[#This Row],[Vertex 1]],GroupVertices[Vertex],0)),1,1,"")</f>
        <v>2</v>
      </c>
      <c r="T91" s="80" t="str">
        <f>REPLACE(INDEX(GroupVertices[Group],MATCH(Edges[[#This Row],[Vertex 2]],GroupVertices[Vertex],0)),1,1,"")</f>
        <v>1</v>
      </c>
      <c r="U91" s="34"/>
      <c r="V91" s="34"/>
      <c r="W91" s="34"/>
      <c r="X91" s="34"/>
      <c r="Y91" s="34"/>
      <c r="Z91" s="34"/>
      <c r="AA91" s="34"/>
      <c r="AB91" s="34"/>
      <c r="AC91" s="34"/>
    </row>
    <row r="92" spans="1:29" ht="15">
      <c r="A92" s="66" t="s">
        <v>202</v>
      </c>
      <c r="B92" s="66" t="s">
        <v>203</v>
      </c>
      <c r="C92" s="67" t="s">
        <v>567</v>
      </c>
      <c r="D92" s="68">
        <v>10</v>
      </c>
      <c r="E92" s="69"/>
      <c r="F92" s="70">
        <v>20</v>
      </c>
      <c r="G92" s="67"/>
      <c r="H92" s="71"/>
      <c r="I92" s="72"/>
      <c r="J92" s="72"/>
      <c r="K92" s="34" t="s">
        <v>66</v>
      </c>
      <c r="L92" s="79">
        <v>92</v>
      </c>
      <c r="M92" s="79"/>
      <c r="N92" s="74"/>
      <c r="O92" s="81" t="s">
        <v>213</v>
      </c>
      <c r="P92" s="81" t="s">
        <v>214</v>
      </c>
      <c r="Q92" s="81" t="s">
        <v>217</v>
      </c>
      <c r="R92">
        <v>5</v>
      </c>
      <c r="S92" s="80" t="str">
        <f>REPLACE(INDEX(GroupVertices[Group],MATCH(Edges[[#This Row],[Vertex 1]],GroupVertices[Vertex],0)),1,1,"")</f>
        <v>2</v>
      </c>
      <c r="T92" s="80" t="str">
        <f>REPLACE(INDEX(GroupVertices[Group],MATCH(Edges[[#This Row],[Vertex 2]],GroupVertices[Vertex],0)),1,1,"")</f>
        <v>1</v>
      </c>
      <c r="U92" s="34"/>
      <c r="V92" s="34"/>
      <c r="W92" s="34"/>
      <c r="X92" s="34"/>
      <c r="Y92" s="34"/>
      <c r="Z92" s="34"/>
      <c r="AA92" s="34"/>
      <c r="AB92" s="34"/>
      <c r="AC92" s="34"/>
    </row>
    <row r="93" spans="1:29" ht="15">
      <c r="A93" s="66" t="s">
        <v>203</v>
      </c>
      <c r="B93" s="66" t="s">
        <v>202</v>
      </c>
      <c r="C93" s="67" t="s">
        <v>567</v>
      </c>
      <c r="D93" s="68">
        <v>10</v>
      </c>
      <c r="E93" s="69"/>
      <c r="F93" s="70">
        <v>20</v>
      </c>
      <c r="G93" s="67"/>
      <c r="H93" s="71"/>
      <c r="I93" s="72"/>
      <c r="J93" s="72"/>
      <c r="K93" s="34" t="s">
        <v>66</v>
      </c>
      <c r="L93" s="79">
        <v>93</v>
      </c>
      <c r="M93" s="79"/>
      <c r="N93" s="74"/>
      <c r="O93" s="81" t="s">
        <v>213</v>
      </c>
      <c r="P93" s="81" t="s">
        <v>214</v>
      </c>
      <c r="Q93" s="81" t="s">
        <v>216</v>
      </c>
      <c r="R93">
        <v>5</v>
      </c>
      <c r="S93" s="80" t="str">
        <f>REPLACE(INDEX(GroupVertices[Group],MATCH(Edges[[#This Row],[Vertex 1]],GroupVertices[Vertex],0)),1,1,"")</f>
        <v>1</v>
      </c>
      <c r="T93" s="80" t="str">
        <f>REPLACE(INDEX(GroupVertices[Group],MATCH(Edges[[#This Row],[Vertex 2]],GroupVertices[Vertex],0)),1,1,"")</f>
        <v>2</v>
      </c>
      <c r="U93" s="34"/>
      <c r="V93" s="34"/>
      <c r="W93" s="34"/>
      <c r="X93" s="34"/>
      <c r="Y93" s="34"/>
      <c r="Z93" s="34"/>
      <c r="AA93" s="34"/>
      <c r="AB93" s="34"/>
      <c r="AC93" s="34"/>
    </row>
    <row r="94" spans="1:29" ht="15">
      <c r="A94" s="66" t="s">
        <v>204</v>
      </c>
      <c r="B94" s="66" t="s">
        <v>203</v>
      </c>
      <c r="C94" s="67" t="s">
        <v>567</v>
      </c>
      <c r="D94" s="68">
        <v>10</v>
      </c>
      <c r="E94" s="69"/>
      <c r="F94" s="70">
        <v>20</v>
      </c>
      <c r="G94" s="67"/>
      <c r="H94" s="71"/>
      <c r="I94" s="72"/>
      <c r="J94" s="72"/>
      <c r="K94" s="34" t="s">
        <v>65</v>
      </c>
      <c r="L94" s="79">
        <v>94</v>
      </c>
      <c r="M94" s="79"/>
      <c r="N94" s="74"/>
      <c r="O94" s="81" t="s">
        <v>213</v>
      </c>
      <c r="P94" s="81" t="s">
        <v>214</v>
      </c>
      <c r="Q94" s="81" t="s">
        <v>216</v>
      </c>
      <c r="R94">
        <v>6</v>
      </c>
      <c r="S94" s="80" t="str">
        <f>REPLACE(INDEX(GroupVertices[Group],MATCH(Edges[[#This Row],[Vertex 1]],GroupVertices[Vertex],0)),1,1,"")</f>
        <v>1</v>
      </c>
      <c r="T94" s="80" t="str">
        <f>REPLACE(INDEX(GroupVertices[Group],MATCH(Edges[[#This Row],[Vertex 2]],GroupVertices[Vertex],0)),1,1,"")</f>
        <v>1</v>
      </c>
      <c r="U94" s="34"/>
      <c r="V94" s="34"/>
      <c r="W94" s="34"/>
      <c r="X94" s="34"/>
      <c r="Y94" s="34"/>
      <c r="Z94" s="34"/>
      <c r="AA94" s="34"/>
      <c r="AB94" s="34"/>
      <c r="AC94" s="34"/>
    </row>
    <row r="95" spans="1:29" ht="15">
      <c r="A95" s="66" t="s">
        <v>208</v>
      </c>
      <c r="B95" s="66" t="s">
        <v>203</v>
      </c>
      <c r="C95" s="67" t="s">
        <v>568</v>
      </c>
      <c r="D95" s="68">
        <v>8.295295581562211</v>
      </c>
      <c r="E95" s="69"/>
      <c r="F95" s="70">
        <v>27.305876079019097</v>
      </c>
      <c r="G95" s="67"/>
      <c r="H95" s="71"/>
      <c r="I95" s="72"/>
      <c r="J95" s="72"/>
      <c r="K95" s="34" t="s">
        <v>66</v>
      </c>
      <c r="L95" s="79">
        <v>95</v>
      </c>
      <c r="M95" s="79"/>
      <c r="N95" s="74"/>
      <c r="O95" s="81" t="s">
        <v>213</v>
      </c>
      <c r="P95" s="81" t="s">
        <v>214</v>
      </c>
      <c r="Q95" s="81" t="s">
        <v>215</v>
      </c>
      <c r="R95">
        <v>4</v>
      </c>
      <c r="S95" s="80" t="str">
        <f>REPLACE(INDEX(GroupVertices[Group],MATCH(Edges[[#This Row],[Vertex 1]],GroupVertices[Vertex],0)),1,1,"")</f>
        <v>1</v>
      </c>
      <c r="T95" s="80" t="str">
        <f>REPLACE(INDEX(GroupVertices[Group],MATCH(Edges[[#This Row],[Vertex 2]],GroupVertices[Vertex],0)),1,1,"")</f>
        <v>1</v>
      </c>
      <c r="U95" s="34"/>
      <c r="V95" s="34"/>
      <c r="W95" s="34"/>
      <c r="X95" s="34"/>
      <c r="Y95" s="34"/>
      <c r="Z95" s="34"/>
      <c r="AA95" s="34"/>
      <c r="AB95" s="34"/>
      <c r="AC95" s="34"/>
    </row>
    <row r="96" spans="1:29" ht="15">
      <c r="A96" s="66" t="s">
        <v>208</v>
      </c>
      <c r="B96" s="66" t="s">
        <v>203</v>
      </c>
      <c r="C96" s="67" t="s">
        <v>568</v>
      </c>
      <c r="D96" s="68">
        <v>8.295295581562211</v>
      </c>
      <c r="E96" s="69"/>
      <c r="F96" s="70">
        <v>27.305876079019097</v>
      </c>
      <c r="G96" s="67"/>
      <c r="H96" s="71"/>
      <c r="I96" s="72"/>
      <c r="J96" s="72"/>
      <c r="K96" s="34" t="s">
        <v>66</v>
      </c>
      <c r="L96" s="79">
        <v>96</v>
      </c>
      <c r="M96" s="79"/>
      <c r="N96" s="74"/>
      <c r="O96" s="81" t="s">
        <v>213</v>
      </c>
      <c r="P96" s="81" t="s">
        <v>214</v>
      </c>
      <c r="Q96" s="81" t="s">
        <v>217</v>
      </c>
      <c r="R96">
        <v>4</v>
      </c>
      <c r="S96" s="80" t="str">
        <f>REPLACE(INDEX(GroupVertices[Group],MATCH(Edges[[#This Row],[Vertex 1]],GroupVertices[Vertex],0)),1,1,"")</f>
        <v>1</v>
      </c>
      <c r="T96" s="80" t="str">
        <f>REPLACE(INDEX(GroupVertices[Group],MATCH(Edges[[#This Row],[Vertex 2]],GroupVertices[Vertex],0)),1,1,"")</f>
        <v>1</v>
      </c>
      <c r="U96" s="34"/>
      <c r="V96" s="34"/>
      <c r="W96" s="34"/>
      <c r="X96" s="34"/>
      <c r="Y96" s="34"/>
      <c r="Z96" s="34"/>
      <c r="AA96" s="34"/>
      <c r="AB96" s="34"/>
      <c r="AC96" s="34"/>
    </row>
    <row r="97" spans="1:29" ht="15">
      <c r="A97" s="66" t="s">
        <v>203</v>
      </c>
      <c r="B97" s="66" t="s">
        <v>208</v>
      </c>
      <c r="C97" s="67" t="s">
        <v>566</v>
      </c>
      <c r="D97" s="68">
        <v>3</v>
      </c>
      <c r="E97" s="69"/>
      <c r="F97" s="70">
        <v>50</v>
      </c>
      <c r="G97" s="67"/>
      <c r="H97" s="71"/>
      <c r="I97" s="72"/>
      <c r="J97" s="72"/>
      <c r="K97" s="34" t="s">
        <v>66</v>
      </c>
      <c r="L97" s="79">
        <v>97</v>
      </c>
      <c r="M97" s="79"/>
      <c r="N97" s="74"/>
      <c r="O97" s="81" t="s">
        <v>213</v>
      </c>
      <c r="P97" s="81" t="s">
        <v>214</v>
      </c>
      <c r="Q97" s="81" t="s">
        <v>216</v>
      </c>
      <c r="R97">
        <v>1</v>
      </c>
      <c r="S97" s="80" t="str">
        <f>REPLACE(INDEX(GroupVertices[Group],MATCH(Edges[[#This Row],[Vertex 1]],GroupVertices[Vertex],0)),1,1,"")</f>
        <v>1</v>
      </c>
      <c r="T97" s="80" t="str">
        <f>REPLACE(INDEX(GroupVertices[Group],MATCH(Edges[[#This Row],[Vertex 2]],GroupVertices[Vertex],0)),1,1,"")</f>
        <v>1</v>
      </c>
      <c r="U97" s="34"/>
      <c r="V97" s="34"/>
      <c r="W97" s="34"/>
      <c r="X97" s="34"/>
      <c r="Y97" s="34"/>
      <c r="Z97" s="34"/>
      <c r="AA97" s="34"/>
      <c r="AB97" s="34"/>
      <c r="AC97" s="34"/>
    </row>
    <row r="98" spans="1:29" ht="15">
      <c r="A98" s="66" t="s">
        <v>203</v>
      </c>
      <c r="B98" s="66" t="s">
        <v>202</v>
      </c>
      <c r="C98" s="67" t="s">
        <v>567</v>
      </c>
      <c r="D98" s="68">
        <v>10</v>
      </c>
      <c r="E98" s="69"/>
      <c r="F98" s="70">
        <v>20</v>
      </c>
      <c r="G98" s="67"/>
      <c r="H98" s="71"/>
      <c r="I98" s="72"/>
      <c r="J98" s="72"/>
      <c r="K98" s="34" t="s">
        <v>66</v>
      </c>
      <c r="L98" s="79">
        <v>98</v>
      </c>
      <c r="M98" s="79"/>
      <c r="N98" s="74"/>
      <c r="O98" s="81" t="s">
        <v>213</v>
      </c>
      <c r="P98" s="81" t="s">
        <v>214</v>
      </c>
      <c r="Q98" s="81" t="s">
        <v>216</v>
      </c>
      <c r="R98">
        <v>5</v>
      </c>
      <c r="S98" s="80" t="str">
        <f>REPLACE(INDEX(GroupVertices[Group],MATCH(Edges[[#This Row],[Vertex 1]],GroupVertices[Vertex],0)),1,1,"")</f>
        <v>1</v>
      </c>
      <c r="T98" s="80" t="str">
        <f>REPLACE(INDEX(GroupVertices[Group],MATCH(Edges[[#This Row],[Vertex 2]],GroupVertices[Vertex],0)),1,1,"")</f>
        <v>2</v>
      </c>
      <c r="U98" s="34"/>
      <c r="V98" s="34"/>
      <c r="W98" s="34"/>
      <c r="X98" s="34"/>
      <c r="Y98" s="34"/>
      <c r="Z98" s="34"/>
      <c r="AA98" s="34"/>
      <c r="AB98" s="34"/>
      <c r="AC98" s="34"/>
    </row>
    <row r="99" spans="1:29" ht="15">
      <c r="A99" s="66" t="s">
        <v>203</v>
      </c>
      <c r="B99" s="66" t="s">
        <v>205</v>
      </c>
      <c r="C99" s="67" t="s">
        <v>566</v>
      </c>
      <c r="D99" s="68">
        <v>3</v>
      </c>
      <c r="E99" s="69"/>
      <c r="F99" s="70">
        <v>50</v>
      </c>
      <c r="G99" s="67"/>
      <c r="H99" s="71"/>
      <c r="I99" s="72"/>
      <c r="J99" s="72"/>
      <c r="K99" s="34" t="s">
        <v>66</v>
      </c>
      <c r="L99" s="79">
        <v>99</v>
      </c>
      <c r="M99" s="79"/>
      <c r="N99" s="74"/>
      <c r="O99" s="81" t="s">
        <v>213</v>
      </c>
      <c r="P99" s="81" t="s">
        <v>214</v>
      </c>
      <c r="Q99" s="81" t="s">
        <v>216</v>
      </c>
      <c r="R99">
        <v>1</v>
      </c>
      <c r="S99" s="80" t="str">
        <f>REPLACE(INDEX(GroupVertices[Group],MATCH(Edges[[#This Row],[Vertex 1]],GroupVertices[Vertex],0)),1,1,"")</f>
        <v>1</v>
      </c>
      <c r="T99" s="80" t="str">
        <f>REPLACE(INDEX(GroupVertices[Group],MATCH(Edges[[#This Row],[Vertex 2]],GroupVertices[Vertex],0)),1,1,"")</f>
        <v>1</v>
      </c>
      <c r="U99" s="34"/>
      <c r="V99" s="34"/>
      <c r="W99" s="34"/>
      <c r="X99" s="34"/>
      <c r="Y99" s="34"/>
      <c r="Z99" s="34"/>
      <c r="AA99" s="34"/>
      <c r="AB99" s="34"/>
      <c r="AC99" s="34"/>
    </row>
    <row r="100" spans="1:29" ht="15">
      <c r="A100" s="66" t="s">
        <v>204</v>
      </c>
      <c r="B100" s="66" t="s">
        <v>203</v>
      </c>
      <c r="C100" s="67" t="s">
        <v>567</v>
      </c>
      <c r="D100" s="68">
        <v>10</v>
      </c>
      <c r="E100" s="69"/>
      <c r="F100" s="70">
        <v>20</v>
      </c>
      <c r="G100" s="67"/>
      <c r="H100" s="71"/>
      <c r="I100" s="72"/>
      <c r="J100" s="72"/>
      <c r="K100" s="34" t="s">
        <v>65</v>
      </c>
      <c r="L100" s="79">
        <v>100</v>
      </c>
      <c r="M100" s="79"/>
      <c r="N100" s="74"/>
      <c r="O100" s="81" t="s">
        <v>213</v>
      </c>
      <c r="P100" s="81" t="s">
        <v>214</v>
      </c>
      <c r="Q100" s="81" t="s">
        <v>215</v>
      </c>
      <c r="R100">
        <v>6</v>
      </c>
      <c r="S100" s="80" t="str">
        <f>REPLACE(INDEX(GroupVertices[Group],MATCH(Edges[[#This Row],[Vertex 1]],GroupVertices[Vertex],0)),1,1,"")</f>
        <v>1</v>
      </c>
      <c r="T100" s="80" t="str">
        <f>REPLACE(INDEX(GroupVertices[Group],MATCH(Edges[[#This Row],[Vertex 2]],GroupVertices[Vertex],0)),1,1,"")</f>
        <v>1</v>
      </c>
      <c r="U100" s="34"/>
      <c r="V100" s="34"/>
      <c r="W100" s="34"/>
      <c r="X100" s="34"/>
      <c r="Y100" s="34"/>
      <c r="Z100" s="34"/>
      <c r="AA100" s="34"/>
      <c r="AB100" s="34"/>
      <c r="AC100" s="34"/>
    </row>
    <row r="101" spans="1:29" ht="15">
      <c r="A101" s="66" t="s">
        <v>204</v>
      </c>
      <c r="B101" s="66" t="s">
        <v>203</v>
      </c>
      <c r="C101" s="67" t="s">
        <v>567</v>
      </c>
      <c r="D101" s="68">
        <v>10</v>
      </c>
      <c r="E101" s="69"/>
      <c r="F101" s="70">
        <v>20</v>
      </c>
      <c r="G101" s="67"/>
      <c r="H101" s="71"/>
      <c r="I101" s="72"/>
      <c r="J101" s="72"/>
      <c r="K101" s="34" t="s">
        <v>65</v>
      </c>
      <c r="L101" s="79">
        <v>101</v>
      </c>
      <c r="M101" s="79"/>
      <c r="N101" s="74"/>
      <c r="O101" s="81" t="s">
        <v>213</v>
      </c>
      <c r="P101" s="81" t="s">
        <v>214</v>
      </c>
      <c r="Q101" s="81" t="s">
        <v>217</v>
      </c>
      <c r="R101">
        <v>6</v>
      </c>
      <c r="S101" s="80" t="str">
        <f>REPLACE(INDEX(GroupVertices[Group],MATCH(Edges[[#This Row],[Vertex 1]],GroupVertices[Vertex],0)),1,1,"")</f>
        <v>1</v>
      </c>
      <c r="T101" s="80" t="str">
        <f>REPLACE(INDEX(GroupVertices[Group],MATCH(Edges[[#This Row],[Vertex 2]],GroupVertices[Vertex],0)),1,1,"")</f>
        <v>1</v>
      </c>
      <c r="U101" s="34"/>
      <c r="V101" s="34"/>
      <c r="W101" s="34"/>
      <c r="X101" s="34"/>
      <c r="Y101" s="34"/>
      <c r="Z101" s="34"/>
      <c r="AA101" s="34"/>
      <c r="AB101" s="34"/>
      <c r="AC101" s="34"/>
    </row>
    <row r="102" spans="1:29" ht="15">
      <c r="A102" s="66" t="s">
        <v>207</v>
      </c>
      <c r="B102" s="66" t="s">
        <v>203</v>
      </c>
      <c r="C102" s="67" t="s">
        <v>566</v>
      </c>
      <c r="D102" s="68">
        <v>3</v>
      </c>
      <c r="E102" s="69"/>
      <c r="F102" s="70">
        <v>50</v>
      </c>
      <c r="G102" s="67"/>
      <c r="H102" s="71"/>
      <c r="I102" s="72"/>
      <c r="J102" s="72"/>
      <c r="K102" s="34" t="s">
        <v>66</v>
      </c>
      <c r="L102" s="79">
        <v>102</v>
      </c>
      <c r="M102" s="79"/>
      <c r="N102" s="74"/>
      <c r="O102" s="81" t="s">
        <v>213</v>
      </c>
      <c r="P102" s="81" t="s">
        <v>214</v>
      </c>
      <c r="Q102" s="81" t="s">
        <v>215</v>
      </c>
      <c r="R102">
        <v>1</v>
      </c>
      <c r="S102" s="80" t="str">
        <f>REPLACE(INDEX(GroupVertices[Group],MATCH(Edges[[#This Row],[Vertex 1]],GroupVertices[Vertex],0)),1,1,"")</f>
        <v>1</v>
      </c>
      <c r="T102" s="80" t="str">
        <f>REPLACE(INDEX(GroupVertices[Group],MATCH(Edges[[#This Row],[Vertex 2]],GroupVertices[Vertex],0)),1,1,"")</f>
        <v>1</v>
      </c>
      <c r="U102" s="34"/>
      <c r="V102" s="34"/>
      <c r="W102" s="34"/>
      <c r="X102" s="34"/>
      <c r="Y102" s="34"/>
      <c r="Z102" s="34"/>
      <c r="AA102" s="34"/>
      <c r="AB102" s="34"/>
      <c r="AC102" s="34"/>
    </row>
    <row r="103" spans="1:29" ht="15">
      <c r="A103" s="66" t="s">
        <v>205</v>
      </c>
      <c r="B103" s="66" t="s">
        <v>203</v>
      </c>
      <c r="C103" s="67" t="s">
        <v>569</v>
      </c>
      <c r="D103" s="68">
        <v>6.0975493454483205</v>
      </c>
      <c r="E103" s="69"/>
      <c r="F103" s="70">
        <v>36.7247885195072</v>
      </c>
      <c r="G103" s="67"/>
      <c r="H103" s="71"/>
      <c r="I103" s="72"/>
      <c r="J103" s="72"/>
      <c r="K103" s="34" t="s">
        <v>66</v>
      </c>
      <c r="L103" s="79">
        <v>103</v>
      </c>
      <c r="M103" s="79"/>
      <c r="N103" s="74"/>
      <c r="O103" s="81" t="s">
        <v>213</v>
      </c>
      <c r="P103" s="81" t="s">
        <v>214</v>
      </c>
      <c r="Q103" s="81" t="s">
        <v>217</v>
      </c>
      <c r="R103">
        <v>3</v>
      </c>
      <c r="S103" s="80" t="str">
        <f>REPLACE(INDEX(GroupVertices[Group],MATCH(Edges[[#This Row],[Vertex 1]],GroupVertices[Vertex],0)),1,1,"")</f>
        <v>1</v>
      </c>
      <c r="T103" s="80" t="str">
        <f>REPLACE(INDEX(GroupVertices[Group],MATCH(Edges[[#This Row],[Vertex 2]],GroupVertices[Vertex],0)),1,1,"")</f>
        <v>1</v>
      </c>
      <c r="U103" s="34"/>
      <c r="V103" s="34"/>
      <c r="W103" s="34"/>
      <c r="X103" s="34"/>
      <c r="Y103" s="34"/>
      <c r="Z103" s="34"/>
      <c r="AA103" s="34"/>
      <c r="AB103" s="34"/>
      <c r="AC103" s="34"/>
    </row>
    <row r="104" spans="1:29" ht="15">
      <c r="A104" s="66" t="s">
        <v>203</v>
      </c>
      <c r="B104" s="66" t="s">
        <v>202</v>
      </c>
      <c r="C104" s="67" t="s">
        <v>567</v>
      </c>
      <c r="D104" s="68">
        <v>10</v>
      </c>
      <c r="E104" s="69"/>
      <c r="F104" s="70">
        <v>20</v>
      </c>
      <c r="G104" s="67"/>
      <c r="H104" s="71"/>
      <c r="I104" s="72"/>
      <c r="J104" s="72"/>
      <c r="K104" s="34" t="s">
        <v>66</v>
      </c>
      <c r="L104" s="79">
        <v>104</v>
      </c>
      <c r="M104" s="79"/>
      <c r="N104" s="74"/>
      <c r="O104" s="81" t="s">
        <v>213</v>
      </c>
      <c r="P104" s="81" t="s">
        <v>214</v>
      </c>
      <c r="Q104" s="81" t="s">
        <v>216</v>
      </c>
      <c r="R104">
        <v>5</v>
      </c>
      <c r="S104" s="80" t="str">
        <f>REPLACE(INDEX(GroupVertices[Group],MATCH(Edges[[#This Row],[Vertex 1]],GroupVertices[Vertex],0)),1,1,"")</f>
        <v>1</v>
      </c>
      <c r="T104" s="80" t="str">
        <f>REPLACE(INDEX(GroupVertices[Group],MATCH(Edges[[#This Row],[Vertex 2]],GroupVertices[Vertex],0)),1,1,"")</f>
        <v>2</v>
      </c>
      <c r="U104" s="34"/>
      <c r="V104" s="34"/>
      <c r="W104" s="34"/>
      <c r="X104" s="34"/>
      <c r="Y104" s="34"/>
      <c r="Z104" s="34"/>
      <c r="AA104" s="34"/>
      <c r="AB104" s="34"/>
      <c r="AC104" s="34"/>
    </row>
    <row r="105" spans="1:29" ht="15">
      <c r="A105" s="66" t="s">
        <v>209</v>
      </c>
      <c r="B105" s="66" t="s">
        <v>203</v>
      </c>
      <c r="C105" s="67" t="s">
        <v>569</v>
      </c>
      <c r="D105" s="68">
        <v>6.0975493454483205</v>
      </c>
      <c r="E105" s="69"/>
      <c r="F105" s="70">
        <v>36.7247885195072</v>
      </c>
      <c r="G105" s="67"/>
      <c r="H105" s="71"/>
      <c r="I105" s="72"/>
      <c r="J105" s="72"/>
      <c r="K105" s="34" t="s">
        <v>65</v>
      </c>
      <c r="L105" s="79">
        <v>105</v>
      </c>
      <c r="M105" s="79"/>
      <c r="N105" s="74"/>
      <c r="O105" s="81" t="s">
        <v>213</v>
      </c>
      <c r="P105" s="81" t="s">
        <v>214</v>
      </c>
      <c r="Q105" s="81" t="s">
        <v>215</v>
      </c>
      <c r="R105">
        <v>3</v>
      </c>
      <c r="S105" s="80" t="str">
        <f>REPLACE(INDEX(GroupVertices[Group],MATCH(Edges[[#This Row],[Vertex 1]],GroupVertices[Vertex],0)),1,1,"")</f>
        <v>1</v>
      </c>
      <c r="T105" s="80" t="str">
        <f>REPLACE(INDEX(GroupVertices[Group],MATCH(Edges[[#This Row],[Vertex 2]],GroupVertices[Vertex],0)),1,1,"")</f>
        <v>1</v>
      </c>
      <c r="U105" s="34"/>
      <c r="V105" s="34"/>
      <c r="W105" s="34"/>
      <c r="X105" s="34"/>
      <c r="Y105" s="34"/>
      <c r="Z105" s="34"/>
      <c r="AA105" s="34"/>
      <c r="AB105" s="34"/>
      <c r="AC105" s="34"/>
    </row>
    <row r="106" spans="1:29" ht="15">
      <c r="A106" s="66" t="s">
        <v>209</v>
      </c>
      <c r="B106" s="66" t="s">
        <v>203</v>
      </c>
      <c r="C106" s="67" t="s">
        <v>569</v>
      </c>
      <c r="D106" s="68">
        <v>6.0975493454483205</v>
      </c>
      <c r="E106" s="69"/>
      <c r="F106" s="70">
        <v>36.7247885195072</v>
      </c>
      <c r="G106" s="67"/>
      <c r="H106" s="71"/>
      <c r="I106" s="72"/>
      <c r="J106" s="72"/>
      <c r="K106" s="34" t="s">
        <v>65</v>
      </c>
      <c r="L106" s="79">
        <v>106</v>
      </c>
      <c r="M106" s="79"/>
      <c r="N106" s="74"/>
      <c r="O106" s="81" t="s">
        <v>213</v>
      </c>
      <c r="P106" s="81" t="s">
        <v>214</v>
      </c>
      <c r="Q106" s="81" t="s">
        <v>217</v>
      </c>
      <c r="R106">
        <v>3</v>
      </c>
      <c r="S106" s="80" t="str">
        <f>REPLACE(INDEX(GroupVertices[Group],MATCH(Edges[[#This Row],[Vertex 1]],GroupVertices[Vertex],0)),1,1,"")</f>
        <v>1</v>
      </c>
      <c r="T106" s="80" t="str">
        <f>REPLACE(INDEX(GroupVertices[Group],MATCH(Edges[[#This Row],[Vertex 2]],GroupVertices[Vertex],0)),1,1,"")</f>
        <v>1</v>
      </c>
      <c r="U106" s="34"/>
      <c r="V106" s="34"/>
      <c r="W106" s="34"/>
      <c r="X106" s="34"/>
      <c r="Y106" s="34"/>
      <c r="Z106" s="34"/>
      <c r="AA106" s="34"/>
      <c r="AB106" s="34"/>
      <c r="AC106" s="34"/>
    </row>
    <row r="107" spans="1:29" ht="15">
      <c r="A107" s="66" t="s">
        <v>202</v>
      </c>
      <c r="B107" s="66" t="s">
        <v>203</v>
      </c>
      <c r="C107" s="67" t="s">
        <v>567</v>
      </c>
      <c r="D107" s="68">
        <v>10</v>
      </c>
      <c r="E107" s="69"/>
      <c r="F107" s="70">
        <v>20</v>
      </c>
      <c r="G107" s="67"/>
      <c r="H107" s="71"/>
      <c r="I107" s="72"/>
      <c r="J107" s="72"/>
      <c r="K107" s="34" t="s">
        <v>66</v>
      </c>
      <c r="L107" s="79">
        <v>107</v>
      </c>
      <c r="M107" s="79"/>
      <c r="N107" s="74"/>
      <c r="O107" s="81" t="s">
        <v>213</v>
      </c>
      <c r="P107" s="81" t="s">
        <v>214</v>
      </c>
      <c r="Q107" s="81" t="s">
        <v>218</v>
      </c>
      <c r="R107">
        <v>5</v>
      </c>
      <c r="S107" s="80" t="str">
        <f>REPLACE(INDEX(GroupVertices[Group],MATCH(Edges[[#This Row],[Vertex 1]],GroupVertices[Vertex],0)),1,1,"")</f>
        <v>2</v>
      </c>
      <c r="T107" s="80" t="str">
        <f>REPLACE(INDEX(GroupVertices[Group],MATCH(Edges[[#This Row],[Vertex 2]],GroupVertices[Vertex],0)),1,1,"")</f>
        <v>1</v>
      </c>
      <c r="U107" s="34"/>
      <c r="V107" s="34"/>
      <c r="W107" s="34"/>
      <c r="X107" s="34"/>
      <c r="Y107" s="34"/>
      <c r="Z107" s="34"/>
      <c r="AA107" s="34"/>
      <c r="AB107" s="34"/>
      <c r="AC107" s="34"/>
    </row>
    <row r="108" spans="1:29" ht="15">
      <c r="A108" s="66" t="s">
        <v>204</v>
      </c>
      <c r="B108" s="66" t="s">
        <v>208</v>
      </c>
      <c r="C108" s="67" t="s">
        <v>568</v>
      </c>
      <c r="D108" s="68">
        <v>8.295295581562211</v>
      </c>
      <c r="E108" s="69"/>
      <c r="F108" s="70">
        <v>27.305876079019097</v>
      </c>
      <c r="G108" s="67"/>
      <c r="H108" s="71"/>
      <c r="I108" s="72"/>
      <c r="J108" s="72"/>
      <c r="K108" s="34" t="s">
        <v>66</v>
      </c>
      <c r="L108" s="79">
        <v>108</v>
      </c>
      <c r="M108" s="79"/>
      <c r="N108" s="74"/>
      <c r="O108" s="81" t="s">
        <v>213</v>
      </c>
      <c r="P108" s="81" t="s">
        <v>214</v>
      </c>
      <c r="Q108" s="81" t="s">
        <v>216</v>
      </c>
      <c r="R108">
        <v>4</v>
      </c>
      <c r="S108" s="80" t="str">
        <f>REPLACE(INDEX(GroupVertices[Group],MATCH(Edges[[#This Row],[Vertex 1]],GroupVertices[Vertex],0)),1,1,"")</f>
        <v>1</v>
      </c>
      <c r="T108" s="80" t="str">
        <f>REPLACE(INDEX(GroupVertices[Group],MATCH(Edges[[#This Row],[Vertex 2]],GroupVertices[Vertex],0)),1,1,"")</f>
        <v>1</v>
      </c>
      <c r="U108" s="34"/>
      <c r="V108" s="34"/>
      <c r="W108" s="34"/>
      <c r="X108" s="34"/>
      <c r="Y108" s="34"/>
      <c r="Z108" s="34"/>
      <c r="AA108" s="34"/>
      <c r="AB108" s="34"/>
      <c r="AC108" s="34"/>
    </row>
    <row r="109" spans="1:29" ht="15">
      <c r="A109" s="66" t="s">
        <v>202</v>
      </c>
      <c r="B109" s="66" t="s">
        <v>208</v>
      </c>
      <c r="C109" s="67" t="s">
        <v>568</v>
      </c>
      <c r="D109" s="68">
        <v>8.295295581562211</v>
      </c>
      <c r="E109" s="69"/>
      <c r="F109" s="70">
        <v>27.305876079019097</v>
      </c>
      <c r="G109" s="67"/>
      <c r="H109" s="71"/>
      <c r="I109" s="72"/>
      <c r="J109" s="72"/>
      <c r="K109" s="34" t="s">
        <v>66</v>
      </c>
      <c r="L109" s="79">
        <v>109</v>
      </c>
      <c r="M109" s="79"/>
      <c r="N109" s="74"/>
      <c r="O109" s="81" t="s">
        <v>213</v>
      </c>
      <c r="P109" s="81" t="s">
        <v>214</v>
      </c>
      <c r="Q109" s="81" t="s">
        <v>216</v>
      </c>
      <c r="R109">
        <v>4</v>
      </c>
      <c r="S109" s="80" t="str">
        <f>REPLACE(INDEX(GroupVertices[Group],MATCH(Edges[[#This Row],[Vertex 1]],GroupVertices[Vertex],0)),1,1,"")</f>
        <v>2</v>
      </c>
      <c r="T109" s="80" t="str">
        <f>REPLACE(INDEX(GroupVertices[Group],MATCH(Edges[[#This Row],[Vertex 2]],GroupVertices[Vertex],0)),1,1,"")</f>
        <v>1</v>
      </c>
      <c r="U109" s="34"/>
      <c r="V109" s="34"/>
      <c r="W109" s="34"/>
      <c r="X109" s="34"/>
      <c r="Y109" s="34"/>
      <c r="Z109" s="34"/>
      <c r="AA109" s="34"/>
      <c r="AB109" s="34"/>
      <c r="AC109" s="34"/>
    </row>
    <row r="110" spans="1:29" ht="15">
      <c r="A110" s="66" t="s">
        <v>208</v>
      </c>
      <c r="B110" s="66" t="s">
        <v>202</v>
      </c>
      <c r="C110" s="67" t="s">
        <v>569</v>
      </c>
      <c r="D110" s="68">
        <v>6.0975493454483205</v>
      </c>
      <c r="E110" s="69"/>
      <c r="F110" s="70">
        <v>36.7247885195072</v>
      </c>
      <c r="G110" s="67"/>
      <c r="H110" s="71"/>
      <c r="I110" s="72"/>
      <c r="J110" s="72"/>
      <c r="K110" s="34" t="s">
        <v>66</v>
      </c>
      <c r="L110" s="79">
        <v>110</v>
      </c>
      <c r="M110" s="79"/>
      <c r="N110" s="74"/>
      <c r="O110" s="81" t="s">
        <v>213</v>
      </c>
      <c r="P110" s="81" t="s">
        <v>214</v>
      </c>
      <c r="Q110" s="81" t="s">
        <v>216</v>
      </c>
      <c r="R110">
        <v>3</v>
      </c>
      <c r="S110" s="80" t="str">
        <f>REPLACE(INDEX(GroupVertices[Group],MATCH(Edges[[#This Row],[Vertex 1]],GroupVertices[Vertex],0)),1,1,"")</f>
        <v>1</v>
      </c>
      <c r="T110" s="80" t="str">
        <f>REPLACE(INDEX(GroupVertices[Group],MATCH(Edges[[#This Row],[Vertex 2]],GroupVertices[Vertex],0)),1,1,"")</f>
        <v>2</v>
      </c>
      <c r="U110" s="34"/>
      <c r="V110" s="34"/>
      <c r="W110" s="34"/>
      <c r="X110" s="34"/>
      <c r="Y110" s="34"/>
      <c r="Z110" s="34"/>
      <c r="AA110" s="34"/>
      <c r="AB110" s="34"/>
      <c r="AC110" s="34"/>
    </row>
    <row r="111" spans="1:29" ht="15">
      <c r="A111" s="66" t="s">
        <v>204</v>
      </c>
      <c r="B111" s="66" t="s">
        <v>208</v>
      </c>
      <c r="C111" s="67" t="s">
        <v>568</v>
      </c>
      <c r="D111" s="68">
        <v>8.295295581562211</v>
      </c>
      <c r="E111" s="69"/>
      <c r="F111" s="70">
        <v>27.305876079019097</v>
      </c>
      <c r="G111" s="67"/>
      <c r="H111" s="71"/>
      <c r="I111" s="72"/>
      <c r="J111" s="72"/>
      <c r="K111" s="34" t="s">
        <v>66</v>
      </c>
      <c r="L111" s="79">
        <v>111</v>
      </c>
      <c r="M111" s="79"/>
      <c r="N111" s="74"/>
      <c r="O111" s="81" t="s">
        <v>213</v>
      </c>
      <c r="P111" s="81" t="s">
        <v>214</v>
      </c>
      <c r="Q111" s="81" t="s">
        <v>216</v>
      </c>
      <c r="R111">
        <v>4</v>
      </c>
      <c r="S111" s="80" t="str">
        <f>REPLACE(INDEX(GroupVertices[Group],MATCH(Edges[[#This Row],[Vertex 1]],GroupVertices[Vertex],0)),1,1,"")</f>
        <v>1</v>
      </c>
      <c r="T111" s="80" t="str">
        <f>REPLACE(INDEX(GroupVertices[Group],MATCH(Edges[[#This Row],[Vertex 2]],GroupVertices[Vertex],0)),1,1,"")</f>
        <v>1</v>
      </c>
      <c r="U111" s="34"/>
      <c r="V111" s="34"/>
      <c r="W111" s="34"/>
      <c r="X111" s="34"/>
      <c r="Y111" s="34"/>
      <c r="Z111" s="34"/>
      <c r="AA111" s="34"/>
      <c r="AB111" s="34"/>
      <c r="AC111" s="34"/>
    </row>
    <row r="112" spans="1:29" ht="15">
      <c r="A112" s="66" t="s">
        <v>207</v>
      </c>
      <c r="B112" s="66" t="s">
        <v>208</v>
      </c>
      <c r="C112" s="67" t="s">
        <v>566</v>
      </c>
      <c r="D112" s="68">
        <v>3</v>
      </c>
      <c r="E112" s="69"/>
      <c r="F112" s="70">
        <v>50</v>
      </c>
      <c r="G112" s="67"/>
      <c r="H112" s="71"/>
      <c r="I112" s="72"/>
      <c r="J112" s="72"/>
      <c r="K112" s="34" t="s">
        <v>65</v>
      </c>
      <c r="L112" s="79">
        <v>112</v>
      </c>
      <c r="M112" s="79"/>
      <c r="N112" s="74"/>
      <c r="O112" s="81" t="s">
        <v>213</v>
      </c>
      <c r="P112" s="81" t="s">
        <v>214</v>
      </c>
      <c r="Q112" s="81" t="s">
        <v>216</v>
      </c>
      <c r="R112">
        <v>2</v>
      </c>
      <c r="S112" s="80" t="str">
        <f>REPLACE(INDEX(GroupVertices[Group],MATCH(Edges[[#This Row],[Vertex 1]],GroupVertices[Vertex],0)),1,1,"")</f>
        <v>1</v>
      </c>
      <c r="T112" s="80" t="str">
        <f>REPLACE(INDEX(GroupVertices[Group],MATCH(Edges[[#This Row],[Vertex 2]],GroupVertices[Vertex],0)),1,1,"")</f>
        <v>1</v>
      </c>
      <c r="U112" s="34"/>
      <c r="V112" s="34"/>
      <c r="W112" s="34"/>
      <c r="X112" s="34"/>
      <c r="Y112" s="34"/>
      <c r="Z112" s="34"/>
      <c r="AA112" s="34"/>
      <c r="AB112" s="34"/>
      <c r="AC112" s="34"/>
    </row>
    <row r="113" spans="1:29" ht="15">
      <c r="A113" s="66" t="s">
        <v>205</v>
      </c>
      <c r="B113" s="66" t="s">
        <v>208</v>
      </c>
      <c r="C113" s="67" t="s">
        <v>569</v>
      </c>
      <c r="D113" s="68">
        <v>6.0975493454483205</v>
      </c>
      <c r="E113" s="69"/>
      <c r="F113" s="70">
        <v>36.7247885195072</v>
      </c>
      <c r="G113" s="67"/>
      <c r="H113" s="71"/>
      <c r="I113" s="72"/>
      <c r="J113" s="72"/>
      <c r="K113" s="34" t="s">
        <v>65</v>
      </c>
      <c r="L113" s="79">
        <v>113</v>
      </c>
      <c r="M113" s="79"/>
      <c r="N113" s="74"/>
      <c r="O113" s="81" t="s">
        <v>213</v>
      </c>
      <c r="P113" s="81" t="s">
        <v>214</v>
      </c>
      <c r="Q113" s="81" t="s">
        <v>216</v>
      </c>
      <c r="R113">
        <v>3</v>
      </c>
      <c r="S113" s="80" t="str">
        <f>REPLACE(INDEX(GroupVertices[Group],MATCH(Edges[[#This Row],[Vertex 1]],GroupVertices[Vertex],0)),1,1,"")</f>
        <v>1</v>
      </c>
      <c r="T113" s="80" t="str">
        <f>REPLACE(INDEX(GroupVertices[Group],MATCH(Edges[[#This Row],[Vertex 2]],GroupVertices[Vertex],0)),1,1,"")</f>
        <v>1</v>
      </c>
      <c r="U113" s="34"/>
      <c r="V113" s="34"/>
      <c r="W113" s="34"/>
      <c r="X113" s="34"/>
      <c r="Y113" s="34"/>
      <c r="Z113" s="34"/>
      <c r="AA113" s="34"/>
      <c r="AB113" s="34"/>
      <c r="AC113" s="34"/>
    </row>
    <row r="114" spans="1:29" ht="15">
      <c r="A114" s="66" t="s">
        <v>209</v>
      </c>
      <c r="B114" s="66" t="s">
        <v>208</v>
      </c>
      <c r="C114" s="67" t="s">
        <v>566</v>
      </c>
      <c r="D114" s="68">
        <v>3</v>
      </c>
      <c r="E114" s="69"/>
      <c r="F114" s="70">
        <v>50</v>
      </c>
      <c r="G114" s="67"/>
      <c r="H114" s="71"/>
      <c r="I114" s="72"/>
      <c r="J114" s="72"/>
      <c r="K114" s="34" t="s">
        <v>65</v>
      </c>
      <c r="L114" s="79">
        <v>114</v>
      </c>
      <c r="M114" s="79"/>
      <c r="N114" s="74"/>
      <c r="O114" s="81" t="s">
        <v>213</v>
      </c>
      <c r="P114" s="81" t="s">
        <v>214</v>
      </c>
      <c r="Q114" s="81" t="s">
        <v>216</v>
      </c>
      <c r="R114">
        <v>2</v>
      </c>
      <c r="S114" s="80" t="str">
        <f>REPLACE(INDEX(GroupVertices[Group],MATCH(Edges[[#This Row],[Vertex 1]],GroupVertices[Vertex],0)),1,1,"")</f>
        <v>1</v>
      </c>
      <c r="T114" s="80" t="str">
        <f>REPLACE(INDEX(GroupVertices[Group],MATCH(Edges[[#This Row],[Vertex 2]],GroupVertices[Vertex],0)),1,1,"")</f>
        <v>1</v>
      </c>
      <c r="U114" s="34"/>
      <c r="V114" s="34"/>
      <c r="W114" s="34"/>
      <c r="X114" s="34"/>
      <c r="Y114" s="34"/>
      <c r="Z114" s="34"/>
      <c r="AA114" s="34"/>
      <c r="AB114" s="34"/>
      <c r="AC114" s="34"/>
    </row>
    <row r="115" spans="1:29" ht="15">
      <c r="A115" s="66" t="s">
        <v>202</v>
      </c>
      <c r="B115" s="66" t="s">
        <v>208</v>
      </c>
      <c r="C115" s="67" t="s">
        <v>568</v>
      </c>
      <c r="D115" s="68">
        <v>8.295295581562211</v>
      </c>
      <c r="E115" s="69"/>
      <c r="F115" s="70">
        <v>27.305876079019097</v>
      </c>
      <c r="G115" s="67"/>
      <c r="H115" s="71"/>
      <c r="I115" s="72"/>
      <c r="J115" s="72"/>
      <c r="K115" s="34" t="s">
        <v>66</v>
      </c>
      <c r="L115" s="79">
        <v>115</v>
      </c>
      <c r="M115" s="79"/>
      <c r="N115" s="74"/>
      <c r="O115" s="81" t="s">
        <v>213</v>
      </c>
      <c r="P115" s="81" t="s">
        <v>214</v>
      </c>
      <c r="Q115" s="81" t="s">
        <v>215</v>
      </c>
      <c r="R115">
        <v>4</v>
      </c>
      <c r="S115" s="80" t="str">
        <f>REPLACE(INDEX(GroupVertices[Group],MATCH(Edges[[#This Row],[Vertex 1]],GroupVertices[Vertex],0)),1,1,"")</f>
        <v>2</v>
      </c>
      <c r="T115" s="80" t="str">
        <f>REPLACE(INDEX(GroupVertices[Group],MATCH(Edges[[#This Row],[Vertex 2]],GroupVertices[Vertex],0)),1,1,"")</f>
        <v>1</v>
      </c>
      <c r="U115" s="34"/>
      <c r="V115" s="34"/>
      <c r="W115" s="34"/>
      <c r="X115" s="34"/>
      <c r="Y115" s="34"/>
      <c r="Z115" s="34"/>
      <c r="AA115" s="34"/>
      <c r="AB115" s="34"/>
      <c r="AC115" s="34"/>
    </row>
    <row r="116" spans="1:29" ht="15">
      <c r="A116" s="66" t="s">
        <v>208</v>
      </c>
      <c r="B116" s="66" t="s">
        <v>202</v>
      </c>
      <c r="C116" s="67" t="s">
        <v>569</v>
      </c>
      <c r="D116" s="68">
        <v>6.0975493454483205</v>
      </c>
      <c r="E116" s="69"/>
      <c r="F116" s="70">
        <v>36.7247885195072</v>
      </c>
      <c r="G116" s="67"/>
      <c r="H116" s="71"/>
      <c r="I116" s="72"/>
      <c r="J116" s="72"/>
      <c r="K116" s="34" t="s">
        <v>66</v>
      </c>
      <c r="L116" s="79">
        <v>116</v>
      </c>
      <c r="M116" s="79"/>
      <c r="N116" s="74"/>
      <c r="O116" s="81" t="s">
        <v>213</v>
      </c>
      <c r="P116" s="81" t="s">
        <v>214</v>
      </c>
      <c r="Q116" s="81" t="s">
        <v>215</v>
      </c>
      <c r="R116">
        <v>3</v>
      </c>
      <c r="S116" s="80" t="str">
        <f>REPLACE(INDEX(GroupVertices[Group],MATCH(Edges[[#This Row],[Vertex 1]],GroupVertices[Vertex],0)),1,1,"")</f>
        <v>1</v>
      </c>
      <c r="T116" s="80" t="str">
        <f>REPLACE(INDEX(GroupVertices[Group],MATCH(Edges[[#This Row],[Vertex 2]],GroupVertices[Vertex],0)),1,1,"")</f>
        <v>2</v>
      </c>
      <c r="U116" s="34"/>
      <c r="V116" s="34"/>
      <c r="W116" s="34"/>
      <c r="X116" s="34"/>
      <c r="Y116" s="34"/>
      <c r="Z116" s="34"/>
      <c r="AA116" s="34"/>
      <c r="AB116" s="34"/>
      <c r="AC116" s="34"/>
    </row>
    <row r="117" spans="1:29" ht="15">
      <c r="A117" s="66" t="s">
        <v>208</v>
      </c>
      <c r="B117" s="66" t="s">
        <v>204</v>
      </c>
      <c r="C117" s="67" t="s">
        <v>566</v>
      </c>
      <c r="D117" s="68">
        <v>3</v>
      </c>
      <c r="E117" s="69"/>
      <c r="F117" s="70">
        <v>50</v>
      </c>
      <c r="G117" s="67"/>
      <c r="H117" s="71"/>
      <c r="I117" s="72"/>
      <c r="J117" s="72"/>
      <c r="K117" s="34" t="s">
        <v>66</v>
      </c>
      <c r="L117" s="79">
        <v>117</v>
      </c>
      <c r="M117" s="79"/>
      <c r="N117" s="74"/>
      <c r="O117" s="81" t="s">
        <v>213</v>
      </c>
      <c r="P117" s="81" t="s">
        <v>214</v>
      </c>
      <c r="Q117" s="81" t="s">
        <v>215</v>
      </c>
      <c r="R117">
        <v>1</v>
      </c>
      <c r="S117" s="80" t="str">
        <f>REPLACE(INDEX(GroupVertices[Group],MATCH(Edges[[#This Row],[Vertex 1]],GroupVertices[Vertex],0)),1,1,"")</f>
        <v>1</v>
      </c>
      <c r="T117" s="80" t="str">
        <f>REPLACE(INDEX(GroupVertices[Group],MATCH(Edges[[#This Row],[Vertex 2]],GroupVertices[Vertex],0)),1,1,"")</f>
        <v>1</v>
      </c>
      <c r="U117" s="34"/>
      <c r="V117" s="34"/>
      <c r="W117" s="34"/>
      <c r="X117" s="34"/>
      <c r="Y117" s="34"/>
      <c r="Z117" s="34"/>
      <c r="AA117" s="34"/>
      <c r="AB117" s="34"/>
      <c r="AC117" s="34"/>
    </row>
    <row r="118" spans="1:29" ht="15">
      <c r="A118" s="66" t="s">
        <v>208</v>
      </c>
      <c r="B118" s="66" t="s">
        <v>202</v>
      </c>
      <c r="C118" s="67" t="s">
        <v>569</v>
      </c>
      <c r="D118" s="68">
        <v>6.0975493454483205</v>
      </c>
      <c r="E118" s="69"/>
      <c r="F118" s="70">
        <v>36.7247885195072</v>
      </c>
      <c r="G118" s="67"/>
      <c r="H118" s="71"/>
      <c r="I118" s="72"/>
      <c r="J118" s="72"/>
      <c r="K118" s="34" t="s">
        <v>66</v>
      </c>
      <c r="L118" s="79">
        <v>118</v>
      </c>
      <c r="M118" s="79"/>
      <c r="N118" s="74"/>
      <c r="O118" s="81" t="s">
        <v>213</v>
      </c>
      <c r="P118" s="81" t="s">
        <v>214</v>
      </c>
      <c r="Q118" s="81" t="s">
        <v>217</v>
      </c>
      <c r="R118">
        <v>3</v>
      </c>
      <c r="S118" s="80" t="str">
        <f>REPLACE(INDEX(GroupVertices[Group],MATCH(Edges[[#This Row],[Vertex 1]],GroupVertices[Vertex],0)),1,1,"")</f>
        <v>1</v>
      </c>
      <c r="T118" s="80" t="str">
        <f>REPLACE(INDEX(GroupVertices[Group],MATCH(Edges[[#This Row],[Vertex 2]],GroupVertices[Vertex],0)),1,1,"")</f>
        <v>2</v>
      </c>
      <c r="U118" s="34"/>
      <c r="V118" s="34"/>
      <c r="W118" s="34"/>
      <c r="X118" s="34"/>
      <c r="Y118" s="34"/>
      <c r="Z118" s="34"/>
      <c r="AA118" s="34"/>
      <c r="AB118" s="34"/>
      <c r="AC118" s="34"/>
    </row>
    <row r="119" spans="1:29" ht="15">
      <c r="A119" s="66" t="s">
        <v>202</v>
      </c>
      <c r="B119" s="66" t="s">
        <v>208</v>
      </c>
      <c r="C119" s="67" t="s">
        <v>568</v>
      </c>
      <c r="D119" s="68">
        <v>8.295295581562211</v>
      </c>
      <c r="E119" s="69"/>
      <c r="F119" s="70">
        <v>27.305876079019097</v>
      </c>
      <c r="G119" s="67"/>
      <c r="H119" s="71"/>
      <c r="I119" s="72"/>
      <c r="J119" s="72"/>
      <c r="K119" s="34" t="s">
        <v>66</v>
      </c>
      <c r="L119" s="79">
        <v>119</v>
      </c>
      <c r="M119" s="79"/>
      <c r="N119" s="74"/>
      <c r="O119" s="81" t="s">
        <v>213</v>
      </c>
      <c r="P119" s="81" t="s">
        <v>214</v>
      </c>
      <c r="Q119" s="81" t="s">
        <v>216</v>
      </c>
      <c r="R119">
        <v>4</v>
      </c>
      <c r="S119" s="80" t="str">
        <f>REPLACE(INDEX(GroupVertices[Group],MATCH(Edges[[#This Row],[Vertex 1]],GroupVertices[Vertex],0)),1,1,"")</f>
        <v>2</v>
      </c>
      <c r="T119" s="80" t="str">
        <f>REPLACE(INDEX(GroupVertices[Group],MATCH(Edges[[#This Row],[Vertex 2]],GroupVertices[Vertex],0)),1,1,"")</f>
        <v>1</v>
      </c>
      <c r="U119" s="34"/>
      <c r="V119" s="34"/>
      <c r="W119" s="34"/>
      <c r="X119" s="34"/>
      <c r="Y119" s="34"/>
      <c r="Z119" s="34"/>
      <c r="AA119" s="34"/>
      <c r="AB119" s="34"/>
      <c r="AC119" s="34"/>
    </row>
    <row r="120" spans="1:29" ht="15">
      <c r="A120" s="66" t="s">
        <v>205</v>
      </c>
      <c r="B120" s="66" t="s">
        <v>208</v>
      </c>
      <c r="C120" s="67" t="s">
        <v>569</v>
      </c>
      <c r="D120" s="68">
        <v>6.0975493454483205</v>
      </c>
      <c r="E120" s="69"/>
      <c r="F120" s="70">
        <v>36.7247885195072</v>
      </c>
      <c r="G120" s="67"/>
      <c r="H120" s="71"/>
      <c r="I120" s="72"/>
      <c r="J120" s="72"/>
      <c r="K120" s="34" t="s">
        <v>65</v>
      </c>
      <c r="L120" s="79">
        <v>120</v>
      </c>
      <c r="M120" s="79"/>
      <c r="N120" s="74"/>
      <c r="O120" s="81" t="s">
        <v>213</v>
      </c>
      <c r="P120" s="81" t="s">
        <v>214</v>
      </c>
      <c r="Q120" s="81" t="s">
        <v>216</v>
      </c>
      <c r="R120">
        <v>3</v>
      </c>
      <c r="S120" s="80" t="str">
        <f>REPLACE(INDEX(GroupVertices[Group],MATCH(Edges[[#This Row],[Vertex 1]],GroupVertices[Vertex],0)),1,1,"")</f>
        <v>1</v>
      </c>
      <c r="T120" s="80" t="str">
        <f>REPLACE(INDEX(GroupVertices[Group],MATCH(Edges[[#This Row],[Vertex 2]],GroupVertices[Vertex],0)),1,1,"")</f>
        <v>1</v>
      </c>
      <c r="U120" s="34"/>
      <c r="V120" s="34"/>
      <c r="W120" s="34"/>
      <c r="X120" s="34"/>
      <c r="Y120" s="34"/>
      <c r="Z120" s="34"/>
      <c r="AA120" s="34"/>
      <c r="AB120" s="34"/>
      <c r="AC120" s="34"/>
    </row>
    <row r="121" spans="1:29" ht="15">
      <c r="A121" s="66" t="s">
        <v>204</v>
      </c>
      <c r="B121" s="66" t="s">
        <v>208</v>
      </c>
      <c r="C121" s="67" t="s">
        <v>568</v>
      </c>
      <c r="D121" s="68">
        <v>8.295295581562211</v>
      </c>
      <c r="E121" s="69"/>
      <c r="F121" s="70">
        <v>27.305876079019097</v>
      </c>
      <c r="G121" s="67"/>
      <c r="H121" s="71"/>
      <c r="I121" s="72"/>
      <c r="J121" s="72"/>
      <c r="K121" s="34" t="s">
        <v>66</v>
      </c>
      <c r="L121" s="79">
        <v>121</v>
      </c>
      <c r="M121" s="79"/>
      <c r="N121" s="74"/>
      <c r="O121" s="81" t="s">
        <v>213</v>
      </c>
      <c r="P121" s="81" t="s">
        <v>214</v>
      </c>
      <c r="Q121" s="81" t="s">
        <v>215</v>
      </c>
      <c r="R121">
        <v>4</v>
      </c>
      <c r="S121" s="80" t="str">
        <f>REPLACE(INDEX(GroupVertices[Group],MATCH(Edges[[#This Row],[Vertex 1]],GroupVertices[Vertex],0)),1,1,"")</f>
        <v>1</v>
      </c>
      <c r="T121" s="80" t="str">
        <f>REPLACE(INDEX(GroupVertices[Group],MATCH(Edges[[#This Row],[Vertex 2]],GroupVertices[Vertex],0)),1,1,"")</f>
        <v>1</v>
      </c>
      <c r="U121" s="34"/>
      <c r="V121" s="34"/>
      <c r="W121" s="34"/>
      <c r="X121" s="34"/>
      <c r="Y121" s="34"/>
      <c r="Z121" s="34"/>
      <c r="AA121" s="34"/>
      <c r="AB121" s="34"/>
      <c r="AC121" s="34"/>
    </row>
    <row r="122" spans="1:29" ht="15">
      <c r="A122" s="66" t="s">
        <v>204</v>
      </c>
      <c r="B122" s="66" t="s">
        <v>208</v>
      </c>
      <c r="C122" s="67" t="s">
        <v>568</v>
      </c>
      <c r="D122" s="68">
        <v>8.295295581562211</v>
      </c>
      <c r="E122" s="69"/>
      <c r="F122" s="70">
        <v>27.305876079019097</v>
      </c>
      <c r="G122" s="67"/>
      <c r="H122" s="71"/>
      <c r="I122" s="72"/>
      <c r="J122" s="72"/>
      <c r="K122" s="34" t="s">
        <v>66</v>
      </c>
      <c r="L122" s="79">
        <v>122</v>
      </c>
      <c r="M122" s="79"/>
      <c r="N122" s="74"/>
      <c r="O122" s="81" t="s">
        <v>213</v>
      </c>
      <c r="P122" s="81" t="s">
        <v>214</v>
      </c>
      <c r="Q122" s="81" t="s">
        <v>217</v>
      </c>
      <c r="R122">
        <v>4</v>
      </c>
      <c r="S122" s="80" t="str">
        <f>REPLACE(INDEX(GroupVertices[Group],MATCH(Edges[[#This Row],[Vertex 1]],GroupVertices[Vertex],0)),1,1,"")</f>
        <v>1</v>
      </c>
      <c r="T122" s="80" t="str">
        <f>REPLACE(INDEX(GroupVertices[Group],MATCH(Edges[[#This Row],[Vertex 2]],GroupVertices[Vertex],0)),1,1,"")</f>
        <v>1</v>
      </c>
      <c r="U122" s="34"/>
      <c r="V122" s="34"/>
      <c r="W122" s="34"/>
      <c r="X122" s="34"/>
      <c r="Y122" s="34"/>
      <c r="Z122" s="34"/>
      <c r="AA122" s="34"/>
      <c r="AB122" s="34"/>
      <c r="AC122" s="34"/>
    </row>
    <row r="123" spans="1:29" ht="15">
      <c r="A123" s="66" t="s">
        <v>207</v>
      </c>
      <c r="B123" s="66" t="s">
        <v>208</v>
      </c>
      <c r="C123" s="67" t="s">
        <v>566</v>
      </c>
      <c r="D123" s="68">
        <v>3</v>
      </c>
      <c r="E123" s="69"/>
      <c r="F123" s="70">
        <v>50</v>
      </c>
      <c r="G123" s="67"/>
      <c r="H123" s="71"/>
      <c r="I123" s="72"/>
      <c r="J123" s="72"/>
      <c r="K123" s="34" t="s">
        <v>65</v>
      </c>
      <c r="L123" s="79">
        <v>123</v>
      </c>
      <c r="M123" s="79"/>
      <c r="N123" s="74"/>
      <c r="O123" s="81" t="s">
        <v>213</v>
      </c>
      <c r="P123" s="81" t="s">
        <v>214</v>
      </c>
      <c r="Q123" s="81" t="s">
        <v>217</v>
      </c>
      <c r="R123">
        <v>2</v>
      </c>
      <c r="S123" s="80" t="str">
        <f>REPLACE(INDEX(GroupVertices[Group],MATCH(Edges[[#This Row],[Vertex 1]],GroupVertices[Vertex],0)),1,1,"")</f>
        <v>1</v>
      </c>
      <c r="T123" s="80" t="str">
        <f>REPLACE(INDEX(GroupVertices[Group],MATCH(Edges[[#This Row],[Vertex 2]],GroupVertices[Vertex],0)),1,1,"")</f>
        <v>1</v>
      </c>
      <c r="U123" s="34"/>
      <c r="V123" s="34"/>
      <c r="W123" s="34"/>
      <c r="X123" s="34"/>
      <c r="Y123" s="34"/>
      <c r="Z123" s="34"/>
      <c r="AA123" s="34"/>
      <c r="AB123" s="34"/>
      <c r="AC123" s="34"/>
    </row>
    <row r="124" spans="1:29" ht="15">
      <c r="A124" s="66" t="s">
        <v>205</v>
      </c>
      <c r="B124" s="66" t="s">
        <v>208</v>
      </c>
      <c r="C124" s="67" t="s">
        <v>569</v>
      </c>
      <c r="D124" s="68">
        <v>6.0975493454483205</v>
      </c>
      <c r="E124" s="69"/>
      <c r="F124" s="70">
        <v>36.7247885195072</v>
      </c>
      <c r="G124" s="67"/>
      <c r="H124" s="71"/>
      <c r="I124" s="72"/>
      <c r="J124" s="72"/>
      <c r="K124" s="34" t="s">
        <v>65</v>
      </c>
      <c r="L124" s="79">
        <v>124</v>
      </c>
      <c r="M124" s="79"/>
      <c r="N124" s="74"/>
      <c r="O124" s="81" t="s">
        <v>213</v>
      </c>
      <c r="P124" s="81" t="s">
        <v>214</v>
      </c>
      <c r="Q124" s="81" t="s">
        <v>217</v>
      </c>
      <c r="R124">
        <v>3</v>
      </c>
      <c r="S124" s="80" t="str">
        <f>REPLACE(INDEX(GroupVertices[Group],MATCH(Edges[[#This Row],[Vertex 1]],GroupVertices[Vertex],0)),1,1,"")</f>
        <v>1</v>
      </c>
      <c r="T124" s="80" t="str">
        <f>REPLACE(INDEX(GroupVertices[Group],MATCH(Edges[[#This Row],[Vertex 2]],GroupVertices[Vertex],0)),1,1,"")</f>
        <v>1</v>
      </c>
      <c r="U124" s="34"/>
      <c r="V124" s="34"/>
      <c r="W124" s="34"/>
      <c r="X124" s="34"/>
      <c r="Y124" s="34"/>
      <c r="Z124" s="34"/>
      <c r="AA124" s="34"/>
      <c r="AB124" s="34"/>
      <c r="AC124" s="34"/>
    </row>
    <row r="125" spans="1:29" ht="15">
      <c r="A125" s="66" t="s">
        <v>209</v>
      </c>
      <c r="B125" s="66" t="s">
        <v>208</v>
      </c>
      <c r="C125" s="67" t="s">
        <v>566</v>
      </c>
      <c r="D125" s="68">
        <v>3</v>
      </c>
      <c r="E125" s="69"/>
      <c r="F125" s="70">
        <v>50</v>
      </c>
      <c r="G125" s="67"/>
      <c r="H125" s="71"/>
      <c r="I125" s="72"/>
      <c r="J125" s="72"/>
      <c r="K125" s="34" t="s">
        <v>65</v>
      </c>
      <c r="L125" s="79">
        <v>125</v>
      </c>
      <c r="M125" s="79"/>
      <c r="N125" s="74"/>
      <c r="O125" s="81" t="s">
        <v>213</v>
      </c>
      <c r="P125" s="81" t="s">
        <v>214</v>
      </c>
      <c r="Q125" s="81" t="s">
        <v>217</v>
      </c>
      <c r="R125">
        <v>2</v>
      </c>
      <c r="S125" s="80" t="str">
        <f>REPLACE(INDEX(GroupVertices[Group],MATCH(Edges[[#This Row],[Vertex 1]],GroupVertices[Vertex],0)),1,1,"")</f>
        <v>1</v>
      </c>
      <c r="T125" s="80" t="str">
        <f>REPLACE(INDEX(GroupVertices[Group],MATCH(Edges[[#This Row],[Vertex 2]],GroupVertices[Vertex],0)),1,1,"")</f>
        <v>1</v>
      </c>
      <c r="U125" s="34"/>
      <c r="V125" s="34"/>
      <c r="W125" s="34"/>
      <c r="X125" s="34"/>
      <c r="Y125" s="34"/>
      <c r="Z125" s="34"/>
      <c r="AA125" s="34"/>
      <c r="AB125" s="34"/>
      <c r="AC125" s="34"/>
    </row>
    <row r="126" spans="1:29" ht="15">
      <c r="A126" s="66" t="s">
        <v>202</v>
      </c>
      <c r="B126" s="66" t="s">
        <v>208</v>
      </c>
      <c r="C126" s="67" t="s">
        <v>568</v>
      </c>
      <c r="D126" s="68">
        <v>8.295295581562211</v>
      </c>
      <c r="E126" s="69"/>
      <c r="F126" s="70">
        <v>27.305876079019097</v>
      </c>
      <c r="G126" s="67"/>
      <c r="H126" s="71"/>
      <c r="I126" s="72"/>
      <c r="J126" s="72"/>
      <c r="K126" s="34" t="s">
        <v>66</v>
      </c>
      <c r="L126" s="79">
        <v>126</v>
      </c>
      <c r="M126" s="79"/>
      <c r="N126" s="74"/>
      <c r="O126" s="81" t="s">
        <v>213</v>
      </c>
      <c r="P126" s="81" t="s">
        <v>214</v>
      </c>
      <c r="Q126" s="81" t="s">
        <v>218</v>
      </c>
      <c r="R126">
        <v>4</v>
      </c>
      <c r="S126" s="80" t="str">
        <f>REPLACE(INDEX(GroupVertices[Group],MATCH(Edges[[#This Row],[Vertex 1]],GroupVertices[Vertex],0)),1,1,"")</f>
        <v>2</v>
      </c>
      <c r="T126" s="80" t="str">
        <f>REPLACE(INDEX(GroupVertices[Group],MATCH(Edges[[#This Row],[Vertex 2]],GroupVertices[Vertex],0)),1,1,"")</f>
        <v>1</v>
      </c>
      <c r="U126" s="34"/>
      <c r="V126" s="34"/>
      <c r="W126" s="34"/>
      <c r="X126" s="34"/>
      <c r="Y126" s="34"/>
      <c r="Z126" s="34"/>
      <c r="AA126" s="34"/>
      <c r="AB126" s="34"/>
      <c r="AC126" s="34"/>
    </row>
    <row r="127" spans="1:29" ht="15">
      <c r="A127" s="66" t="s">
        <v>202</v>
      </c>
      <c r="B127" s="66" t="s">
        <v>204</v>
      </c>
      <c r="C127" s="67" t="s">
        <v>569</v>
      </c>
      <c r="D127" s="68">
        <v>6.0975493454483205</v>
      </c>
      <c r="E127" s="69"/>
      <c r="F127" s="70">
        <v>36.7247885195072</v>
      </c>
      <c r="G127" s="67"/>
      <c r="H127" s="71"/>
      <c r="I127" s="72"/>
      <c r="J127" s="72"/>
      <c r="K127" s="34" t="s">
        <v>66</v>
      </c>
      <c r="L127" s="79">
        <v>127</v>
      </c>
      <c r="M127" s="79"/>
      <c r="N127" s="74"/>
      <c r="O127" s="81" t="s">
        <v>213</v>
      </c>
      <c r="P127" s="81" t="s">
        <v>214</v>
      </c>
      <c r="Q127" s="81" t="s">
        <v>216</v>
      </c>
      <c r="R127">
        <v>3</v>
      </c>
      <c r="S127" s="80" t="str">
        <f>REPLACE(INDEX(GroupVertices[Group],MATCH(Edges[[#This Row],[Vertex 1]],GroupVertices[Vertex],0)),1,1,"")</f>
        <v>2</v>
      </c>
      <c r="T127" s="80" t="str">
        <f>REPLACE(INDEX(GroupVertices[Group],MATCH(Edges[[#This Row],[Vertex 2]],GroupVertices[Vertex],0)),1,1,"")</f>
        <v>1</v>
      </c>
      <c r="U127" s="34"/>
      <c r="V127" s="34"/>
      <c r="W127" s="34"/>
      <c r="X127" s="34"/>
      <c r="Y127" s="34"/>
      <c r="Z127" s="34"/>
      <c r="AA127" s="34"/>
      <c r="AB127" s="34"/>
      <c r="AC127" s="34"/>
    </row>
    <row r="128" spans="1:29" ht="15">
      <c r="A128" s="66" t="s">
        <v>204</v>
      </c>
      <c r="B128" s="66" t="s">
        <v>202</v>
      </c>
      <c r="C128" s="67" t="s">
        <v>567</v>
      </c>
      <c r="D128" s="68">
        <v>10</v>
      </c>
      <c r="E128" s="69"/>
      <c r="F128" s="70">
        <v>20</v>
      </c>
      <c r="G128" s="67"/>
      <c r="H128" s="71"/>
      <c r="I128" s="72"/>
      <c r="J128" s="72"/>
      <c r="K128" s="34" t="s">
        <v>66</v>
      </c>
      <c r="L128" s="79">
        <v>128</v>
      </c>
      <c r="M128" s="79"/>
      <c r="N128" s="74"/>
      <c r="O128" s="81" t="s">
        <v>213</v>
      </c>
      <c r="P128" s="81" t="s">
        <v>214</v>
      </c>
      <c r="Q128" s="81" t="s">
        <v>216</v>
      </c>
      <c r="R128">
        <v>6</v>
      </c>
      <c r="S128" s="80" t="str">
        <f>REPLACE(INDEX(GroupVertices[Group],MATCH(Edges[[#This Row],[Vertex 1]],GroupVertices[Vertex],0)),1,1,"")</f>
        <v>1</v>
      </c>
      <c r="T128" s="80" t="str">
        <f>REPLACE(INDEX(GroupVertices[Group],MATCH(Edges[[#This Row],[Vertex 2]],GroupVertices[Vertex],0)),1,1,"")</f>
        <v>2</v>
      </c>
      <c r="U128" s="34"/>
      <c r="V128" s="34"/>
      <c r="W128" s="34"/>
      <c r="X128" s="34"/>
      <c r="Y128" s="34"/>
      <c r="Z128" s="34"/>
      <c r="AA128" s="34"/>
      <c r="AB128" s="34"/>
      <c r="AC128" s="34"/>
    </row>
    <row r="129" spans="1:29" ht="15">
      <c r="A129" s="66" t="s">
        <v>205</v>
      </c>
      <c r="B129" s="66" t="s">
        <v>204</v>
      </c>
      <c r="C129" s="67" t="s">
        <v>568</v>
      </c>
      <c r="D129" s="68">
        <v>8.295295581562211</v>
      </c>
      <c r="E129" s="69"/>
      <c r="F129" s="70">
        <v>27.305876079019097</v>
      </c>
      <c r="G129" s="67"/>
      <c r="H129" s="71"/>
      <c r="I129" s="72"/>
      <c r="J129" s="72"/>
      <c r="K129" s="34" t="s">
        <v>66</v>
      </c>
      <c r="L129" s="79">
        <v>129</v>
      </c>
      <c r="M129" s="79"/>
      <c r="N129" s="74"/>
      <c r="O129" s="81" t="s">
        <v>213</v>
      </c>
      <c r="P129" s="81" t="s">
        <v>214</v>
      </c>
      <c r="Q129" s="81" t="s">
        <v>216</v>
      </c>
      <c r="R129">
        <v>4</v>
      </c>
      <c r="S129" s="80" t="str">
        <f>REPLACE(INDEX(GroupVertices[Group],MATCH(Edges[[#This Row],[Vertex 1]],GroupVertices[Vertex],0)),1,1,"")</f>
        <v>1</v>
      </c>
      <c r="T129" s="80" t="str">
        <f>REPLACE(INDEX(GroupVertices[Group],MATCH(Edges[[#This Row],[Vertex 2]],GroupVertices[Vertex],0)),1,1,"")</f>
        <v>1</v>
      </c>
      <c r="U129" s="34"/>
      <c r="V129" s="34"/>
      <c r="W129" s="34"/>
      <c r="X129" s="34"/>
      <c r="Y129" s="34"/>
      <c r="Z129" s="34"/>
      <c r="AA129" s="34"/>
      <c r="AB129" s="34"/>
      <c r="AC129" s="34"/>
    </row>
    <row r="130" spans="1:29" ht="15">
      <c r="A130" s="66" t="s">
        <v>204</v>
      </c>
      <c r="B130" s="66" t="s">
        <v>202</v>
      </c>
      <c r="C130" s="67" t="s">
        <v>567</v>
      </c>
      <c r="D130" s="68">
        <v>10</v>
      </c>
      <c r="E130" s="69"/>
      <c r="F130" s="70">
        <v>20</v>
      </c>
      <c r="G130" s="67"/>
      <c r="H130" s="71"/>
      <c r="I130" s="72"/>
      <c r="J130" s="72"/>
      <c r="K130" s="34" t="s">
        <v>66</v>
      </c>
      <c r="L130" s="79">
        <v>130</v>
      </c>
      <c r="M130" s="79"/>
      <c r="N130" s="74"/>
      <c r="O130" s="81" t="s">
        <v>213</v>
      </c>
      <c r="P130" s="81" t="s">
        <v>214</v>
      </c>
      <c r="Q130" s="81" t="s">
        <v>216</v>
      </c>
      <c r="R130">
        <v>6</v>
      </c>
      <c r="S130" s="80" t="str">
        <f>REPLACE(INDEX(GroupVertices[Group],MATCH(Edges[[#This Row],[Vertex 1]],GroupVertices[Vertex],0)),1,1,"")</f>
        <v>1</v>
      </c>
      <c r="T130" s="80" t="str">
        <f>REPLACE(INDEX(GroupVertices[Group],MATCH(Edges[[#This Row],[Vertex 2]],GroupVertices[Vertex],0)),1,1,"")</f>
        <v>2</v>
      </c>
      <c r="U130" s="34"/>
      <c r="V130" s="34"/>
      <c r="W130" s="34"/>
      <c r="X130" s="34"/>
      <c r="Y130" s="34"/>
      <c r="Z130" s="34"/>
      <c r="AA130" s="34"/>
      <c r="AB130" s="34"/>
      <c r="AC130" s="34"/>
    </row>
    <row r="131" spans="1:29" ht="15">
      <c r="A131" s="66" t="s">
        <v>207</v>
      </c>
      <c r="B131" s="66" t="s">
        <v>204</v>
      </c>
      <c r="C131" s="67" t="s">
        <v>566</v>
      </c>
      <c r="D131" s="68">
        <v>3</v>
      </c>
      <c r="E131" s="69"/>
      <c r="F131" s="70">
        <v>50</v>
      </c>
      <c r="G131" s="67"/>
      <c r="H131" s="71"/>
      <c r="I131" s="72"/>
      <c r="J131" s="72"/>
      <c r="K131" s="34" t="s">
        <v>65</v>
      </c>
      <c r="L131" s="79">
        <v>131</v>
      </c>
      <c r="M131" s="79"/>
      <c r="N131" s="74"/>
      <c r="O131" s="81" t="s">
        <v>213</v>
      </c>
      <c r="P131" s="81" t="s">
        <v>214</v>
      </c>
      <c r="Q131" s="81" t="s">
        <v>216</v>
      </c>
      <c r="R131">
        <v>2</v>
      </c>
      <c r="S131" s="80" t="str">
        <f>REPLACE(INDEX(GroupVertices[Group],MATCH(Edges[[#This Row],[Vertex 1]],GroupVertices[Vertex],0)),1,1,"")</f>
        <v>1</v>
      </c>
      <c r="T131" s="80" t="str">
        <f>REPLACE(INDEX(GroupVertices[Group],MATCH(Edges[[#This Row],[Vertex 2]],GroupVertices[Vertex],0)),1,1,"")</f>
        <v>1</v>
      </c>
      <c r="U131" s="34"/>
      <c r="V131" s="34"/>
      <c r="W131" s="34"/>
      <c r="X131" s="34"/>
      <c r="Y131" s="34"/>
      <c r="Z131" s="34"/>
      <c r="AA131" s="34"/>
      <c r="AB131" s="34"/>
      <c r="AC131" s="34"/>
    </row>
    <row r="132" spans="1:29" ht="15">
      <c r="A132" s="66" t="s">
        <v>205</v>
      </c>
      <c r="B132" s="66" t="s">
        <v>204</v>
      </c>
      <c r="C132" s="67" t="s">
        <v>568</v>
      </c>
      <c r="D132" s="68">
        <v>8.295295581562211</v>
      </c>
      <c r="E132" s="69"/>
      <c r="F132" s="70">
        <v>27.305876079019097</v>
      </c>
      <c r="G132" s="67"/>
      <c r="H132" s="71"/>
      <c r="I132" s="72"/>
      <c r="J132" s="72"/>
      <c r="K132" s="34" t="s">
        <v>66</v>
      </c>
      <c r="L132" s="79">
        <v>132</v>
      </c>
      <c r="M132" s="79"/>
      <c r="N132" s="74"/>
      <c r="O132" s="81" t="s">
        <v>213</v>
      </c>
      <c r="P132" s="81" t="s">
        <v>214</v>
      </c>
      <c r="Q132" s="81" t="s">
        <v>216</v>
      </c>
      <c r="R132">
        <v>4</v>
      </c>
      <c r="S132" s="80" t="str">
        <f>REPLACE(INDEX(GroupVertices[Group],MATCH(Edges[[#This Row],[Vertex 1]],GroupVertices[Vertex],0)),1,1,"")</f>
        <v>1</v>
      </c>
      <c r="T132" s="80" t="str">
        <f>REPLACE(INDEX(GroupVertices[Group],MATCH(Edges[[#This Row],[Vertex 2]],GroupVertices[Vertex],0)),1,1,"")</f>
        <v>1</v>
      </c>
      <c r="U132" s="34"/>
      <c r="V132" s="34"/>
      <c r="W132" s="34"/>
      <c r="X132" s="34"/>
      <c r="Y132" s="34"/>
      <c r="Z132" s="34"/>
      <c r="AA132" s="34"/>
      <c r="AB132" s="34"/>
      <c r="AC132" s="34"/>
    </row>
    <row r="133" spans="1:29" ht="15">
      <c r="A133" s="66" t="s">
        <v>209</v>
      </c>
      <c r="B133" s="66" t="s">
        <v>204</v>
      </c>
      <c r="C133" s="67" t="s">
        <v>566</v>
      </c>
      <c r="D133" s="68">
        <v>3</v>
      </c>
      <c r="E133" s="69"/>
      <c r="F133" s="70">
        <v>50</v>
      </c>
      <c r="G133" s="67"/>
      <c r="H133" s="71"/>
      <c r="I133" s="72"/>
      <c r="J133" s="72"/>
      <c r="K133" s="34" t="s">
        <v>65</v>
      </c>
      <c r="L133" s="79">
        <v>133</v>
      </c>
      <c r="M133" s="79"/>
      <c r="N133" s="74"/>
      <c r="O133" s="81" t="s">
        <v>213</v>
      </c>
      <c r="P133" s="81" t="s">
        <v>214</v>
      </c>
      <c r="Q133" s="81" t="s">
        <v>216</v>
      </c>
      <c r="R133">
        <v>2</v>
      </c>
      <c r="S133" s="80" t="str">
        <f>REPLACE(INDEX(GroupVertices[Group],MATCH(Edges[[#This Row],[Vertex 1]],GroupVertices[Vertex],0)),1,1,"")</f>
        <v>1</v>
      </c>
      <c r="T133" s="80" t="str">
        <f>REPLACE(INDEX(GroupVertices[Group],MATCH(Edges[[#This Row],[Vertex 2]],GroupVertices[Vertex],0)),1,1,"")</f>
        <v>1</v>
      </c>
      <c r="U133" s="34"/>
      <c r="V133" s="34"/>
      <c r="W133" s="34"/>
      <c r="X133" s="34"/>
      <c r="Y133" s="34"/>
      <c r="Z133" s="34"/>
      <c r="AA133" s="34"/>
      <c r="AB133" s="34"/>
      <c r="AC133" s="34"/>
    </row>
    <row r="134" spans="1:29" ht="15">
      <c r="A134" s="66" t="s">
        <v>202</v>
      </c>
      <c r="B134" s="66" t="s">
        <v>204</v>
      </c>
      <c r="C134" s="67" t="s">
        <v>569</v>
      </c>
      <c r="D134" s="68">
        <v>6.0975493454483205</v>
      </c>
      <c r="E134" s="69"/>
      <c r="F134" s="70">
        <v>36.7247885195072</v>
      </c>
      <c r="G134" s="67"/>
      <c r="H134" s="71"/>
      <c r="I134" s="72"/>
      <c r="J134" s="72"/>
      <c r="K134" s="34" t="s">
        <v>66</v>
      </c>
      <c r="L134" s="79">
        <v>134</v>
      </c>
      <c r="M134" s="79"/>
      <c r="N134" s="74"/>
      <c r="O134" s="81" t="s">
        <v>213</v>
      </c>
      <c r="P134" s="81" t="s">
        <v>214</v>
      </c>
      <c r="Q134" s="81" t="s">
        <v>215</v>
      </c>
      <c r="R134">
        <v>3</v>
      </c>
      <c r="S134" s="80" t="str">
        <f>REPLACE(INDEX(GroupVertices[Group],MATCH(Edges[[#This Row],[Vertex 1]],GroupVertices[Vertex],0)),1,1,"")</f>
        <v>2</v>
      </c>
      <c r="T134" s="80" t="str">
        <f>REPLACE(INDEX(GroupVertices[Group],MATCH(Edges[[#This Row],[Vertex 2]],GroupVertices[Vertex],0)),1,1,"")</f>
        <v>1</v>
      </c>
      <c r="U134" s="34"/>
      <c r="V134" s="34"/>
      <c r="W134" s="34"/>
      <c r="X134" s="34"/>
      <c r="Y134" s="34"/>
      <c r="Z134" s="34"/>
      <c r="AA134" s="34"/>
      <c r="AB134" s="34"/>
      <c r="AC134" s="34"/>
    </row>
    <row r="135" spans="1:29" ht="15">
      <c r="A135" s="66" t="s">
        <v>204</v>
      </c>
      <c r="B135" s="66" t="s">
        <v>202</v>
      </c>
      <c r="C135" s="67" t="s">
        <v>567</v>
      </c>
      <c r="D135" s="68">
        <v>10</v>
      </c>
      <c r="E135" s="69"/>
      <c r="F135" s="70">
        <v>20</v>
      </c>
      <c r="G135" s="67"/>
      <c r="H135" s="71"/>
      <c r="I135" s="72"/>
      <c r="J135" s="72"/>
      <c r="K135" s="34" t="s">
        <v>66</v>
      </c>
      <c r="L135" s="79">
        <v>135</v>
      </c>
      <c r="M135" s="79"/>
      <c r="N135" s="74"/>
      <c r="O135" s="81" t="s">
        <v>213</v>
      </c>
      <c r="P135" s="81" t="s">
        <v>214</v>
      </c>
      <c r="Q135" s="81" t="s">
        <v>216</v>
      </c>
      <c r="R135">
        <v>6</v>
      </c>
      <c r="S135" s="80" t="str">
        <f>REPLACE(INDEX(GroupVertices[Group],MATCH(Edges[[#This Row],[Vertex 1]],GroupVertices[Vertex],0)),1,1,"")</f>
        <v>1</v>
      </c>
      <c r="T135" s="80" t="str">
        <f>REPLACE(INDEX(GroupVertices[Group],MATCH(Edges[[#This Row],[Vertex 2]],GroupVertices[Vertex],0)),1,1,"")</f>
        <v>2</v>
      </c>
      <c r="U135" s="34"/>
      <c r="V135" s="34"/>
      <c r="W135" s="34"/>
      <c r="X135" s="34"/>
      <c r="Y135" s="34"/>
      <c r="Z135" s="34"/>
      <c r="AA135" s="34"/>
      <c r="AB135" s="34"/>
      <c r="AC135" s="34"/>
    </row>
    <row r="136" spans="1:29" ht="15">
      <c r="A136" s="66" t="s">
        <v>204</v>
      </c>
      <c r="B136" s="66" t="s">
        <v>202</v>
      </c>
      <c r="C136" s="67" t="s">
        <v>567</v>
      </c>
      <c r="D136" s="68">
        <v>10</v>
      </c>
      <c r="E136" s="69"/>
      <c r="F136" s="70">
        <v>20</v>
      </c>
      <c r="G136" s="67"/>
      <c r="H136" s="71"/>
      <c r="I136" s="72"/>
      <c r="J136" s="72"/>
      <c r="K136" s="34" t="s">
        <v>66</v>
      </c>
      <c r="L136" s="79">
        <v>136</v>
      </c>
      <c r="M136" s="79"/>
      <c r="N136" s="74"/>
      <c r="O136" s="81" t="s">
        <v>213</v>
      </c>
      <c r="P136" s="81" t="s">
        <v>214</v>
      </c>
      <c r="Q136" s="81" t="s">
        <v>215</v>
      </c>
      <c r="R136">
        <v>6</v>
      </c>
      <c r="S136" s="80" t="str">
        <f>REPLACE(INDEX(GroupVertices[Group],MATCH(Edges[[#This Row],[Vertex 1]],GroupVertices[Vertex],0)),1,1,"")</f>
        <v>1</v>
      </c>
      <c r="T136" s="80" t="str">
        <f>REPLACE(INDEX(GroupVertices[Group],MATCH(Edges[[#This Row],[Vertex 2]],GroupVertices[Vertex],0)),1,1,"")</f>
        <v>2</v>
      </c>
      <c r="U136" s="34"/>
      <c r="V136" s="34"/>
      <c r="W136" s="34"/>
      <c r="X136" s="34"/>
      <c r="Y136" s="34"/>
      <c r="Z136" s="34"/>
      <c r="AA136" s="34"/>
      <c r="AB136" s="34"/>
      <c r="AC136" s="34"/>
    </row>
    <row r="137" spans="1:29" ht="15">
      <c r="A137" s="66" t="s">
        <v>204</v>
      </c>
      <c r="B137" s="66" t="s">
        <v>205</v>
      </c>
      <c r="C137" s="67" t="s">
        <v>566</v>
      </c>
      <c r="D137" s="68">
        <v>3</v>
      </c>
      <c r="E137" s="69"/>
      <c r="F137" s="70">
        <v>50</v>
      </c>
      <c r="G137" s="67"/>
      <c r="H137" s="71"/>
      <c r="I137" s="72"/>
      <c r="J137" s="72"/>
      <c r="K137" s="34" t="s">
        <v>66</v>
      </c>
      <c r="L137" s="79">
        <v>137</v>
      </c>
      <c r="M137" s="79"/>
      <c r="N137" s="74"/>
      <c r="O137" s="81" t="s">
        <v>213</v>
      </c>
      <c r="P137" s="81" t="s">
        <v>214</v>
      </c>
      <c r="Q137" s="81" t="s">
        <v>215</v>
      </c>
      <c r="R137">
        <v>1</v>
      </c>
      <c r="S137" s="80" t="str">
        <f>REPLACE(INDEX(GroupVertices[Group],MATCH(Edges[[#This Row],[Vertex 1]],GroupVertices[Vertex],0)),1,1,"")</f>
        <v>1</v>
      </c>
      <c r="T137" s="80" t="str">
        <f>REPLACE(INDEX(GroupVertices[Group],MATCH(Edges[[#This Row],[Vertex 2]],GroupVertices[Vertex],0)),1,1,"")</f>
        <v>1</v>
      </c>
      <c r="U137" s="34"/>
      <c r="V137" s="34"/>
      <c r="W137" s="34"/>
      <c r="X137" s="34"/>
      <c r="Y137" s="34"/>
      <c r="Z137" s="34"/>
      <c r="AA137" s="34"/>
      <c r="AB137" s="34"/>
      <c r="AC137" s="34"/>
    </row>
    <row r="138" spans="1:29" ht="15">
      <c r="A138" s="66" t="s">
        <v>204</v>
      </c>
      <c r="B138" s="66" t="s">
        <v>202</v>
      </c>
      <c r="C138" s="67" t="s">
        <v>567</v>
      </c>
      <c r="D138" s="68">
        <v>10</v>
      </c>
      <c r="E138" s="69"/>
      <c r="F138" s="70">
        <v>20</v>
      </c>
      <c r="G138" s="67"/>
      <c r="H138" s="71"/>
      <c r="I138" s="72"/>
      <c r="J138" s="72"/>
      <c r="K138" s="34" t="s">
        <v>66</v>
      </c>
      <c r="L138" s="79">
        <v>138</v>
      </c>
      <c r="M138" s="79"/>
      <c r="N138" s="74"/>
      <c r="O138" s="81" t="s">
        <v>213</v>
      </c>
      <c r="P138" s="81" t="s">
        <v>214</v>
      </c>
      <c r="Q138" s="81" t="s">
        <v>217</v>
      </c>
      <c r="R138">
        <v>6</v>
      </c>
      <c r="S138" s="80" t="str">
        <f>REPLACE(INDEX(GroupVertices[Group],MATCH(Edges[[#This Row],[Vertex 1]],GroupVertices[Vertex],0)),1,1,"")</f>
        <v>1</v>
      </c>
      <c r="T138" s="80" t="str">
        <f>REPLACE(INDEX(GroupVertices[Group],MATCH(Edges[[#This Row],[Vertex 2]],GroupVertices[Vertex],0)),1,1,"")</f>
        <v>2</v>
      </c>
      <c r="U138" s="34"/>
      <c r="V138" s="34"/>
      <c r="W138" s="34"/>
      <c r="X138" s="34"/>
      <c r="Y138" s="34"/>
      <c r="Z138" s="34"/>
      <c r="AA138" s="34"/>
      <c r="AB138" s="34"/>
      <c r="AC138" s="34"/>
    </row>
    <row r="139" spans="1:29" ht="15">
      <c r="A139" s="66" t="s">
        <v>207</v>
      </c>
      <c r="B139" s="66" t="s">
        <v>204</v>
      </c>
      <c r="C139" s="67" t="s">
        <v>566</v>
      </c>
      <c r="D139" s="68">
        <v>3</v>
      </c>
      <c r="E139" s="69"/>
      <c r="F139" s="70">
        <v>50</v>
      </c>
      <c r="G139" s="67"/>
      <c r="H139" s="71"/>
      <c r="I139" s="72"/>
      <c r="J139" s="72"/>
      <c r="K139" s="34" t="s">
        <v>65</v>
      </c>
      <c r="L139" s="79">
        <v>139</v>
      </c>
      <c r="M139" s="79"/>
      <c r="N139" s="74"/>
      <c r="O139" s="81" t="s">
        <v>213</v>
      </c>
      <c r="P139" s="81" t="s">
        <v>214</v>
      </c>
      <c r="Q139" s="81" t="s">
        <v>217</v>
      </c>
      <c r="R139">
        <v>2</v>
      </c>
      <c r="S139" s="80" t="str">
        <f>REPLACE(INDEX(GroupVertices[Group],MATCH(Edges[[#This Row],[Vertex 1]],GroupVertices[Vertex],0)),1,1,"")</f>
        <v>1</v>
      </c>
      <c r="T139" s="80" t="str">
        <f>REPLACE(INDEX(GroupVertices[Group],MATCH(Edges[[#This Row],[Vertex 2]],GroupVertices[Vertex],0)),1,1,"")</f>
        <v>1</v>
      </c>
      <c r="U139" s="34"/>
      <c r="V139" s="34"/>
      <c r="W139" s="34"/>
      <c r="X139" s="34"/>
      <c r="Y139" s="34"/>
      <c r="Z139" s="34"/>
      <c r="AA139" s="34"/>
      <c r="AB139" s="34"/>
      <c r="AC139" s="34"/>
    </row>
    <row r="140" spans="1:29" ht="15">
      <c r="A140" s="66" t="s">
        <v>204</v>
      </c>
      <c r="B140" s="66" t="s">
        <v>202</v>
      </c>
      <c r="C140" s="67" t="s">
        <v>567</v>
      </c>
      <c r="D140" s="68">
        <v>10</v>
      </c>
      <c r="E140" s="69"/>
      <c r="F140" s="70">
        <v>20</v>
      </c>
      <c r="G140" s="67"/>
      <c r="H140" s="71"/>
      <c r="I140" s="72"/>
      <c r="J140" s="72"/>
      <c r="K140" s="34" t="s">
        <v>66</v>
      </c>
      <c r="L140" s="79">
        <v>140</v>
      </c>
      <c r="M140" s="79"/>
      <c r="N140" s="74"/>
      <c r="O140" s="81" t="s">
        <v>213</v>
      </c>
      <c r="P140" s="81" t="s">
        <v>214</v>
      </c>
      <c r="Q140" s="81" t="s">
        <v>216</v>
      </c>
      <c r="R140">
        <v>6</v>
      </c>
      <c r="S140" s="80" t="str">
        <f>REPLACE(INDEX(GroupVertices[Group],MATCH(Edges[[#This Row],[Vertex 1]],GroupVertices[Vertex],0)),1,1,"")</f>
        <v>1</v>
      </c>
      <c r="T140" s="80" t="str">
        <f>REPLACE(INDEX(GroupVertices[Group],MATCH(Edges[[#This Row],[Vertex 2]],GroupVertices[Vertex],0)),1,1,"")</f>
        <v>2</v>
      </c>
      <c r="U140" s="34"/>
      <c r="V140" s="34"/>
      <c r="W140" s="34"/>
      <c r="X140" s="34"/>
      <c r="Y140" s="34"/>
      <c r="Z140" s="34"/>
      <c r="AA140" s="34"/>
      <c r="AB140" s="34"/>
      <c r="AC140" s="34"/>
    </row>
    <row r="141" spans="1:29" ht="15">
      <c r="A141" s="66" t="s">
        <v>205</v>
      </c>
      <c r="B141" s="66" t="s">
        <v>204</v>
      </c>
      <c r="C141" s="67" t="s">
        <v>568</v>
      </c>
      <c r="D141" s="68">
        <v>8.295295581562211</v>
      </c>
      <c r="E141" s="69"/>
      <c r="F141" s="70">
        <v>27.305876079019097</v>
      </c>
      <c r="G141" s="67"/>
      <c r="H141" s="71"/>
      <c r="I141" s="72"/>
      <c r="J141" s="72"/>
      <c r="K141" s="34" t="s">
        <v>66</v>
      </c>
      <c r="L141" s="79">
        <v>141</v>
      </c>
      <c r="M141" s="79"/>
      <c r="N141" s="74"/>
      <c r="O141" s="81" t="s">
        <v>213</v>
      </c>
      <c r="P141" s="81" t="s">
        <v>214</v>
      </c>
      <c r="Q141" s="81" t="s">
        <v>215</v>
      </c>
      <c r="R141">
        <v>4</v>
      </c>
      <c r="S141" s="80" t="str">
        <f>REPLACE(INDEX(GroupVertices[Group],MATCH(Edges[[#This Row],[Vertex 1]],GroupVertices[Vertex],0)),1,1,"")</f>
        <v>1</v>
      </c>
      <c r="T141" s="80" t="str">
        <f>REPLACE(INDEX(GroupVertices[Group],MATCH(Edges[[#This Row],[Vertex 2]],GroupVertices[Vertex],0)),1,1,"")</f>
        <v>1</v>
      </c>
      <c r="U141" s="34"/>
      <c r="V141" s="34"/>
      <c r="W141" s="34"/>
      <c r="X141" s="34"/>
      <c r="Y141" s="34"/>
      <c r="Z141" s="34"/>
      <c r="AA141" s="34"/>
      <c r="AB141" s="34"/>
      <c r="AC141" s="34"/>
    </row>
    <row r="142" spans="1:29" ht="15">
      <c r="A142" s="66" t="s">
        <v>205</v>
      </c>
      <c r="B142" s="66" t="s">
        <v>204</v>
      </c>
      <c r="C142" s="67" t="s">
        <v>568</v>
      </c>
      <c r="D142" s="68">
        <v>8.295295581562211</v>
      </c>
      <c r="E142" s="69"/>
      <c r="F142" s="70">
        <v>27.305876079019097</v>
      </c>
      <c r="G142" s="67"/>
      <c r="H142" s="71"/>
      <c r="I142" s="72"/>
      <c r="J142" s="72"/>
      <c r="K142" s="34" t="s">
        <v>66</v>
      </c>
      <c r="L142" s="79">
        <v>142</v>
      </c>
      <c r="M142" s="79"/>
      <c r="N142" s="74"/>
      <c r="O142" s="81" t="s">
        <v>213</v>
      </c>
      <c r="P142" s="81" t="s">
        <v>214</v>
      </c>
      <c r="Q142" s="81" t="s">
        <v>217</v>
      </c>
      <c r="R142">
        <v>4</v>
      </c>
      <c r="S142" s="80" t="str">
        <f>REPLACE(INDEX(GroupVertices[Group],MATCH(Edges[[#This Row],[Vertex 1]],GroupVertices[Vertex],0)),1,1,"")</f>
        <v>1</v>
      </c>
      <c r="T142" s="80" t="str">
        <f>REPLACE(INDEX(GroupVertices[Group],MATCH(Edges[[#This Row],[Vertex 2]],GroupVertices[Vertex],0)),1,1,"")</f>
        <v>1</v>
      </c>
      <c r="U142" s="34"/>
      <c r="V142" s="34"/>
      <c r="W142" s="34"/>
      <c r="X142" s="34"/>
      <c r="Y142" s="34"/>
      <c r="Z142" s="34"/>
      <c r="AA142" s="34"/>
      <c r="AB142" s="34"/>
      <c r="AC142" s="34"/>
    </row>
    <row r="143" spans="1:29" ht="15">
      <c r="A143" s="66" t="s">
        <v>209</v>
      </c>
      <c r="B143" s="66" t="s">
        <v>204</v>
      </c>
      <c r="C143" s="67" t="s">
        <v>566</v>
      </c>
      <c r="D143" s="68">
        <v>3</v>
      </c>
      <c r="E143" s="69"/>
      <c r="F143" s="70">
        <v>50</v>
      </c>
      <c r="G143" s="67"/>
      <c r="H143" s="71"/>
      <c r="I143" s="72"/>
      <c r="J143" s="72"/>
      <c r="K143" s="34" t="s">
        <v>65</v>
      </c>
      <c r="L143" s="79">
        <v>143</v>
      </c>
      <c r="M143" s="79"/>
      <c r="N143" s="74"/>
      <c r="O143" s="81" t="s">
        <v>213</v>
      </c>
      <c r="P143" s="81" t="s">
        <v>214</v>
      </c>
      <c r="Q143" s="81" t="s">
        <v>217</v>
      </c>
      <c r="R143">
        <v>2</v>
      </c>
      <c r="S143" s="80" t="str">
        <f>REPLACE(INDEX(GroupVertices[Group],MATCH(Edges[[#This Row],[Vertex 1]],GroupVertices[Vertex],0)),1,1,"")</f>
        <v>1</v>
      </c>
      <c r="T143" s="80" t="str">
        <f>REPLACE(INDEX(GroupVertices[Group],MATCH(Edges[[#This Row],[Vertex 2]],GroupVertices[Vertex],0)),1,1,"")</f>
        <v>1</v>
      </c>
      <c r="U143" s="34"/>
      <c r="V143" s="34"/>
      <c r="W143" s="34"/>
      <c r="X143" s="34"/>
      <c r="Y143" s="34"/>
      <c r="Z143" s="34"/>
      <c r="AA143" s="34"/>
      <c r="AB143" s="34"/>
      <c r="AC143" s="34"/>
    </row>
    <row r="144" spans="1:29" ht="15">
      <c r="A144" s="66" t="s">
        <v>202</v>
      </c>
      <c r="B144" s="66" t="s">
        <v>204</v>
      </c>
      <c r="C144" s="67" t="s">
        <v>569</v>
      </c>
      <c r="D144" s="68">
        <v>6.0975493454483205</v>
      </c>
      <c r="E144" s="69"/>
      <c r="F144" s="70">
        <v>36.7247885195072</v>
      </c>
      <c r="G144" s="67"/>
      <c r="H144" s="71"/>
      <c r="I144" s="72"/>
      <c r="J144" s="72"/>
      <c r="K144" s="34" t="s">
        <v>66</v>
      </c>
      <c r="L144" s="79">
        <v>144</v>
      </c>
      <c r="M144" s="79"/>
      <c r="N144" s="74"/>
      <c r="O144" s="81" t="s">
        <v>213</v>
      </c>
      <c r="P144" s="81" t="s">
        <v>214</v>
      </c>
      <c r="Q144" s="81" t="s">
        <v>218</v>
      </c>
      <c r="R144">
        <v>3</v>
      </c>
      <c r="S144" s="80" t="str">
        <f>REPLACE(INDEX(GroupVertices[Group],MATCH(Edges[[#This Row],[Vertex 1]],GroupVertices[Vertex],0)),1,1,"")</f>
        <v>2</v>
      </c>
      <c r="T144" s="80" t="str">
        <f>REPLACE(INDEX(GroupVertices[Group],MATCH(Edges[[#This Row],[Vertex 2]],GroupVertices[Vertex],0)),1,1,"")</f>
        <v>1</v>
      </c>
      <c r="U144" s="34"/>
      <c r="V144" s="34"/>
      <c r="W144" s="34"/>
      <c r="X144" s="34"/>
      <c r="Y144" s="34"/>
      <c r="Z144" s="34"/>
      <c r="AA144" s="34"/>
      <c r="AB144" s="34"/>
      <c r="AC144" s="34"/>
    </row>
    <row r="145" spans="1:29" ht="15">
      <c r="A145" s="66" t="s">
        <v>202</v>
      </c>
      <c r="B145" s="66" t="s">
        <v>201</v>
      </c>
      <c r="C145" s="67" t="s">
        <v>566</v>
      </c>
      <c r="D145" s="68">
        <v>3</v>
      </c>
      <c r="E145" s="69"/>
      <c r="F145" s="70">
        <v>50</v>
      </c>
      <c r="G145" s="67"/>
      <c r="H145" s="71"/>
      <c r="I145" s="72"/>
      <c r="J145" s="72"/>
      <c r="K145" s="34" t="s">
        <v>65</v>
      </c>
      <c r="L145" s="79">
        <v>145</v>
      </c>
      <c r="M145" s="79"/>
      <c r="N145" s="74"/>
      <c r="O145" s="81" t="s">
        <v>213</v>
      </c>
      <c r="P145" s="81" t="s">
        <v>214</v>
      </c>
      <c r="Q145" s="81" t="s">
        <v>215</v>
      </c>
      <c r="R145">
        <v>2</v>
      </c>
      <c r="S145" s="80" t="str">
        <f>REPLACE(INDEX(GroupVertices[Group],MATCH(Edges[[#This Row],[Vertex 1]],GroupVertices[Vertex],0)),1,1,"")</f>
        <v>2</v>
      </c>
      <c r="T145" s="80" t="str">
        <f>REPLACE(INDEX(GroupVertices[Group],MATCH(Edges[[#This Row],[Vertex 2]],GroupVertices[Vertex],0)),1,1,"")</f>
        <v>2</v>
      </c>
      <c r="U145" s="34"/>
      <c r="V145" s="34"/>
      <c r="W145" s="34"/>
      <c r="X145" s="34"/>
      <c r="Y145" s="34"/>
      <c r="Z145" s="34"/>
      <c r="AA145" s="34"/>
      <c r="AB145" s="34"/>
      <c r="AC145" s="34"/>
    </row>
    <row r="146" spans="1:29" ht="15">
      <c r="A146" s="66" t="s">
        <v>202</v>
      </c>
      <c r="B146" s="66" t="s">
        <v>201</v>
      </c>
      <c r="C146" s="67" t="s">
        <v>566</v>
      </c>
      <c r="D146" s="68">
        <v>3</v>
      </c>
      <c r="E146" s="69"/>
      <c r="F146" s="70">
        <v>50</v>
      </c>
      <c r="G146" s="67"/>
      <c r="H146" s="71"/>
      <c r="I146" s="72"/>
      <c r="J146" s="72"/>
      <c r="K146" s="34" t="s">
        <v>65</v>
      </c>
      <c r="L146" s="79">
        <v>146</v>
      </c>
      <c r="M146" s="79"/>
      <c r="N146" s="74"/>
      <c r="O146" s="81" t="s">
        <v>213</v>
      </c>
      <c r="P146" s="81" t="s">
        <v>214</v>
      </c>
      <c r="Q146" s="81" t="s">
        <v>218</v>
      </c>
      <c r="R146">
        <v>2</v>
      </c>
      <c r="S146" s="80" t="str">
        <f>REPLACE(INDEX(GroupVertices[Group],MATCH(Edges[[#This Row],[Vertex 1]],GroupVertices[Vertex],0)),1,1,"")</f>
        <v>2</v>
      </c>
      <c r="T146" s="80" t="str">
        <f>REPLACE(INDEX(GroupVertices[Group],MATCH(Edges[[#This Row],[Vertex 2]],GroupVertices[Vertex],0)),1,1,"")</f>
        <v>2</v>
      </c>
      <c r="U146" s="34"/>
      <c r="V146" s="34"/>
      <c r="W146" s="34"/>
      <c r="X146" s="34"/>
      <c r="Y146" s="34"/>
      <c r="Z146" s="34"/>
      <c r="AA146" s="34"/>
      <c r="AB146" s="34"/>
      <c r="AC146" s="34"/>
    </row>
    <row r="147" spans="1:29" ht="15">
      <c r="A147" s="66" t="s">
        <v>207</v>
      </c>
      <c r="B147" s="66" t="s">
        <v>202</v>
      </c>
      <c r="C147" s="67" t="s">
        <v>569</v>
      </c>
      <c r="D147" s="68">
        <v>6.0975493454483205</v>
      </c>
      <c r="E147" s="69"/>
      <c r="F147" s="70">
        <v>36.7247885195072</v>
      </c>
      <c r="G147" s="67"/>
      <c r="H147" s="71"/>
      <c r="I147" s="72"/>
      <c r="J147" s="72"/>
      <c r="K147" s="34" t="s">
        <v>66</v>
      </c>
      <c r="L147" s="79">
        <v>147</v>
      </c>
      <c r="M147" s="79"/>
      <c r="N147" s="74"/>
      <c r="O147" s="81" t="s">
        <v>213</v>
      </c>
      <c r="P147" s="81" t="s">
        <v>214</v>
      </c>
      <c r="Q147" s="81" t="s">
        <v>216</v>
      </c>
      <c r="R147">
        <v>3</v>
      </c>
      <c r="S147" s="80" t="str">
        <f>REPLACE(INDEX(GroupVertices[Group],MATCH(Edges[[#This Row],[Vertex 1]],GroupVertices[Vertex],0)),1,1,"")</f>
        <v>1</v>
      </c>
      <c r="T147" s="80" t="str">
        <f>REPLACE(INDEX(GroupVertices[Group],MATCH(Edges[[#This Row],[Vertex 2]],GroupVertices[Vertex],0)),1,1,"")</f>
        <v>2</v>
      </c>
      <c r="U147" s="34"/>
      <c r="V147" s="34"/>
      <c r="W147" s="34"/>
      <c r="X147" s="34"/>
      <c r="Y147" s="34"/>
      <c r="Z147" s="34"/>
      <c r="AA147" s="34"/>
      <c r="AB147" s="34"/>
      <c r="AC147" s="34"/>
    </row>
    <row r="148" spans="1:29" ht="15">
      <c r="A148" s="66" t="s">
        <v>207</v>
      </c>
      <c r="B148" s="66" t="s">
        <v>202</v>
      </c>
      <c r="C148" s="67" t="s">
        <v>569</v>
      </c>
      <c r="D148" s="68">
        <v>6.0975493454483205</v>
      </c>
      <c r="E148" s="69"/>
      <c r="F148" s="70">
        <v>36.7247885195072</v>
      </c>
      <c r="G148" s="67"/>
      <c r="H148" s="71"/>
      <c r="I148" s="72"/>
      <c r="J148" s="72"/>
      <c r="K148" s="34" t="s">
        <v>66</v>
      </c>
      <c r="L148" s="79">
        <v>148</v>
      </c>
      <c r="M148" s="79"/>
      <c r="N148" s="74"/>
      <c r="O148" s="81" t="s">
        <v>213</v>
      </c>
      <c r="P148" s="81" t="s">
        <v>214</v>
      </c>
      <c r="Q148" s="81" t="s">
        <v>216</v>
      </c>
      <c r="R148">
        <v>3</v>
      </c>
      <c r="S148" s="80" t="str">
        <f>REPLACE(INDEX(GroupVertices[Group],MATCH(Edges[[#This Row],[Vertex 1]],GroupVertices[Vertex],0)),1,1,"")</f>
        <v>1</v>
      </c>
      <c r="T148" s="80" t="str">
        <f>REPLACE(INDEX(GroupVertices[Group],MATCH(Edges[[#This Row],[Vertex 2]],GroupVertices[Vertex],0)),1,1,"")</f>
        <v>2</v>
      </c>
      <c r="U148" s="34"/>
      <c r="V148" s="34"/>
      <c r="W148" s="34"/>
      <c r="X148" s="34"/>
      <c r="Y148" s="34"/>
      <c r="Z148" s="34"/>
      <c r="AA148" s="34"/>
      <c r="AB148" s="34"/>
      <c r="AC148" s="34"/>
    </row>
    <row r="149" spans="1:29" ht="15">
      <c r="A149" s="66" t="s">
        <v>209</v>
      </c>
      <c r="B149" s="66" t="s">
        <v>207</v>
      </c>
      <c r="C149" s="67" t="s">
        <v>566</v>
      </c>
      <c r="D149" s="68">
        <v>3</v>
      </c>
      <c r="E149" s="69"/>
      <c r="F149" s="70">
        <v>50</v>
      </c>
      <c r="G149" s="67"/>
      <c r="H149" s="71"/>
      <c r="I149" s="72"/>
      <c r="J149" s="72"/>
      <c r="K149" s="34" t="s">
        <v>65</v>
      </c>
      <c r="L149" s="79">
        <v>149</v>
      </c>
      <c r="M149" s="79"/>
      <c r="N149" s="74"/>
      <c r="O149" s="81" t="s">
        <v>213</v>
      </c>
      <c r="P149" s="81" t="s">
        <v>214</v>
      </c>
      <c r="Q149" s="81" t="s">
        <v>216</v>
      </c>
      <c r="R149">
        <v>2</v>
      </c>
      <c r="S149" s="80" t="str">
        <f>REPLACE(INDEX(GroupVertices[Group],MATCH(Edges[[#This Row],[Vertex 1]],GroupVertices[Vertex],0)),1,1,"")</f>
        <v>1</v>
      </c>
      <c r="T149" s="80" t="str">
        <f>REPLACE(INDEX(GroupVertices[Group],MATCH(Edges[[#This Row],[Vertex 2]],GroupVertices[Vertex],0)),1,1,"")</f>
        <v>1</v>
      </c>
      <c r="U149" s="34"/>
      <c r="V149" s="34"/>
      <c r="W149" s="34"/>
      <c r="X149" s="34"/>
      <c r="Y149" s="34"/>
      <c r="Z149" s="34"/>
      <c r="AA149" s="34"/>
      <c r="AB149" s="34"/>
      <c r="AC149" s="34"/>
    </row>
    <row r="150" spans="1:29" ht="15">
      <c r="A150" s="66" t="s">
        <v>202</v>
      </c>
      <c r="B150" s="66" t="s">
        <v>207</v>
      </c>
      <c r="C150" s="67" t="s">
        <v>566</v>
      </c>
      <c r="D150" s="68">
        <v>3</v>
      </c>
      <c r="E150" s="69"/>
      <c r="F150" s="70">
        <v>50</v>
      </c>
      <c r="G150" s="67"/>
      <c r="H150" s="71"/>
      <c r="I150" s="72"/>
      <c r="J150" s="72"/>
      <c r="K150" s="34" t="s">
        <v>66</v>
      </c>
      <c r="L150" s="79">
        <v>150</v>
      </c>
      <c r="M150" s="79"/>
      <c r="N150" s="74"/>
      <c r="O150" s="81" t="s">
        <v>213</v>
      </c>
      <c r="P150" s="81" t="s">
        <v>214</v>
      </c>
      <c r="Q150" s="81" t="s">
        <v>215</v>
      </c>
      <c r="R150">
        <v>2</v>
      </c>
      <c r="S150" s="80" t="str">
        <f>REPLACE(INDEX(GroupVertices[Group],MATCH(Edges[[#This Row],[Vertex 1]],GroupVertices[Vertex],0)),1,1,"")</f>
        <v>2</v>
      </c>
      <c r="T150" s="80" t="str">
        <f>REPLACE(INDEX(GroupVertices[Group],MATCH(Edges[[#This Row],[Vertex 2]],GroupVertices[Vertex],0)),1,1,"")</f>
        <v>1</v>
      </c>
      <c r="U150" s="34"/>
      <c r="V150" s="34"/>
      <c r="W150" s="34"/>
      <c r="X150" s="34"/>
      <c r="Y150" s="34"/>
      <c r="Z150" s="34"/>
      <c r="AA150" s="34"/>
      <c r="AB150" s="34"/>
      <c r="AC150" s="34"/>
    </row>
    <row r="151" spans="1:29" ht="15">
      <c r="A151" s="66" t="s">
        <v>207</v>
      </c>
      <c r="B151" s="66" t="s">
        <v>202</v>
      </c>
      <c r="C151" s="67" t="s">
        <v>569</v>
      </c>
      <c r="D151" s="68">
        <v>6.0975493454483205</v>
      </c>
      <c r="E151" s="69"/>
      <c r="F151" s="70">
        <v>36.7247885195072</v>
      </c>
      <c r="G151" s="67"/>
      <c r="H151" s="71"/>
      <c r="I151" s="72"/>
      <c r="J151" s="72"/>
      <c r="K151" s="34" t="s">
        <v>66</v>
      </c>
      <c r="L151" s="79">
        <v>151</v>
      </c>
      <c r="M151" s="79"/>
      <c r="N151" s="74"/>
      <c r="O151" s="81" t="s">
        <v>213</v>
      </c>
      <c r="P151" s="81" t="s">
        <v>214</v>
      </c>
      <c r="Q151" s="81" t="s">
        <v>217</v>
      </c>
      <c r="R151">
        <v>3</v>
      </c>
      <c r="S151" s="80" t="str">
        <f>REPLACE(INDEX(GroupVertices[Group],MATCH(Edges[[#This Row],[Vertex 1]],GroupVertices[Vertex],0)),1,1,"")</f>
        <v>1</v>
      </c>
      <c r="T151" s="80" t="str">
        <f>REPLACE(INDEX(GroupVertices[Group],MATCH(Edges[[#This Row],[Vertex 2]],GroupVertices[Vertex],0)),1,1,"")</f>
        <v>2</v>
      </c>
      <c r="U151" s="34"/>
      <c r="V151" s="34"/>
      <c r="W151" s="34"/>
      <c r="X151" s="34"/>
      <c r="Y151" s="34"/>
      <c r="Z151" s="34"/>
      <c r="AA151" s="34"/>
      <c r="AB151" s="34"/>
      <c r="AC151" s="34"/>
    </row>
    <row r="152" spans="1:29" ht="15">
      <c r="A152" s="66" t="s">
        <v>209</v>
      </c>
      <c r="B152" s="66" t="s">
        <v>207</v>
      </c>
      <c r="C152" s="67" t="s">
        <v>566</v>
      </c>
      <c r="D152" s="68">
        <v>3</v>
      </c>
      <c r="E152" s="69"/>
      <c r="F152" s="70">
        <v>50</v>
      </c>
      <c r="G152" s="67"/>
      <c r="H152" s="71"/>
      <c r="I152" s="72"/>
      <c r="J152" s="72"/>
      <c r="K152" s="34" t="s">
        <v>65</v>
      </c>
      <c r="L152" s="79">
        <v>152</v>
      </c>
      <c r="M152" s="79"/>
      <c r="N152" s="74"/>
      <c r="O152" s="81" t="s">
        <v>213</v>
      </c>
      <c r="P152" s="81" t="s">
        <v>214</v>
      </c>
      <c r="Q152" s="81" t="s">
        <v>217</v>
      </c>
      <c r="R152">
        <v>2</v>
      </c>
      <c r="S152" s="80" t="str">
        <f>REPLACE(INDEX(GroupVertices[Group],MATCH(Edges[[#This Row],[Vertex 1]],GroupVertices[Vertex],0)),1,1,"")</f>
        <v>1</v>
      </c>
      <c r="T152" s="80" t="str">
        <f>REPLACE(INDEX(GroupVertices[Group],MATCH(Edges[[#This Row],[Vertex 2]],GroupVertices[Vertex],0)),1,1,"")</f>
        <v>1</v>
      </c>
      <c r="U152" s="34"/>
      <c r="V152" s="34"/>
      <c r="W152" s="34"/>
      <c r="X152" s="34"/>
      <c r="Y152" s="34"/>
      <c r="Z152" s="34"/>
      <c r="AA152" s="34"/>
      <c r="AB152" s="34"/>
      <c r="AC152" s="34"/>
    </row>
    <row r="153" spans="1:29" ht="15">
      <c r="A153" s="66" t="s">
        <v>202</v>
      </c>
      <c r="B153" s="66" t="s">
        <v>207</v>
      </c>
      <c r="C153" s="67" t="s">
        <v>566</v>
      </c>
      <c r="D153" s="68">
        <v>3</v>
      </c>
      <c r="E153" s="69"/>
      <c r="F153" s="70">
        <v>50</v>
      </c>
      <c r="G153" s="67"/>
      <c r="H153" s="71"/>
      <c r="I153" s="72"/>
      <c r="J153" s="72"/>
      <c r="K153" s="34" t="s">
        <v>66</v>
      </c>
      <c r="L153" s="79">
        <v>153</v>
      </c>
      <c r="M153" s="79"/>
      <c r="N153" s="74"/>
      <c r="O153" s="81" t="s">
        <v>213</v>
      </c>
      <c r="P153" s="81" t="s">
        <v>214</v>
      </c>
      <c r="Q153" s="81" t="s">
        <v>218</v>
      </c>
      <c r="R153">
        <v>2</v>
      </c>
      <c r="S153" s="80" t="str">
        <f>REPLACE(INDEX(GroupVertices[Group],MATCH(Edges[[#This Row],[Vertex 1]],GroupVertices[Vertex],0)),1,1,"")</f>
        <v>2</v>
      </c>
      <c r="T153" s="80" t="str">
        <f>REPLACE(INDEX(GroupVertices[Group],MATCH(Edges[[#This Row],[Vertex 2]],GroupVertices[Vertex],0)),1,1,"")</f>
        <v>1</v>
      </c>
      <c r="U153" s="34"/>
      <c r="V153" s="34"/>
      <c r="W153" s="34"/>
      <c r="X153" s="34"/>
      <c r="Y153" s="34"/>
      <c r="Z153" s="34"/>
      <c r="AA153" s="34"/>
      <c r="AB153" s="34"/>
      <c r="AC153" s="34"/>
    </row>
    <row r="154" spans="1:29" ht="15">
      <c r="A154" s="66" t="s">
        <v>205</v>
      </c>
      <c r="B154" s="66" t="s">
        <v>202</v>
      </c>
      <c r="C154" s="67" t="s">
        <v>567</v>
      </c>
      <c r="D154" s="68">
        <v>10</v>
      </c>
      <c r="E154" s="69"/>
      <c r="F154" s="70">
        <v>20</v>
      </c>
      <c r="G154" s="67"/>
      <c r="H154" s="71"/>
      <c r="I154" s="72"/>
      <c r="J154" s="72"/>
      <c r="K154" s="34" t="s">
        <v>66</v>
      </c>
      <c r="L154" s="79">
        <v>154</v>
      </c>
      <c r="M154" s="79"/>
      <c r="N154" s="74"/>
      <c r="O154" s="81" t="s">
        <v>213</v>
      </c>
      <c r="P154" s="81" t="s">
        <v>214</v>
      </c>
      <c r="Q154" s="81" t="s">
        <v>216</v>
      </c>
      <c r="R154">
        <v>5</v>
      </c>
      <c r="S154" s="80" t="str">
        <f>REPLACE(INDEX(GroupVertices[Group],MATCH(Edges[[#This Row],[Vertex 1]],GroupVertices[Vertex],0)),1,1,"")</f>
        <v>1</v>
      </c>
      <c r="T154" s="80" t="str">
        <f>REPLACE(INDEX(GroupVertices[Group],MATCH(Edges[[#This Row],[Vertex 2]],GroupVertices[Vertex],0)),1,1,"")</f>
        <v>2</v>
      </c>
      <c r="U154" s="34"/>
      <c r="V154" s="34"/>
      <c r="W154" s="34"/>
      <c r="X154" s="34"/>
      <c r="Y154" s="34"/>
      <c r="Z154" s="34"/>
      <c r="AA154" s="34"/>
      <c r="AB154" s="34"/>
      <c r="AC154" s="34"/>
    </row>
    <row r="155" spans="1:29" ht="15">
      <c r="A155" s="66" t="s">
        <v>205</v>
      </c>
      <c r="B155" s="66" t="s">
        <v>202</v>
      </c>
      <c r="C155" s="67" t="s">
        <v>567</v>
      </c>
      <c r="D155" s="68">
        <v>10</v>
      </c>
      <c r="E155" s="69"/>
      <c r="F155" s="70">
        <v>20</v>
      </c>
      <c r="G155" s="67"/>
      <c r="H155" s="71"/>
      <c r="I155" s="72"/>
      <c r="J155" s="72"/>
      <c r="K155" s="34" t="s">
        <v>66</v>
      </c>
      <c r="L155" s="79">
        <v>155</v>
      </c>
      <c r="M155" s="79"/>
      <c r="N155" s="74"/>
      <c r="O155" s="81" t="s">
        <v>213</v>
      </c>
      <c r="P155" s="81" t="s">
        <v>214</v>
      </c>
      <c r="Q155" s="81" t="s">
        <v>216</v>
      </c>
      <c r="R155">
        <v>5</v>
      </c>
      <c r="S155" s="80" t="str">
        <f>REPLACE(INDEX(GroupVertices[Group],MATCH(Edges[[#This Row],[Vertex 1]],GroupVertices[Vertex],0)),1,1,"")</f>
        <v>1</v>
      </c>
      <c r="T155" s="80" t="str">
        <f>REPLACE(INDEX(GroupVertices[Group],MATCH(Edges[[#This Row],[Vertex 2]],GroupVertices[Vertex],0)),1,1,"")</f>
        <v>2</v>
      </c>
      <c r="U155" s="34"/>
      <c r="V155" s="34"/>
      <c r="W155" s="34"/>
      <c r="X155" s="34"/>
      <c r="Y155" s="34"/>
      <c r="Z155" s="34"/>
      <c r="AA155" s="34"/>
      <c r="AB155" s="34"/>
      <c r="AC155" s="34"/>
    </row>
    <row r="156" spans="1:29" ht="15">
      <c r="A156" s="66" t="s">
        <v>209</v>
      </c>
      <c r="B156" s="66" t="s">
        <v>205</v>
      </c>
      <c r="C156" s="67" t="s">
        <v>566</v>
      </c>
      <c r="D156" s="68">
        <v>3</v>
      </c>
      <c r="E156" s="69"/>
      <c r="F156" s="70">
        <v>50</v>
      </c>
      <c r="G156" s="67"/>
      <c r="H156" s="71"/>
      <c r="I156" s="72"/>
      <c r="J156" s="72"/>
      <c r="K156" s="34" t="s">
        <v>65</v>
      </c>
      <c r="L156" s="79">
        <v>156</v>
      </c>
      <c r="M156" s="79"/>
      <c r="N156" s="74"/>
      <c r="O156" s="81" t="s">
        <v>213</v>
      </c>
      <c r="P156" s="81" t="s">
        <v>214</v>
      </c>
      <c r="Q156" s="81" t="s">
        <v>216</v>
      </c>
      <c r="R156">
        <v>2</v>
      </c>
      <c r="S156" s="80" t="str">
        <f>REPLACE(INDEX(GroupVertices[Group],MATCH(Edges[[#This Row],[Vertex 1]],GroupVertices[Vertex],0)),1,1,"")</f>
        <v>1</v>
      </c>
      <c r="T156" s="80" t="str">
        <f>REPLACE(INDEX(GroupVertices[Group],MATCH(Edges[[#This Row],[Vertex 2]],GroupVertices[Vertex],0)),1,1,"")</f>
        <v>1</v>
      </c>
      <c r="U156" s="34"/>
      <c r="V156" s="34"/>
      <c r="W156" s="34"/>
      <c r="X156" s="34"/>
      <c r="Y156" s="34"/>
      <c r="Z156" s="34"/>
      <c r="AA156" s="34"/>
      <c r="AB156" s="34"/>
      <c r="AC156" s="34"/>
    </row>
    <row r="157" spans="1:29" ht="15">
      <c r="A157" s="66" t="s">
        <v>202</v>
      </c>
      <c r="B157" s="66" t="s">
        <v>205</v>
      </c>
      <c r="C157" s="67" t="s">
        <v>566</v>
      </c>
      <c r="D157" s="68">
        <v>3</v>
      </c>
      <c r="E157" s="69"/>
      <c r="F157" s="70">
        <v>50</v>
      </c>
      <c r="G157" s="67"/>
      <c r="H157" s="71"/>
      <c r="I157" s="72"/>
      <c r="J157" s="72"/>
      <c r="K157" s="34" t="s">
        <v>66</v>
      </c>
      <c r="L157" s="79">
        <v>157</v>
      </c>
      <c r="M157" s="79"/>
      <c r="N157" s="74"/>
      <c r="O157" s="81" t="s">
        <v>213</v>
      </c>
      <c r="P157" s="81" t="s">
        <v>214</v>
      </c>
      <c r="Q157" s="81" t="s">
        <v>215</v>
      </c>
      <c r="R157">
        <v>2</v>
      </c>
      <c r="S157" s="80" t="str">
        <f>REPLACE(INDEX(GroupVertices[Group],MATCH(Edges[[#This Row],[Vertex 1]],GroupVertices[Vertex],0)),1,1,"")</f>
        <v>2</v>
      </c>
      <c r="T157" s="80" t="str">
        <f>REPLACE(INDEX(GroupVertices[Group],MATCH(Edges[[#This Row],[Vertex 2]],GroupVertices[Vertex],0)),1,1,"")</f>
        <v>1</v>
      </c>
      <c r="U157" s="34"/>
      <c r="V157" s="34"/>
      <c r="W157" s="34"/>
      <c r="X157" s="34"/>
      <c r="Y157" s="34"/>
      <c r="Z157" s="34"/>
      <c r="AA157" s="34"/>
      <c r="AB157" s="34"/>
      <c r="AC157" s="34"/>
    </row>
    <row r="158" spans="1:29" ht="15">
      <c r="A158" s="66" t="s">
        <v>205</v>
      </c>
      <c r="B158" s="66" t="s">
        <v>202</v>
      </c>
      <c r="C158" s="67" t="s">
        <v>567</v>
      </c>
      <c r="D158" s="68">
        <v>10</v>
      </c>
      <c r="E158" s="69"/>
      <c r="F158" s="70">
        <v>20</v>
      </c>
      <c r="G158" s="67"/>
      <c r="H158" s="71"/>
      <c r="I158" s="72"/>
      <c r="J158" s="72"/>
      <c r="K158" s="34" t="s">
        <v>66</v>
      </c>
      <c r="L158" s="79">
        <v>158</v>
      </c>
      <c r="M158" s="79"/>
      <c r="N158" s="74"/>
      <c r="O158" s="81" t="s">
        <v>213</v>
      </c>
      <c r="P158" s="81" t="s">
        <v>214</v>
      </c>
      <c r="Q158" s="81" t="s">
        <v>216</v>
      </c>
      <c r="R158">
        <v>5</v>
      </c>
      <c r="S158" s="80" t="str">
        <f>REPLACE(INDEX(GroupVertices[Group],MATCH(Edges[[#This Row],[Vertex 1]],GroupVertices[Vertex],0)),1,1,"")</f>
        <v>1</v>
      </c>
      <c r="T158" s="80" t="str">
        <f>REPLACE(INDEX(GroupVertices[Group],MATCH(Edges[[#This Row],[Vertex 2]],GroupVertices[Vertex],0)),1,1,"")</f>
        <v>2</v>
      </c>
      <c r="U158" s="34"/>
      <c r="V158" s="34"/>
      <c r="W158" s="34"/>
      <c r="X158" s="34"/>
      <c r="Y158" s="34"/>
      <c r="Z158" s="34"/>
      <c r="AA158" s="34"/>
      <c r="AB158" s="34"/>
      <c r="AC158" s="34"/>
    </row>
    <row r="159" spans="1:29" ht="15">
      <c r="A159" s="66" t="s">
        <v>205</v>
      </c>
      <c r="B159" s="66" t="s">
        <v>202</v>
      </c>
      <c r="C159" s="67" t="s">
        <v>567</v>
      </c>
      <c r="D159" s="68">
        <v>10</v>
      </c>
      <c r="E159" s="69"/>
      <c r="F159" s="70">
        <v>20</v>
      </c>
      <c r="G159" s="67"/>
      <c r="H159" s="71"/>
      <c r="I159" s="72"/>
      <c r="J159" s="72"/>
      <c r="K159" s="34" t="s">
        <v>66</v>
      </c>
      <c r="L159" s="79">
        <v>159</v>
      </c>
      <c r="M159" s="79"/>
      <c r="N159" s="74"/>
      <c r="O159" s="81" t="s">
        <v>213</v>
      </c>
      <c r="P159" s="81" t="s">
        <v>214</v>
      </c>
      <c r="Q159" s="81" t="s">
        <v>215</v>
      </c>
      <c r="R159">
        <v>5</v>
      </c>
      <c r="S159" s="80" t="str">
        <f>REPLACE(INDEX(GroupVertices[Group],MATCH(Edges[[#This Row],[Vertex 1]],GroupVertices[Vertex],0)),1,1,"")</f>
        <v>1</v>
      </c>
      <c r="T159" s="80" t="str">
        <f>REPLACE(INDEX(GroupVertices[Group],MATCH(Edges[[#This Row],[Vertex 2]],GroupVertices[Vertex],0)),1,1,"")</f>
        <v>2</v>
      </c>
      <c r="U159" s="34"/>
      <c r="V159" s="34"/>
      <c r="W159" s="34"/>
      <c r="X159" s="34"/>
      <c r="Y159" s="34"/>
      <c r="Z159" s="34"/>
      <c r="AA159" s="34"/>
      <c r="AB159" s="34"/>
      <c r="AC159" s="34"/>
    </row>
    <row r="160" spans="1:29" ht="15">
      <c r="A160" s="66" t="s">
        <v>205</v>
      </c>
      <c r="B160" s="66" t="s">
        <v>202</v>
      </c>
      <c r="C160" s="67" t="s">
        <v>567</v>
      </c>
      <c r="D160" s="68">
        <v>10</v>
      </c>
      <c r="E160" s="69"/>
      <c r="F160" s="70">
        <v>20</v>
      </c>
      <c r="G160" s="67"/>
      <c r="H160" s="71"/>
      <c r="I160" s="72"/>
      <c r="J160" s="72"/>
      <c r="K160" s="34" t="s">
        <v>66</v>
      </c>
      <c r="L160" s="79">
        <v>160</v>
      </c>
      <c r="M160" s="79"/>
      <c r="N160" s="74"/>
      <c r="O160" s="81" t="s">
        <v>213</v>
      </c>
      <c r="P160" s="81" t="s">
        <v>214</v>
      </c>
      <c r="Q160" s="81" t="s">
        <v>217</v>
      </c>
      <c r="R160">
        <v>5</v>
      </c>
      <c r="S160" s="80" t="str">
        <f>REPLACE(INDEX(GroupVertices[Group],MATCH(Edges[[#This Row],[Vertex 1]],GroupVertices[Vertex],0)),1,1,"")</f>
        <v>1</v>
      </c>
      <c r="T160" s="80" t="str">
        <f>REPLACE(INDEX(GroupVertices[Group],MATCH(Edges[[#This Row],[Vertex 2]],GroupVertices[Vertex],0)),1,1,"")</f>
        <v>2</v>
      </c>
      <c r="U160" s="34"/>
      <c r="V160" s="34"/>
      <c r="W160" s="34"/>
      <c r="X160" s="34"/>
      <c r="Y160" s="34"/>
      <c r="Z160" s="34"/>
      <c r="AA160" s="34"/>
      <c r="AB160" s="34"/>
      <c r="AC160" s="34"/>
    </row>
    <row r="161" spans="1:29" ht="15">
      <c r="A161" s="66" t="s">
        <v>209</v>
      </c>
      <c r="B161" s="66" t="s">
        <v>205</v>
      </c>
      <c r="C161" s="67" t="s">
        <v>566</v>
      </c>
      <c r="D161" s="68">
        <v>3</v>
      </c>
      <c r="E161" s="69"/>
      <c r="F161" s="70">
        <v>50</v>
      </c>
      <c r="G161" s="67"/>
      <c r="H161" s="71"/>
      <c r="I161" s="72"/>
      <c r="J161" s="72"/>
      <c r="K161" s="34" t="s">
        <v>65</v>
      </c>
      <c r="L161" s="79">
        <v>161</v>
      </c>
      <c r="M161" s="79"/>
      <c r="N161" s="74"/>
      <c r="O161" s="81" t="s">
        <v>213</v>
      </c>
      <c r="P161" s="81" t="s">
        <v>214</v>
      </c>
      <c r="Q161" s="81" t="s">
        <v>217</v>
      </c>
      <c r="R161">
        <v>2</v>
      </c>
      <c r="S161" s="80" t="str">
        <f>REPLACE(INDEX(GroupVertices[Group],MATCH(Edges[[#This Row],[Vertex 1]],GroupVertices[Vertex],0)),1,1,"")</f>
        <v>1</v>
      </c>
      <c r="T161" s="80" t="str">
        <f>REPLACE(INDEX(GroupVertices[Group],MATCH(Edges[[#This Row],[Vertex 2]],GroupVertices[Vertex],0)),1,1,"")</f>
        <v>1</v>
      </c>
      <c r="U161" s="34"/>
      <c r="V161" s="34"/>
      <c r="W161" s="34"/>
      <c r="X161" s="34"/>
      <c r="Y161" s="34"/>
      <c r="Z161" s="34"/>
      <c r="AA161" s="34"/>
      <c r="AB161" s="34"/>
      <c r="AC161" s="34"/>
    </row>
    <row r="162" spans="1:29" ht="15">
      <c r="A162" s="66" t="s">
        <v>202</v>
      </c>
      <c r="B162" s="66" t="s">
        <v>205</v>
      </c>
      <c r="C162" s="67" t="s">
        <v>566</v>
      </c>
      <c r="D162" s="68">
        <v>3</v>
      </c>
      <c r="E162" s="69"/>
      <c r="F162" s="70">
        <v>50</v>
      </c>
      <c r="G162" s="67"/>
      <c r="H162" s="71"/>
      <c r="I162" s="72"/>
      <c r="J162" s="72"/>
      <c r="K162" s="34" t="s">
        <v>66</v>
      </c>
      <c r="L162" s="79">
        <v>162</v>
      </c>
      <c r="M162" s="79"/>
      <c r="N162" s="74"/>
      <c r="O162" s="81" t="s">
        <v>213</v>
      </c>
      <c r="P162" s="81" t="s">
        <v>214</v>
      </c>
      <c r="Q162" s="81" t="s">
        <v>218</v>
      </c>
      <c r="R162">
        <v>2</v>
      </c>
      <c r="S162" s="80" t="str">
        <f>REPLACE(INDEX(GroupVertices[Group],MATCH(Edges[[#This Row],[Vertex 1]],GroupVertices[Vertex],0)),1,1,"")</f>
        <v>2</v>
      </c>
      <c r="T162" s="80" t="str">
        <f>REPLACE(INDEX(GroupVertices[Group],MATCH(Edges[[#This Row],[Vertex 2]],GroupVertices[Vertex],0)),1,1,"")</f>
        <v>1</v>
      </c>
      <c r="U162" s="34"/>
      <c r="V162" s="34"/>
      <c r="W162" s="34"/>
      <c r="X162" s="34"/>
      <c r="Y162" s="34"/>
      <c r="Z162" s="34"/>
      <c r="AA162" s="34"/>
      <c r="AB162" s="34"/>
      <c r="AC162" s="34"/>
    </row>
    <row r="163" spans="1:29" ht="15">
      <c r="A163" s="66" t="s">
        <v>209</v>
      </c>
      <c r="B163" s="66" t="s">
        <v>202</v>
      </c>
      <c r="C163" s="67" t="s">
        <v>569</v>
      </c>
      <c r="D163" s="68">
        <v>6.0975493454483205</v>
      </c>
      <c r="E163" s="69"/>
      <c r="F163" s="70">
        <v>36.7247885195072</v>
      </c>
      <c r="G163" s="67"/>
      <c r="H163" s="71"/>
      <c r="I163" s="72"/>
      <c r="J163" s="72"/>
      <c r="K163" s="34" t="s">
        <v>66</v>
      </c>
      <c r="L163" s="79">
        <v>163</v>
      </c>
      <c r="M163" s="79"/>
      <c r="N163" s="74"/>
      <c r="O163" s="81" t="s">
        <v>213</v>
      </c>
      <c r="P163" s="81" t="s">
        <v>214</v>
      </c>
      <c r="Q163" s="81" t="s">
        <v>216</v>
      </c>
      <c r="R163">
        <v>3</v>
      </c>
      <c r="S163" s="80" t="str">
        <f>REPLACE(INDEX(GroupVertices[Group],MATCH(Edges[[#This Row],[Vertex 1]],GroupVertices[Vertex],0)),1,1,"")</f>
        <v>1</v>
      </c>
      <c r="T163" s="80" t="str">
        <f>REPLACE(INDEX(GroupVertices[Group],MATCH(Edges[[#This Row],[Vertex 2]],GroupVertices[Vertex],0)),1,1,"")</f>
        <v>2</v>
      </c>
      <c r="U163" s="34"/>
      <c r="V163" s="34"/>
      <c r="W163" s="34"/>
      <c r="X163" s="34"/>
      <c r="Y163" s="34"/>
      <c r="Z163" s="34"/>
      <c r="AA163" s="34"/>
      <c r="AB163" s="34"/>
      <c r="AC163" s="34"/>
    </row>
    <row r="164" spans="1:29" ht="15">
      <c r="A164" s="66" t="s">
        <v>202</v>
      </c>
      <c r="B164" s="66" t="s">
        <v>209</v>
      </c>
      <c r="C164" s="67" t="s">
        <v>566</v>
      </c>
      <c r="D164" s="68">
        <v>3</v>
      </c>
      <c r="E164" s="69"/>
      <c r="F164" s="70">
        <v>50</v>
      </c>
      <c r="G164" s="67"/>
      <c r="H164" s="71"/>
      <c r="I164" s="72"/>
      <c r="J164" s="72"/>
      <c r="K164" s="34" t="s">
        <v>66</v>
      </c>
      <c r="L164" s="79">
        <v>164</v>
      </c>
      <c r="M164" s="79"/>
      <c r="N164" s="74"/>
      <c r="O164" s="81" t="s">
        <v>213</v>
      </c>
      <c r="P164" s="81" t="s">
        <v>214</v>
      </c>
      <c r="Q164" s="81" t="s">
        <v>215</v>
      </c>
      <c r="R164">
        <v>2</v>
      </c>
      <c r="S164" s="80" t="str">
        <f>REPLACE(INDEX(GroupVertices[Group],MATCH(Edges[[#This Row],[Vertex 1]],GroupVertices[Vertex],0)),1,1,"")</f>
        <v>2</v>
      </c>
      <c r="T164" s="80" t="str">
        <f>REPLACE(INDEX(GroupVertices[Group],MATCH(Edges[[#This Row],[Vertex 2]],GroupVertices[Vertex],0)),1,1,"")</f>
        <v>1</v>
      </c>
      <c r="U164" s="34"/>
      <c r="V164" s="34"/>
      <c r="W164" s="34"/>
      <c r="X164" s="34"/>
      <c r="Y164" s="34"/>
      <c r="Z164" s="34"/>
      <c r="AA164" s="34"/>
      <c r="AB164" s="34"/>
      <c r="AC164" s="34"/>
    </row>
    <row r="165" spans="1:29" ht="15">
      <c r="A165" s="66" t="s">
        <v>209</v>
      </c>
      <c r="B165" s="66" t="s">
        <v>202</v>
      </c>
      <c r="C165" s="67" t="s">
        <v>569</v>
      </c>
      <c r="D165" s="68">
        <v>6.0975493454483205</v>
      </c>
      <c r="E165" s="69"/>
      <c r="F165" s="70">
        <v>36.7247885195072</v>
      </c>
      <c r="G165" s="67"/>
      <c r="H165" s="71"/>
      <c r="I165" s="72"/>
      <c r="J165" s="72"/>
      <c r="K165" s="34" t="s">
        <v>66</v>
      </c>
      <c r="L165" s="79">
        <v>165</v>
      </c>
      <c r="M165" s="79"/>
      <c r="N165" s="74"/>
      <c r="O165" s="81" t="s">
        <v>213</v>
      </c>
      <c r="P165" s="81" t="s">
        <v>214</v>
      </c>
      <c r="Q165" s="81" t="s">
        <v>215</v>
      </c>
      <c r="R165">
        <v>3</v>
      </c>
      <c r="S165" s="80" t="str">
        <f>REPLACE(INDEX(GroupVertices[Group],MATCH(Edges[[#This Row],[Vertex 1]],GroupVertices[Vertex],0)),1,1,"")</f>
        <v>1</v>
      </c>
      <c r="T165" s="80" t="str">
        <f>REPLACE(INDEX(GroupVertices[Group],MATCH(Edges[[#This Row],[Vertex 2]],GroupVertices[Vertex],0)),1,1,"")</f>
        <v>2</v>
      </c>
      <c r="U165" s="34"/>
      <c r="V165" s="34"/>
      <c r="W165" s="34"/>
      <c r="X165" s="34"/>
      <c r="Y165" s="34"/>
      <c r="Z165" s="34"/>
      <c r="AA165" s="34"/>
      <c r="AB165" s="34"/>
      <c r="AC165" s="34"/>
    </row>
    <row r="166" spans="1:29" ht="15">
      <c r="A166" s="66" t="s">
        <v>209</v>
      </c>
      <c r="B166" s="66" t="s">
        <v>202</v>
      </c>
      <c r="C166" s="67" t="s">
        <v>569</v>
      </c>
      <c r="D166" s="68">
        <v>6.0975493454483205</v>
      </c>
      <c r="E166" s="69"/>
      <c r="F166" s="70">
        <v>36.7247885195072</v>
      </c>
      <c r="G166" s="67"/>
      <c r="H166" s="71"/>
      <c r="I166" s="72"/>
      <c r="J166" s="72"/>
      <c r="K166" s="34" t="s">
        <v>66</v>
      </c>
      <c r="L166" s="79">
        <v>166</v>
      </c>
      <c r="M166" s="79"/>
      <c r="N166" s="74"/>
      <c r="O166" s="81" t="s">
        <v>213</v>
      </c>
      <c r="P166" s="81" t="s">
        <v>214</v>
      </c>
      <c r="Q166" s="81" t="s">
        <v>217</v>
      </c>
      <c r="R166">
        <v>3</v>
      </c>
      <c r="S166" s="80" t="str">
        <f>REPLACE(INDEX(GroupVertices[Group],MATCH(Edges[[#This Row],[Vertex 1]],GroupVertices[Vertex],0)),1,1,"")</f>
        <v>1</v>
      </c>
      <c r="T166" s="80" t="str">
        <f>REPLACE(INDEX(GroupVertices[Group],MATCH(Edges[[#This Row],[Vertex 2]],GroupVertices[Vertex],0)),1,1,"")</f>
        <v>2</v>
      </c>
      <c r="U166" s="34"/>
      <c r="V166" s="34"/>
      <c r="W166" s="34"/>
      <c r="X166" s="34"/>
      <c r="Y166" s="34"/>
      <c r="Z166" s="34"/>
      <c r="AA166" s="34"/>
      <c r="AB166" s="34"/>
      <c r="AC166" s="34"/>
    </row>
    <row r="167" spans="1:29" ht="15">
      <c r="A167" s="66" t="s">
        <v>202</v>
      </c>
      <c r="B167" s="66" t="s">
        <v>209</v>
      </c>
      <c r="C167" s="67" t="s">
        <v>566</v>
      </c>
      <c r="D167" s="68">
        <v>3</v>
      </c>
      <c r="E167" s="69"/>
      <c r="F167" s="70">
        <v>50</v>
      </c>
      <c r="G167" s="67"/>
      <c r="H167" s="71"/>
      <c r="I167" s="72"/>
      <c r="J167" s="72"/>
      <c r="K167" s="34" t="s">
        <v>66</v>
      </c>
      <c r="L167" s="79">
        <v>167</v>
      </c>
      <c r="M167" s="79"/>
      <c r="N167" s="74"/>
      <c r="O167" s="81" t="s">
        <v>213</v>
      </c>
      <c r="P167" s="81" t="s">
        <v>214</v>
      </c>
      <c r="Q167" s="81" t="s">
        <v>218</v>
      </c>
      <c r="R167">
        <v>2</v>
      </c>
      <c r="S167" s="80" t="str">
        <f>REPLACE(INDEX(GroupVertices[Group],MATCH(Edges[[#This Row],[Vertex 1]],GroupVertices[Vertex],0)),1,1,"")</f>
        <v>2</v>
      </c>
      <c r="T167" s="80" t="str">
        <f>REPLACE(INDEX(GroupVertices[Group],MATCH(Edges[[#This Row],[Vertex 2]],GroupVertices[Vertex],0)),1,1,"")</f>
        <v>1</v>
      </c>
      <c r="U167" s="34"/>
      <c r="V167" s="34"/>
      <c r="W167" s="34"/>
      <c r="X167" s="34"/>
      <c r="Y167" s="34"/>
      <c r="Z167" s="34"/>
      <c r="AA167" s="34"/>
      <c r="AB167" s="34"/>
      <c r="AC167" s="34"/>
    </row>
    <row r="168" spans="1:29" ht="15">
      <c r="A168" s="66" t="s">
        <v>202</v>
      </c>
      <c r="B168" s="66" t="s">
        <v>202</v>
      </c>
      <c r="C168" s="67" t="s">
        <v>566</v>
      </c>
      <c r="D168" s="68">
        <v>3</v>
      </c>
      <c r="E168" s="69"/>
      <c r="F168" s="70">
        <v>50</v>
      </c>
      <c r="G168" s="67"/>
      <c r="H168" s="71"/>
      <c r="I168" s="72"/>
      <c r="J168" s="72"/>
      <c r="K168" s="34" t="s">
        <v>65</v>
      </c>
      <c r="L168" s="79">
        <v>168</v>
      </c>
      <c r="M168" s="79"/>
      <c r="N168" s="74"/>
      <c r="O168" s="81" t="s">
        <v>213</v>
      </c>
      <c r="P168" s="81" t="s">
        <v>214</v>
      </c>
      <c r="Q168" s="81" t="s">
        <v>215</v>
      </c>
      <c r="R168">
        <v>2</v>
      </c>
      <c r="S168" s="80" t="str">
        <f>REPLACE(INDEX(GroupVertices[Group],MATCH(Edges[[#This Row],[Vertex 1]],GroupVertices[Vertex],0)),1,1,"")</f>
        <v>2</v>
      </c>
      <c r="T168" s="80" t="str">
        <f>REPLACE(INDEX(GroupVertices[Group],MATCH(Edges[[#This Row],[Vertex 2]],GroupVertices[Vertex],0)),1,1,"")</f>
        <v>2</v>
      </c>
      <c r="U168" s="34"/>
      <c r="V168" s="34"/>
      <c r="W168" s="34"/>
      <c r="X168" s="34"/>
      <c r="Y168" s="34"/>
      <c r="Z168" s="34"/>
      <c r="AA168" s="34"/>
      <c r="AB168" s="34"/>
      <c r="AC168" s="34"/>
    </row>
    <row r="169" spans="1:29" ht="15">
      <c r="A169" s="66" t="s">
        <v>202</v>
      </c>
      <c r="B169" s="66" t="s">
        <v>202</v>
      </c>
      <c r="C169" s="67" t="s">
        <v>566</v>
      </c>
      <c r="D169" s="68">
        <v>3</v>
      </c>
      <c r="E169" s="69"/>
      <c r="F169" s="70">
        <v>50</v>
      </c>
      <c r="G169" s="67"/>
      <c r="H169" s="71"/>
      <c r="I169" s="72"/>
      <c r="J169" s="72"/>
      <c r="K169" s="34" t="s">
        <v>65</v>
      </c>
      <c r="L169" s="79">
        <v>169</v>
      </c>
      <c r="M169" s="79"/>
      <c r="N169" s="74"/>
      <c r="O169" s="81" t="s">
        <v>213</v>
      </c>
      <c r="P169" s="81" t="s">
        <v>214</v>
      </c>
      <c r="Q169" s="81" t="s">
        <v>218</v>
      </c>
      <c r="R169">
        <v>2</v>
      </c>
      <c r="S169" s="80" t="str">
        <f>REPLACE(INDEX(GroupVertices[Group],MATCH(Edges[[#This Row],[Vertex 1]],GroupVertices[Vertex],0)),1,1,"")</f>
        <v>2</v>
      </c>
      <c r="T169" s="80" t="str">
        <f>REPLACE(INDEX(GroupVertices[Group],MATCH(Edges[[#This Row],[Vertex 2]],GroupVertices[Vertex],0)),1,1,"")</f>
        <v>2</v>
      </c>
      <c r="U169" s="34"/>
      <c r="V169" s="34"/>
      <c r="W169" s="34"/>
      <c r="X169" s="34"/>
      <c r="Y169" s="34"/>
      <c r="Z169" s="34"/>
      <c r="AA169" s="34"/>
      <c r="AB169" s="34"/>
      <c r="AC169"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29E84-C233-4EB8-98A5-DBA378BFD3E4}">
  <dimension ref="A1:L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504</v>
      </c>
      <c r="B1" s="13" t="s">
        <v>505</v>
      </c>
      <c r="C1" s="13" t="s">
        <v>498</v>
      </c>
      <c r="D1" s="13" t="s">
        <v>499</v>
      </c>
      <c r="E1" s="13" t="s">
        <v>506</v>
      </c>
      <c r="F1" s="13" t="s">
        <v>144</v>
      </c>
      <c r="G1" s="13" t="s">
        <v>507</v>
      </c>
      <c r="H1" s="13" t="s">
        <v>508</v>
      </c>
      <c r="I1" s="13" t="s">
        <v>509</v>
      </c>
      <c r="J1" s="13" t="s">
        <v>510</v>
      </c>
      <c r="K1" s="13" t="s">
        <v>511</v>
      </c>
      <c r="L1" s="13" t="s">
        <v>512</v>
      </c>
    </row>
    <row r="2" spans="1:12" ht="15">
      <c r="A2" s="114" t="s">
        <v>481</v>
      </c>
      <c r="B2" s="114" t="s">
        <v>484</v>
      </c>
      <c r="C2" s="114">
        <v>2</v>
      </c>
      <c r="D2" s="119">
        <v>0.013339868279175566</v>
      </c>
      <c r="E2" s="119">
        <v>1.3010299956639813</v>
      </c>
      <c r="F2" s="114" t="s">
        <v>500</v>
      </c>
      <c r="G2" s="114" t="b">
        <v>0</v>
      </c>
      <c r="H2" s="114" t="b">
        <v>0</v>
      </c>
      <c r="I2" s="114" t="b">
        <v>0</v>
      </c>
      <c r="J2" s="114" t="b">
        <v>0</v>
      </c>
      <c r="K2" s="114" t="b">
        <v>0</v>
      </c>
      <c r="L2" s="114" t="b">
        <v>0</v>
      </c>
    </row>
    <row r="3" spans="1:12" ht="15">
      <c r="A3" s="114" t="s">
        <v>484</v>
      </c>
      <c r="B3" s="114" t="s">
        <v>485</v>
      </c>
      <c r="C3" s="114">
        <v>2</v>
      </c>
      <c r="D3" s="119">
        <v>0.013339868279175566</v>
      </c>
      <c r="E3" s="119">
        <v>1.6989700043360187</v>
      </c>
      <c r="F3" s="114" t="s">
        <v>500</v>
      </c>
      <c r="G3" s="114" t="b">
        <v>0</v>
      </c>
      <c r="H3" s="114" t="b">
        <v>0</v>
      </c>
      <c r="I3" s="114" t="b">
        <v>0</v>
      </c>
      <c r="J3" s="114" t="b">
        <v>0</v>
      </c>
      <c r="K3" s="114" t="b">
        <v>0</v>
      </c>
      <c r="L3" s="114" t="b">
        <v>0</v>
      </c>
    </row>
    <row r="4" spans="1:12" ht="15">
      <c r="A4" s="114" t="s">
        <v>485</v>
      </c>
      <c r="B4" s="114" t="s">
        <v>486</v>
      </c>
      <c r="C4" s="114">
        <v>2</v>
      </c>
      <c r="D4" s="119">
        <v>0.013339868279175566</v>
      </c>
      <c r="E4" s="119">
        <v>1.6989700043360187</v>
      </c>
      <c r="F4" s="114" t="s">
        <v>500</v>
      </c>
      <c r="G4" s="114" t="b">
        <v>0</v>
      </c>
      <c r="H4" s="114" t="b">
        <v>0</v>
      </c>
      <c r="I4" s="114" t="b">
        <v>0</v>
      </c>
      <c r="J4" s="114" t="b">
        <v>0</v>
      </c>
      <c r="K4" s="114" t="b">
        <v>0</v>
      </c>
      <c r="L4" s="114" t="b">
        <v>0</v>
      </c>
    </row>
    <row r="5" spans="1:12" ht="15">
      <c r="A5" s="114" t="s">
        <v>492</v>
      </c>
      <c r="B5" s="114" t="s">
        <v>493</v>
      </c>
      <c r="C5" s="114">
        <v>2</v>
      </c>
      <c r="D5" s="119">
        <v>0.013339868279175566</v>
      </c>
      <c r="E5" s="119">
        <v>1.6989700043360187</v>
      </c>
      <c r="F5" s="114" t="s">
        <v>500</v>
      </c>
      <c r="G5" s="114" t="b">
        <v>0</v>
      </c>
      <c r="H5" s="114" t="b">
        <v>0</v>
      </c>
      <c r="I5" s="114" t="b">
        <v>0</v>
      </c>
      <c r="J5" s="114" t="b">
        <v>0</v>
      </c>
      <c r="K5" s="114" t="b">
        <v>0</v>
      </c>
      <c r="L5" s="114" t="b">
        <v>0</v>
      </c>
    </row>
    <row r="6" spans="1:12" ht="15">
      <c r="A6" s="114" t="s">
        <v>495</v>
      </c>
      <c r="B6" s="114" t="s">
        <v>483</v>
      </c>
      <c r="C6" s="114">
        <v>2</v>
      </c>
      <c r="D6" s="119">
        <v>0.013339868279175566</v>
      </c>
      <c r="E6" s="119">
        <v>1.5228787452803376</v>
      </c>
      <c r="F6" s="114" t="s">
        <v>500</v>
      </c>
      <c r="G6" s="114" t="b">
        <v>0</v>
      </c>
      <c r="H6" s="114" t="b">
        <v>0</v>
      </c>
      <c r="I6" s="114" t="b">
        <v>0</v>
      </c>
      <c r="J6" s="114" t="b">
        <v>0</v>
      </c>
      <c r="K6" s="114" t="b">
        <v>0</v>
      </c>
      <c r="L6" s="114" t="b">
        <v>0</v>
      </c>
    </row>
    <row r="7" spans="1:12" ht="15">
      <c r="A7" s="114" t="s">
        <v>483</v>
      </c>
      <c r="B7" s="114" t="s">
        <v>496</v>
      </c>
      <c r="C7" s="114">
        <v>2</v>
      </c>
      <c r="D7" s="119">
        <v>0.013339868279175566</v>
      </c>
      <c r="E7" s="119">
        <v>1.6989700043360187</v>
      </c>
      <c r="F7" s="114" t="s">
        <v>500</v>
      </c>
      <c r="G7" s="114" t="b">
        <v>0</v>
      </c>
      <c r="H7" s="114" t="b">
        <v>0</v>
      </c>
      <c r="I7" s="114" t="b">
        <v>0</v>
      </c>
      <c r="J7" s="114" t="b">
        <v>0</v>
      </c>
      <c r="K7" s="114" t="b">
        <v>0</v>
      </c>
      <c r="L7" s="114" t="b">
        <v>0</v>
      </c>
    </row>
    <row r="8" spans="1:12" ht="15">
      <c r="A8" s="114" t="s">
        <v>492</v>
      </c>
      <c r="B8" s="114" t="s">
        <v>493</v>
      </c>
      <c r="C8" s="114">
        <v>2</v>
      </c>
      <c r="D8" s="119">
        <v>0.011878806229016048</v>
      </c>
      <c r="E8" s="119">
        <v>1.4913616938342726</v>
      </c>
      <c r="F8" s="114" t="s">
        <v>458</v>
      </c>
      <c r="G8" s="114" t="b">
        <v>0</v>
      </c>
      <c r="H8" s="114" t="b">
        <v>0</v>
      </c>
      <c r="I8" s="114" t="b">
        <v>0</v>
      </c>
      <c r="J8" s="114" t="b">
        <v>0</v>
      </c>
      <c r="K8" s="114" t="b">
        <v>0</v>
      </c>
      <c r="L8" s="11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61BE-E5DD-4657-8890-87134D902C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524</v>
      </c>
      <c r="B1" s="13" t="s">
        <v>34</v>
      </c>
    </row>
    <row r="2" spans="1:2" ht="15">
      <c r="A2" s="113" t="s">
        <v>200</v>
      </c>
      <c r="B2" s="80">
        <v>42.285714</v>
      </c>
    </row>
    <row r="3" spans="1:2" ht="15">
      <c r="A3" s="113" t="s">
        <v>202</v>
      </c>
      <c r="B3" s="80">
        <v>40.285714</v>
      </c>
    </row>
    <row r="4" spans="1:2" ht="15">
      <c r="A4" s="113" t="s">
        <v>201</v>
      </c>
      <c r="B4" s="80">
        <v>22</v>
      </c>
    </row>
    <row r="5" spans="1:2" ht="15">
      <c r="A5" s="113" t="s">
        <v>208</v>
      </c>
      <c r="B5" s="80">
        <v>0.285714</v>
      </c>
    </row>
    <row r="6" spans="1:2" ht="15">
      <c r="A6" s="113" t="s">
        <v>204</v>
      </c>
      <c r="B6" s="80">
        <v>0.285714</v>
      </c>
    </row>
    <row r="7" spans="1:2" ht="15">
      <c r="A7" s="113" t="s">
        <v>209</v>
      </c>
      <c r="B7" s="80">
        <v>0.285714</v>
      </c>
    </row>
    <row r="8" spans="1:2" ht="15">
      <c r="A8" s="113" t="s">
        <v>203</v>
      </c>
      <c r="B8" s="80">
        <v>0.285714</v>
      </c>
    </row>
    <row r="9" spans="1:2" ht="15">
      <c r="A9" s="113" t="s">
        <v>206</v>
      </c>
      <c r="B9" s="80">
        <v>0.285714</v>
      </c>
    </row>
    <row r="10" spans="1:2" ht="15">
      <c r="A10" s="113" t="s">
        <v>207</v>
      </c>
      <c r="B10" s="80">
        <v>0</v>
      </c>
    </row>
    <row r="11" spans="1:2" ht="15">
      <c r="A11" s="113" t="s">
        <v>210</v>
      </c>
      <c r="B11" s="80">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F62E-80A3-423F-85DC-5B0F3AE5E9CE}">
  <dimension ref="A1:H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s>
  <sheetData>
    <row r="1" spans="1:8" ht="15" customHeight="1">
      <c r="A1" s="13" t="s">
        <v>525</v>
      </c>
      <c r="B1" s="13" t="s">
        <v>531</v>
      </c>
      <c r="C1" s="13" t="s">
        <v>532</v>
      </c>
      <c r="D1" s="13" t="s">
        <v>537</v>
      </c>
      <c r="E1" s="80" t="s">
        <v>536</v>
      </c>
      <c r="F1" s="80" t="s">
        <v>539</v>
      </c>
      <c r="G1" s="80" t="s">
        <v>538</v>
      </c>
      <c r="H1" s="80" t="s">
        <v>540</v>
      </c>
    </row>
    <row r="2" spans="1:8" ht="15">
      <c r="A2" s="114" t="s">
        <v>476</v>
      </c>
      <c r="B2" s="114">
        <v>2</v>
      </c>
      <c r="C2" s="114" t="s">
        <v>526</v>
      </c>
      <c r="D2" s="114">
        <v>30</v>
      </c>
      <c r="E2" s="114"/>
      <c r="F2" s="114"/>
      <c r="G2" s="114"/>
      <c r="H2" s="114"/>
    </row>
    <row r="3" spans="1:8" ht="15">
      <c r="A3" s="114" t="s">
        <v>477</v>
      </c>
      <c r="B3" s="114">
        <v>1</v>
      </c>
      <c r="C3" s="114" t="s">
        <v>527</v>
      </c>
      <c r="D3" s="114">
        <v>10</v>
      </c>
      <c r="E3" s="114"/>
      <c r="F3" s="114"/>
      <c r="G3" s="114"/>
      <c r="H3" s="114"/>
    </row>
    <row r="4" spans="1:8" ht="15">
      <c r="A4" s="114" t="s">
        <v>478</v>
      </c>
      <c r="B4" s="114">
        <v>0</v>
      </c>
      <c r="C4" s="114" t="s">
        <v>528</v>
      </c>
      <c r="D4" s="114">
        <v>10</v>
      </c>
      <c r="E4" s="114"/>
      <c r="F4" s="114"/>
      <c r="G4" s="114"/>
      <c r="H4" s="114"/>
    </row>
    <row r="5" spans="1:8" ht="15">
      <c r="A5" s="114" t="s">
        <v>479</v>
      </c>
      <c r="B5" s="114">
        <v>395</v>
      </c>
      <c r="C5" s="114" t="s">
        <v>529</v>
      </c>
      <c r="D5" s="114">
        <v>10</v>
      </c>
      <c r="E5" s="114"/>
      <c r="F5" s="114"/>
      <c r="G5" s="114"/>
      <c r="H5" s="114"/>
    </row>
    <row r="6" spans="1:8" ht="15">
      <c r="A6" s="114" t="s">
        <v>480</v>
      </c>
      <c r="B6" s="114">
        <v>398</v>
      </c>
      <c r="C6" s="114" t="s">
        <v>530</v>
      </c>
      <c r="D6" s="114">
        <v>10</v>
      </c>
      <c r="E6" s="114"/>
      <c r="F6" s="114"/>
      <c r="G6" s="114"/>
      <c r="H6" s="114"/>
    </row>
    <row r="7" spans="1:8" ht="15">
      <c r="A7" s="114" t="s">
        <v>526</v>
      </c>
      <c r="B7" s="114">
        <v>30</v>
      </c>
      <c r="C7" s="114" t="s">
        <v>533</v>
      </c>
      <c r="D7" s="114">
        <v>8</v>
      </c>
      <c r="E7" s="114"/>
      <c r="F7" s="114"/>
      <c r="G7" s="114"/>
      <c r="H7" s="114"/>
    </row>
    <row r="8" spans="1:8" ht="15">
      <c r="A8" s="114" t="s">
        <v>527</v>
      </c>
      <c r="B8" s="114">
        <v>10</v>
      </c>
      <c r="C8" s="114" t="s">
        <v>482</v>
      </c>
      <c r="D8" s="114">
        <v>6</v>
      </c>
      <c r="E8" s="114"/>
      <c r="F8" s="114"/>
      <c r="G8" s="114"/>
      <c r="H8" s="114"/>
    </row>
    <row r="9" spans="1:8" ht="15">
      <c r="A9" s="114" t="s">
        <v>528</v>
      </c>
      <c r="B9" s="114">
        <v>10</v>
      </c>
      <c r="C9" s="114" t="s">
        <v>534</v>
      </c>
      <c r="D9" s="114">
        <v>6</v>
      </c>
      <c r="E9" s="114"/>
      <c r="F9" s="114"/>
      <c r="G9" s="114"/>
      <c r="H9" s="114"/>
    </row>
    <row r="10" spans="1:8" ht="15">
      <c r="A10" s="114" t="s">
        <v>529</v>
      </c>
      <c r="B10" s="114">
        <v>10</v>
      </c>
      <c r="C10" s="114" t="s">
        <v>535</v>
      </c>
      <c r="D10" s="114">
        <v>5</v>
      </c>
      <c r="E10" s="114"/>
      <c r="F10" s="114"/>
      <c r="G10" s="114"/>
      <c r="H10" s="114"/>
    </row>
    <row r="11" spans="1:8" ht="15">
      <c r="A11" s="114" t="s">
        <v>530</v>
      </c>
      <c r="B11" s="114">
        <v>10</v>
      </c>
      <c r="C11" s="114" t="s">
        <v>481</v>
      </c>
      <c r="D11" s="114">
        <v>5</v>
      </c>
      <c r="E11" s="114"/>
      <c r="F11" s="114"/>
      <c r="G11" s="114"/>
      <c r="H11" s="114"/>
    </row>
    <row r="14" spans="1:8" ht="15" customHeight="1">
      <c r="A14" s="13" t="s">
        <v>544</v>
      </c>
      <c r="B14" s="13" t="s">
        <v>531</v>
      </c>
      <c r="C14" s="13" t="s">
        <v>555</v>
      </c>
      <c r="D14" s="13" t="s">
        <v>537</v>
      </c>
      <c r="E14" s="80" t="s">
        <v>558</v>
      </c>
      <c r="F14" s="80" t="s">
        <v>539</v>
      </c>
      <c r="G14" s="80" t="s">
        <v>559</v>
      </c>
      <c r="H14" s="80" t="s">
        <v>540</v>
      </c>
    </row>
    <row r="15" spans="1:8" ht="15">
      <c r="A15" s="114" t="s">
        <v>545</v>
      </c>
      <c r="B15" s="114">
        <v>10</v>
      </c>
      <c r="C15" s="114" t="s">
        <v>545</v>
      </c>
      <c r="D15" s="114">
        <v>10</v>
      </c>
      <c r="E15" s="114"/>
      <c r="F15" s="114"/>
      <c r="G15" s="114"/>
      <c r="H15" s="114"/>
    </row>
    <row r="16" spans="1:8" ht="15">
      <c r="A16" s="114" t="s">
        <v>546</v>
      </c>
      <c r="B16" s="114">
        <v>10</v>
      </c>
      <c r="C16" s="114" t="s">
        <v>546</v>
      </c>
      <c r="D16" s="114">
        <v>10</v>
      </c>
      <c r="E16" s="114"/>
      <c r="F16" s="114"/>
      <c r="G16" s="114"/>
      <c r="H16" s="114"/>
    </row>
    <row r="17" spans="1:8" ht="15">
      <c r="A17" s="114" t="s">
        <v>547</v>
      </c>
      <c r="B17" s="114">
        <v>10</v>
      </c>
      <c r="C17" s="114" t="s">
        <v>547</v>
      </c>
      <c r="D17" s="114">
        <v>10</v>
      </c>
      <c r="E17" s="114"/>
      <c r="F17" s="114"/>
      <c r="G17" s="114"/>
      <c r="H17" s="114"/>
    </row>
    <row r="18" spans="1:8" ht="15">
      <c r="A18" s="114" t="s">
        <v>548</v>
      </c>
      <c r="B18" s="114">
        <v>10</v>
      </c>
      <c r="C18" s="114" t="s">
        <v>548</v>
      </c>
      <c r="D18" s="114">
        <v>10</v>
      </c>
      <c r="E18" s="114"/>
      <c r="F18" s="114"/>
      <c r="G18" s="114"/>
      <c r="H18" s="114"/>
    </row>
    <row r="19" spans="1:8" ht="15">
      <c r="A19" s="114" t="s">
        <v>549</v>
      </c>
      <c r="B19" s="114">
        <v>8</v>
      </c>
      <c r="C19" s="114" t="s">
        <v>549</v>
      </c>
      <c r="D19" s="114">
        <v>8</v>
      </c>
      <c r="E19" s="114"/>
      <c r="F19" s="114"/>
      <c r="G19" s="114"/>
      <c r="H19" s="114"/>
    </row>
    <row r="20" spans="1:8" ht="15">
      <c r="A20" s="114" t="s">
        <v>550</v>
      </c>
      <c r="B20" s="114">
        <v>5</v>
      </c>
      <c r="C20" s="114" t="s">
        <v>550</v>
      </c>
      <c r="D20" s="114">
        <v>5</v>
      </c>
      <c r="E20" s="114"/>
      <c r="F20" s="114"/>
      <c r="G20" s="114"/>
      <c r="H20" s="114"/>
    </row>
    <row r="21" spans="1:8" ht="15">
      <c r="A21" s="114" t="s">
        <v>551</v>
      </c>
      <c r="B21" s="114">
        <v>5</v>
      </c>
      <c r="C21" s="114" t="s">
        <v>551</v>
      </c>
      <c r="D21" s="114">
        <v>5</v>
      </c>
      <c r="E21" s="114"/>
      <c r="F21" s="114"/>
      <c r="G21" s="114"/>
      <c r="H21" s="114"/>
    </row>
    <row r="22" spans="1:8" ht="15">
      <c r="A22" s="114" t="s">
        <v>552</v>
      </c>
      <c r="B22" s="114">
        <v>3</v>
      </c>
      <c r="C22" s="114" t="s">
        <v>552</v>
      </c>
      <c r="D22" s="114">
        <v>3</v>
      </c>
      <c r="E22" s="114"/>
      <c r="F22" s="114"/>
      <c r="G22" s="114"/>
      <c r="H22" s="114"/>
    </row>
    <row r="23" spans="1:8" ht="15">
      <c r="A23" s="114" t="s">
        <v>553</v>
      </c>
      <c r="B23" s="114">
        <v>2</v>
      </c>
      <c r="C23" s="114" t="s">
        <v>556</v>
      </c>
      <c r="D23" s="114">
        <v>2</v>
      </c>
      <c r="E23" s="114"/>
      <c r="F23" s="114"/>
      <c r="G23" s="114"/>
      <c r="H23" s="114"/>
    </row>
    <row r="24" spans="1:8" ht="15">
      <c r="A24" s="114" t="s">
        <v>554</v>
      </c>
      <c r="B24" s="114">
        <v>2</v>
      </c>
      <c r="C24" s="114" t="s">
        <v>557</v>
      </c>
      <c r="D24" s="114">
        <v>2</v>
      </c>
      <c r="E24" s="114"/>
      <c r="F24" s="114"/>
      <c r="G24" s="114"/>
      <c r="H24" s="114"/>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15"/>
  <sheetViews>
    <sheetView workbookViewId="0" topLeftCell="A1">
      <pane xSplit="1" ySplit="2" topLeftCell="AB3" activePane="bottomRight" state="frozen"/>
      <selection pane="topRight" activeCell="B1" sqref="B1"/>
      <selection pane="bottomLeft" activeCell="A3" sqref="A3"/>
      <selection pane="bottomRight" activeCell="A2" sqref="A2:E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7109375" style="0" bestFit="1" customWidth="1"/>
    <col min="119" max="119" width="21.7109375" style="0" bestFit="1" customWidth="1"/>
    <col min="120" max="120" width="27.421875" style="0" bestFit="1" customWidth="1"/>
    <col min="121" max="121" width="22.57421875" style="0" bestFit="1" customWidth="1"/>
    <col min="122" max="122" width="28.421875" style="0" bestFit="1" customWidth="1"/>
    <col min="123" max="123" width="34.7109375" style="0" bestFit="1" customWidth="1"/>
    <col min="124" max="124" width="38.00390625" style="0" bestFit="1" customWidth="1"/>
    <col min="125" max="125" width="18.57421875" style="0" bestFit="1" customWidth="1"/>
    <col min="126" max="126" width="22.28125" style="0" bestFit="1" customWidth="1"/>
    <col min="127" max="127" width="17.42187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13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s="13" t="s">
        <v>244</v>
      </c>
      <c r="BD2" s="13" t="s">
        <v>245</v>
      </c>
      <c r="BE2" s="13" t="s">
        <v>246</v>
      </c>
      <c r="BF2" s="13" t="s">
        <v>247</v>
      </c>
      <c r="BG2" s="13" t="s">
        <v>248</v>
      </c>
      <c r="BH2" s="13" t="s">
        <v>249</v>
      </c>
      <c r="BI2" s="13" t="s">
        <v>250</v>
      </c>
      <c r="BJ2" s="13" t="s">
        <v>251</v>
      </c>
      <c r="BK2" s="13" t="s">
        <v>252</v>
      </c>
      <c r="BL2" s="13" t="s">
        <v>253</v>
      </c>
      <c r="BM2" s="13" t="s">
        <v>254</v>
      </c>
      <c r="BN2" s="13" t="s">
        <v>255</v>
      </c>
      <c r="BO2" s="13" t="s">
        <v>256</v>
      </c>
      <c r="BP2" s="13" t="s">
        <v>257</v>
      </c>
      <c r="BQ2" s="13" t="s">
        <v>258</v>
      </c>
      <c r="BR2" s="13" t="s">
        <v>259</v>
      </c>
      <c r="BS2" s="13" t="s">
        <v>260</v>
      </c>
      <c r="BT2" s="13" t="s">
        <v>261</v>
      </c>
      <c r="BU2" s="13" t="s">
        <v>262</v>
      </c>
      <c r="BV2" s="13" t="s">
        <v>263</v>
      </c>
      <c r="BW2" s="13" t="s">
        <v>264</v>
      </c>
      <c r="BX2" s="13" t="s">
        <v>265</v>
      </c>
      <c r="BY2" s="13" t="s">
        <v>266</v>
      </c>
      <c r="BZ2" s="13" t="s">
        <v>267</v>
      </c>
      <c r="CA2" s="13" t="s">
        <v>268</v>
      </c>
      <c r="CB2" s="13" t="s">
        <v>269</v>
      </c>
      <c r="CC2" s="13" t="s">
        <v>270</v>
      </c>
      <c r="CD2" s="13" t="s">
        <v>271</v>
      </c>
      <c r="CE2" s="13" t="s">
        <v>272</v>
      </c>
      <c r="CF2" s="13" t="s">
        <v>273</v>
      </c>
      <c r="CG2" s="13" t="s">
        <v>274</v>
      </c>
      <c r="CH2" s="13" t="s">
        <v>275</v>
      </c>
      <c r="CI2" s="13" t="s">
        <v>276</v>
      </c>
      <c r="CJ2" s="13" t="s">
        <v>277</v>
      </c>
      <c r="CK2" s="13" t="s">
        <v>278</v>
      </c>
      <c r="CL2" s="13" t="s">
        <v>279</v>
      </c>
      <c r="CM2" s="13" t="s">
        <v>280</v>
      </c>
      <c r="CN2" s="13" t="s">
        <v>281</v>
      </c>
      <c r="CO2" s="13" t="s">
        <v>282</v>
      </c>
      <c r="CP2" s="13" t="s">
        <v>283</v>
      </c>
      <c r="CQ2" s="13" t="s">
        <v>284</v>
      </c>
      <c r="CR2" s="13" t="s">
        <v>285</v>
      </c>
      <c r="CS2" s="13" t="s">
        <v>286</v>
      </c>
      <c r="CT2" s="13" t="s">
        <v>287</v>
      </c>
      <c r="CU2" s="13" t="s">
        <v>288</v>
      </c>
      <c r="CV2" s="13" t="s">
        <v>289</v>
      </c>
      <c r="CW2" s="13" t="s">
        <v>290</v>
      </c>
      <c r="CX2" s="13" t="s">
        <v>291</v>
      </c>
      <c r="CY2" s="13" t="s">
        <v>292</v>
      </c>
      <c r="CZ2" s="13" t="s">
        <v>293</v>
      </c>
      <c r="DA2" s="13" t="s">
        <v>294</v>
      </c>
      <c r="DB2" s="13" t="s">
        <v>295</v>
      </c>
      <c r="DC2" s="13" t="s">
        <v>296</v>
      </c>
      <c r="DD2" s="13" t="s">
        <v>297</v>
      </c>
      <c r="DE2" s="13" t="s">
        <v>298</v>
      </c>
      <c r="DF2" s="13" t="s">
        <v>299</v>
      </c>
      <c r="DG2" s="13" t="s">
        <v>300</v>
      </c>
      <c r="DH2" s="13" t="s">
        <v>301</v>
      </c>
      <c r="DI2" s="13" t="s">
        <v>302</v>
      </c>
      <c r="DJ2" s="13" t="s">
        <v>303</v>
      </c>
      <c r="DK2" s="13" t="s">
        <v>304</v>
      </c>
      <c r="DL2" s="13" t="s">
        <v>305</v>
      </c>
      <c r="DM2" s="13" t="s">
        <v>306</v>
      </c>
      <c r="DN2" s="13" t="s">
        <v>464</v>
      </c>
      <c r="DO2" s="120" t="s">
        <v>513</v>
      </c>
      <c r="DP2" s="120" t="s">
        <v>514</v>
      </c>
      <c r="DQ2" s="120" t="s">
        <v>515</v>
      </c>
      <c r="DR2" s="120" t="s">
        <v>516</v>
      </c>
      <c r="DS2" s="120" t="s">
        <v>517</v>
      </c>
      <c r="DT2" s="120" t="s">
        <v>518</v>
      </c>
      <c r="DU2" s="120" t="s">
        <v>519</v>
      </c>
      <c r="DV2" s="120" t="s">
        <v>520</v>
      </c>
      <c r="DW2" s="120" t="s">
        <v>522</v>
      </c>
      <c r="DX2" s="120" t="s">
        <v>562</v>
      </c>
      <c r="DY2" s="120" t="s">
        <v>563</v>
      </c>
      <c r="DZ2" s="120" t="s">
        <v>564</v>
      </c>
      <c r="EA2" s="120" t="s">
        <v>565</v>
      </c>
      <c r="EB2" s="3"/>
      <c r="EC2" s="3"/>
    </row>
    <row r="3" spans="1:133" ht="15" customHeight="1">
      <c r="A3" s="66" t="s">
        <v>200</v>
      </c>
      <c r="B3" s="67" t="s">
        <v>570</v>
      </c>
      <c r="C3" s="67"/>
      <c r="D3" s="68">
        <v>800</v>
      </c>
      <c r="E3" s="70"/>
      <c r="F3" s="97" t="s">
        <v>321</v>
      </c>
      <c r="G3" s="67"/>
      <c r="H3" s="71" t="s">
        <v>200</v>
      </c>
      <c r="I3" s="72"/>
      <c r="J3" s="72"/>
      <c r="K3" s="71"/>
      <c r="L3" s="75">
        <v>9999</v>
      </c>
      <c r="M3" s="76">
        <v>6549.23876953125</v>
      </c>
      <c r="N3" s="76">
        <v>6267.4365234375</v>
      </c>
      <c r="O3" s="77"/>
      <c r="P3" s="78"/>
      <c r="Q3" s="78"/>
      <c r="R3" s="48"/>
      <c r="S3" s="48">
        <v>8</v>
      </c>
      <c r="T3" s="48">
        <v>7</v>
      </c>
      <c r="U3" s="49">
        <v>42.285714</v>
      </c>
      <c r="V3" s="49">
        <v>0.066667</v>
      </c>
      <c r="W3" s="49">
        <v>0.109512</v>
      </c>
      <c r="X3" s="49">
        <v>1.672618</v>
      </c>
      <c r="Y3" s="49">
        <v>0.4666666666666667</v>
      </c>
      <c r="Z3" s="49">
        <v>0.5</v>
      </c>
      <c r="AA3" s="73">
        <v>3</v>
      </c>
      <c r="AB3" s="73"/>
      <c r="AC3" s="74"/>
      <c r="AD3" s="80" t="s">
        <v>307</v>
      </c>
      <c r="AE3" s="96" t="s">
        <v>308</v>
      </c>
      <c r="AF3" s="80"/>
      <c r="AG3" s="96" t="s">
        <v>321</v>
      </c>
      <c r="AH3" s="80" t="s">
        <v>334</v>
      </c>
      <c r="AI3" s="80"/>
      <c r="AJ3" s="80"/>
      <c r="AK3" s="80"/>
      <c r="AL3" s="80"/>
      <c r="AM3" s="80"/>
      <c r="AN3" s="80"/>
      <c r="AO3" s="80"/>
      <c r="AP3" s="99">
        <v>39521</v>
      </c>
      <c r="AQ3" s="80"/>
      <c r="AR3" s="80"/>
      <c r="AS3" s="80" t="s">
        <v>347</v>
      </c>
      <c r="AT3" s="80" t="s">
        <v>347</v>
      </c>
      <c r="AU3" s="80">
        <v>0</v>
      </c>
      <c r="AV3" s="80"/>
      <c r="AW3" s="80"/>
      <c r="AX3" s="80"/>
      <c r="AY3" s="96" t="s">
        <v>355</v>
      </c>
      <c r="AZ3" s="80"/>
      <c r="BA3" s="80"/>
      <c r="BB3" s="80"/>
      <c r="BC3" s="80"/>
      <c r="BD3" s="80"/>
      <c r="BE3" s="80" t="s">
        <v>374</v>
      </c>
      <c r="BF3" s="80"/>
      <c r="BG3" s="80" t="s">
        <v>375</v>
      </c>
      <c r="BH3" s="80">
        <v>2774992</v>
      </c>
      <c r="BI3" s="80"/>
      <c r="BJ3" s="80"/>
      <c r="BK3" s="80"/>
      <c r="BL3" s="80"/>
      <c r="BM3" s="80"/>
      <c r="BN3" s="80"/>
      <c r="BO3" s="80"/>
      <c r="BP3" s="80" t="b">
        <v>0</v>
      </c>
      <c r="BQ3" s="80"/>
      <c r="BR3" s="80"/>
      <c r="BS3" s="80"/>
      <c r="BT3" s="80" t="b">
        <v>0</v>
      </c>
      <c r="BU3" s="80" t="b">
        <v>0</v>
      </c>
      <c r="BV3" s="80"/>
      <c r="BW3" s="80" t="b">
        <v>0</v>
      </c>
      <c r="BX3" s="80" t="b">
        <v>1</v>
      </c>
      <c r="BY3" s="96" t="s">
        <v>387</v>
      </c>
      <c r="BZ3" s="80"/>
      <c r="CA3" s="80"/>
      <c r="CB3" s="80"/>
      <c r="CC3" s="80"/>
      <c r="CD3" s="80" t="s">
        <v>402</v>
      </c>
      <c r="CE3" s="80" t="s">
        <v>415</v>
      </c>
      <c r="CF3" s="80">
        <v>0</v>
      </c>
      <c r="CG3" s="80"/>
      <c r="CH3" s="80" t="s">
        <v>421</v>
      </c>
      <c r="CI3" s="80"/>
      <c r="CJ3" s="80" t="s">
        <v>422</v>
      </c>
      <c r="CK3" s="80" t="s">
        <v>424</v>
      </c>
      <c r="CL3" s="80"/>
      <c r="CM3" s="80"/>
      <c r="CN3" s="80"/>
      <c r="CO3" s="80"/>
      <c r="CP3" s="80"/>
      <c r="CQ3" s="80"/>
      <c r="CR3" s="80"/>
      <c r="CS3" s="80"/>
      <c r="CT3" s="80"/>
      <c r="CU3" s="80"/>
      <c r="CV3" s="80"/>
      <c r="CW3" s="80"/>
      <c r="CX3" s="80"/>
      <c r="CY3" s="80"/>
      <c r="CZ3" s="80"/>
      <c r="DA3" s="80"/>
      <c r="DB3" s="80"/>
      <c r="DC3" s="80"/>
      <c r="DD3" s="80"/>
      <c r="DE3" s="80" t="s">
        <v>436</v>
      </c>
      <c r="DF3" s="80"/>
      <c r="DG3" s="80">
        <v>1933</v>
      </c>
      <c r="DH3" s="80" t="s">
        <v>200</v>
      </c>
      <c r="DI3" s="80" t="s">
        <v>441</v>
      </c>
      <c r="DJ3" s="80" t="s">
        <v>443</v>
      </c>
      <c r="DK3" s="80">
        <v>0</v>
      </c>
      <c r="DL3" s="80"/>
      <c r="DM3" s="80"/>
      <c r="DN3" s="80" t="str">
        <f>REPLACE(INDEX(GroupVertices[Group],MATCH(Vertices[[#This Row],[Vertex]],GroupVertices[Vertex],0)),1,1,"")</f>
        <v>3</v>
      </c>
      <c r="DO3" s="48">
        <v>0</v>
      </c>
      <c r="DP3" s="49">
        <v>0</v>
      </c>
      <c r="DQ3" s="48">
        <v>0</v>
      </c>
      <c r="DR3" s="49">
        <v>0</v>
      </c>
      <c r="DS3" s="48">
        <v>0</v>
      </c>
      <c r="DT3" s="49">
        <v>0</v>
      </c>
      <c r="DU3" s="48">
        <v>4</v>
      </c>
      <c r="DV3" s="49">
        <v>100</v>
      </c>
      <c r="DW3" s="48">
        <v>4</v>
      </c>
      <c r="DX3" s="121" t="s">
        <v>543</v>
      </c>
      <c r="DY3" s="121" t="s">
        <v>543</v>
      </c>
      <c r="DZ3" s="121" t="s">
        <v>543</v>
      </c>
      <c r="EA3" s="121" t="s">
        <v>543</v>
      </c>
      <c r="EB3" s="3"/>
      <c r="EC3" s="3"/>
    </row>
    <row r="4" spans="1:136" ht="15" customHeight="1">
      <c r="A4" s="66" t="s">
        <v>210</v>
      </c>
      <c r="B4" s="67" t="s">
        <v>571</v>
      </c>
      <c r="C4" s="67"/>
      <c r="D4" s="68">
        <v>100</v>
      </c>
      <c r="E4" s="70"/>
      <c r="F4" s="97" t="s">
        <v>322</v>
      </c>
      <c r="G4" s="67"/>
      <c r="H4" s="71" t="s">
        <v>210</v>
      </c>
      <c r="I4" s="72"/>
      <c r="J4" s="72"/>
      <c r="K4" s="71"/>
      <c r="L4" s="75">
        <v>1</v>
      </c>
      <c r="M4" s="76">
        <v>6549.23876953125</v>
      </c>
      <c r="N4" s="76">
        <v>8658.81640625</v>
      </c>
      <c r="O4" s="77"/>
      <c r="P4" s="78"/>
      <c r="Q4" s="78"/>
      <c r="R4" s="82"/>
      <c r="S4" s="48">
        <v>1</v>
      </c>
      <c r="T4" s="48">
        <v>0</v>
      </c>
      <c r="U4" s="49">
        <v>0</v>
      </c>
      <c r="V4" s="49">
        <v>0.038462</v>
      </c>
      <c r="W4" s="49">
        <v>0.013737</v>
      </c>
      <c r="X4" s="49">
        <v>0.292172</v>
      </c>
      <c r="Y4" s="49">
        <v>0</v>
      </c>
      <c r="Z4" s="49">
        <v>0</v>
      </c>
      <c r="AA4" s="73">
        <v>4</v>
      </c>
      <c r="AB4" s="73"/>
      <c r="AC4" s="74"/>
      <c r="AD4" s="80" t="s">
        <v>307</v>
      </c>
      <c r="AE4" s="96" t="s">
        <v>309</v>
      </c>
      <c r="AF4" s="80"/>
      <c r="AG4" s="96" t="s">
        <v>322</v>
      </c>
      <c r="AH4" s="80" t="s">
        <v>335</v>
      </c>
      <c r="AI4" s="80"/>
      <c r="AJ4" s="80"/>
      <c r="AK4" s="80"/>
      <c r="AL4" s="80"/>
      <c r="AM4" s="80"/>
      <c r="AN4" s="80"/>
      <c r="AO4" s="80"/>
      <c r="AP4" s="80"/>
      <c r="AQ4" s="80"/>
      <c r="AR4" s="80"/>
      <c r="AS4" s="80" t="s">
        <v>348</v>
      </c>
      <c r="AT4" s="80" t="s">
        <v>348</v>
      </c>
      <c r="AU4" s="80">
        <v>0</v>
      </c>
      <c r="AV4" s="80"/>
      <c r="AW4" s="80"/>
      <c r="AX4" s="80"/>
      <c r="AY4" s="96" t="s">
        <v>356</v>
      </c>
      <c r="AZ4" s="80"/>
      <c r="BA4" s="80"/>
      <c r="BB4" s="80"/>
      <c r="BC4" s="80"/>
      <c r="BD4" s="80"/>
      <c r="BE4" s="80" t="s">
        <v>374</v>
      </c>
      <c r="BF4" s="80"/>
      <c r="BG4" s="80" t="s">
        <v>376</v>
      </c>
      <c r="BH4" s="80">
        <v>10423</v>
      </c>
      <c r="BI4" s="80"/>
      <c r="BJ4" s="80"/>
      <c r="BK4" s="80"/>
      <c r="BL4" s="80"/>
      <c r="BM4" s="80"/>
      <c r="BN4" s="80"/>
      <c r="BO4" s="80"/>
      <c r="BP4" s="80" t="b">
        <v>0</v>
      </c>
      <c r="BQ4" s="80"/>
      <c r="BR4" s="80"/>
      <c r="BS4" s="80"/>
      <c r="BT4" s="80" t="b">
        <v>0</v>
      </c>
      <c r="BU4" s="80" t="b">
        <v>0</v>
      </c>
      <c r="BV4" s="80"/>
      <c r="BW4" s="80" t="b">
        <v>0</v>
      </c>
      <c r="BX4" s="80" t="b">
        <v>0</v>
      </c>
      <c r="BY4" s="96" t="s">
        <v>388</v>
      </c>
      <c r="BZ4" s="80"/>
      <c r="CA4" s="80"/>
      <c r="CB4" s="80"/>
      <c r="CC4" s="80"/>
      <c r="CD4" s="80" t="s">
        <v>403</v>
      </c>
      <c r="CE4" s="80"/>
      <c r="CF4" s="80">
        <v>0</v>
      </c>
      <c r="CG4" s="80"/>
      <c r="CH4" s="80" t="s">
        <v>421</v>
      </c>
      <c r="CI4" s="80"/>
      <c r="CJ4" s="80"/>
      <c r="CK4" s="80"/>
      <c r="CL4" s="80"/>
      <c r="CM4" s="80"/>
      <c r="CN4" s="80"/>
      <c r="CO4" s="80"/>
      <c r="CP4" s="80"/>
      <c r="CQ4" s="80"/>
      <c r="CR4" s="80"/>
      <c r="CS4" s="80"/>
      <c r="CT4" s="80"/>
      <c r="CU4" s="80"/>
      <c r="CV4" s="80"/>
      <c r="CW4" s="80"/>
      <c r="CX4" s="80"/>
      <c r="CY4" s="80"/>
      <c r="CZ4" s="80"/>
      <c r="DA4" s="80"/>
      <c r="DB4" s="80"/>
      <c r="DC4" s="80"/>
      <c r="DD4" s="80"/>
      <c r="DE4" s="80" t="s">
        <v>437</v>
      </c>
      <c r="DF4" s="80"/>
      <c r="DG4" s="80">
        <v>73</v>
      </c>
      <c r="DH4" s="80"/>
      <c r="DI4" s="80" t="s">
        <v>442</v>
      </c>
      <c r="DJ4" s="96" t="s">
        <v>444</v>
      </c>
      <c r="DK4" s="80">
        <v>0</v>
      </c>
      <c r="DL4" s="80"/>
      <c r="DM4" s="80"/>
      <c r="DN4" s="80" t="str">
        <f>REPLACE(INDEX(GroupVertices[Group],MATCH(Vertices[[#This Row],[Vertex]],GroupVertices[Vertex],0)),1,1,"")</f>
        <v>3</v>
      </c>
      <c r="DO4" s="48">
        <v>0</v>
      </c>
      <c r="DP4" s="49">
        <v>0</v>
      </c>
      <c r="DQ4" s="48">
        <v>0</v>
      </c>
      <c r="DR4" s="49">
        <v>0</v>
      </c>
      <c r="DS4" s="48">
        <v>0</v>
      </c>
      <c r="DT4" s="49">
        <v>0</v>
      </c>
      <c r="DU4" s="48">
        <v>9</v>
      </c>
      <c r="DV4" s="49">
        <v>100</v>
      </c>
      <c r="DW4" s="48">
        <v>9</v>
      </c>
      <c r="DX4" s="48"/>
      <c r="DY4" s="48"/>
      <c r="DZ4" s="48"/>
      <c r="EA4" s="48"/>
      <c r="EB4" s="2"/>
      <c r="EC4" s="3"/>
      <c r="ED4" s="3"/>
      <c r="EE4" s="3"/>
      <c r="EF4" s="3"/>
    </row>
    <row r="5" spans="1:136" ht="15" customHeight="1">
      <c r="A5" s="66" t="s">
        <v>211</v>
      </c>
      <c r="B5" s="67" t="s">
        <v>571</v>
      </c>
      <c r="C5" s="67"/>
      <c r="D5" s="68">
        <v>100</v>
      </c>
      <c r="E5" s="70"/>
      <c r="F5" s="97" t="s">
        <v>323</v>
      </c>
      <c r="G5" s="67"/>
      <c r="H5" s="71" t="s">
        <v>211</v>
      </c>
      <c r="I5" s="72"/>
      <c r="J5" s="72"/>
      <c r="K5" s="71"/>
      <c r="L5" s="75">
        <v>1</v>
      </c>
      <c r="M5" s="76">
        <v>8778.3154296875</v>
      </c>
      <c r="N5" s="76">
        <v>8658.81640625</v>
      </c>
      <c r="O5" s="77"/>
      <c r="P5" s="78"/>
      <c r="Q5" s="78"/>
      <c r="R5" s="82"/>
      <c r="S5" s="48">
        <v>1</v>
      </c>
      <c r="T5" s="48">
        <v>0</v>
      </c>
      <c r="U5" s="49">
        <v>0</v>
      </c>
      <c r="V5" s="49">
        <v>0.038462</v>
      </c>
      <c r="W5" s="49">
        <v>0.013737</v>
      </c>
      <c r="X5" s="49">
        <v>0.292172</v>
      </c>
      <c r="Y5" s="49">
        <v>0</v>
      </c>
      <c r="Z5" s="49">
        <v>0</v>
      </c>
      <c r="AA5" s="73">
        <v>5</v>
      </c>
      <c r="AB5" s="73"/>
      <c r="AC5" s="74"/>
      <c r="AD5" s="80" t="s">
        <v>307</v>
      </c>
      <c r="AE5" s="96" t="s">
        <v>310</v>
      </c>
      <c r="AF5" s="80"/>
      <c r="AG5" s="96" t="s">
        <v>323</v>
      </c>
      <c r="AH5" s="80" t="s">
        <v>336</v>
      </c>
      <c r="AI5" s="80"/>
      <c r="AJ5" s="80"/>
      <c r="AK5" s="80"/>
      <c r="AL5" s="80"/>
      <c r="AM5" s="80"/>
      <c r="AN5" s="80"/>
      <c r="AO5" s="80"/>
      <c r="AP5" s="80"/>
      <c r="AQ5" s="80"/>
      <c r="AR5" s="80"/>
      <c r="AS5" s="80" t="s">
        <v>349</v>
      </c>
      <c r="AT5" s="80" t="s">
        <v>349</v>
      </c>
      <c r="AU5" s="80">
        <v>0</v>
      </c>
      <c r="AV5" s="80"/>
      <c r="AW5" s="80"/>
      <c r="AX5" s="80"/>
      <c r="AY5" s="96" t="s">
        <v>357</v>
      </c>
      <c r="AZ5" s="80"/>
      <c r="BA5" s="80"/>
      <c r="BB5" s="80"/>
      <c r="BC5" s="80"/>
      <c r="BD5" s="80"/>
      <c r="BE5" s="80" t="s">
        <v>374</v>
      </c>
      <c r="BF5" s="80"/>
      <c r="BG5" s="80" t="s">
        <v>377</v>
      </c>
      <c r="BH5" s="80">
        <v>562</v>
      </c>
      <c r="BI5" s="80"/>
      <c r="BJ5" s="80"/>
      <c r="BK5" s="80"/>
      <c r="BL5" s="80"/>
      <c r="BM5" s="80"/>
      <c r="BN5" s="80"/>
      <c r="BO5" s="80"/>
      <c r="BP5" s="80" t="b">
        <v>0</v>
      </c>
      <c r="BQ5" s="80"/>
      <c r="BR5" s="80"/>
      <c r="BS5" s="80"/>
      <c r="BT5" s="80" t="b">
        <v>0</v>
      </c>
      <c r="BU5" s="80" t="b">
        <v>0</v>
      </c>
      <c r="BV5" s="80"/>
      <c r="BW5" s="80" t="b">
        <v>0</v>
      </c>
      <c r="BX5" s="80" t="b">
        <v>0</v>
      </c>
      <c r="BY5" s="96" t="s">
        <v>389</v>
      </c>
      <c r="BZ5" s="80"/>
      <c r="CA5" s="80"/>
      <c r="CB5" s="80"/>
      <c r="CC5" s="80"/>
      <c r="CD5" s="80" t="s">
        <v>404</v>
      </c>
      <c r="CE5" s="80"/>
      <c r="CF5" s="80">
        <v>0</v>
      </c>
      <c r="CG5" s="80"/>
      <c r="CH5" s="80" t="s">
        <v>421</v>
      </c>
      <c r="CI5" s="80"/>
      <c r="CJ5" s="80"/>
      <c r="CK5" s="80"/>
      <c r="CL5" s="80"/>
      <c r="CM5" s="80"/>
      <c r="CN5" s="80"/>
      <c r="CO5" s="80"/>
      <c r="CP5" s="80"/>
      <c r="CQ5" s="80"/>
      <c r="CR5" s="80"/>
      <c r="CS5" s="80"/>
      <c r="CT5" s="80"/>
      <c r="CU5" s="80"/>
      <c r="CV5" s="80"/>
      <c r="CW5" s="80"/>
      <c r="CX5" s="80"/>
      <c r="CY5" s="80"/>
      <c r="CZ5" s="80"/>
      <c r="DA5" s="80"/>
      <c r="DB5" s="80"/>
      <c r="DC5" s="80"/>
      <c r="DD5" s="80"/>
      <c r="DE5" s="80" t="s">
        <v>437</v>
      </c>
      <c r="DF5" s="80"/>
      <c r="DG5" s="80">
        <v>0</v>
      </c>
      <c r="DH5" s="80" t="s">
        <v>211</v>
      </c>
      <c r="DI5" s="80" t="s">
        <v>442</v>
      </c>
      <c r="DJ5" s="80"/>
      <c r="DK5" s="80">
        <v>0</v>
      </c>
      <c r="DL5" s="80"/>
      <c r="DM5" s="80"/>
      <c r="DN5" s="80" t="str">
        <f>REPLACE(INDEX(GroupVertices[Group],MATCH(Vertices[[#This Row],[Vertex]],GroupVertices[Vertex],0)),1,1,"")</f>
        <v>3</v>
      </c>
      <c r="DO5" s="48">
        <v>0</v>
      </c>
      <c r="DP5" s="49">
        <v>0</v>
      </c>
      <c r="DQ5" s="48">
        <v>0</v>
      </c>
      <c r="DR5" s="49">
        <v>0</v>
      </c>
      <c r="DS5" s="48">
        <v>0</v>
      </c>
      <c r="DT5" s="49">
        <v>0</v>
      </c>
      <c r="DU5" s="48">
        <v>3</v>
      </c>
      <c r="DV5" s="49">
        <v>100</v>
      </c>
      <c r="DW5" s="48">
        <v>3</v>
      </c>
      <c r="DX5" s="48"/>
      <c r="DY5" s="48"/>
      <c r="DZ5" s="48"/>
      <c r="EA5" s="48"/>
      <c r="EB5" s="2"/>
      <c r="EC5" s="3"/>
      <c r="ED5" s="3"/>
      <c r="EE5" s="3"/>
      <c r="EF5" s="3"/>
    </row>
    <row r="6" spans="1:136" ht="15" customHeight="1">
      <c r="A6" s="66" t="s">
        <v>201</v>
      </c>
      <c r="B6" s="67" t="s">
        <v>571</v>
      </c>
      <c r="C6" s="67"/>
      <c r="D6" s="68">
        <v>800</v>
      </c>
      <c r="E6" s="70"/>
      <c r="F6" s="97" t="s">
        <v>324</v>
      </c>
      <c r="G6" s="67"/>
      <c r="H6" s="71" t="s">
        <v>201</v>
      </c>
      <c r="I6" s="72"/>
      <c r="J6" s="72"/>
      <c r="K6" s="71"/>
      <c r="L6" s="75">
        <v>5202.662197308528</v>
      </c>
      <c r="M6" s="76">
        <v>8778.3154296875</v>
      </c>
      <c r="N6" s="76">
        <v>3731.563232421875</v>
      </c>
      <c r="O6" s="77"/>
      <c r="P6" s="78"/>
      <c r="Q6" s="78"/>
      <c r="R6" s="82"/>
      <c r="S6" s="48">
        <v>1</v>
      </c>
      <c r="T6" s="48">
        <v>1</v>
      </c>
      <c r="U6" s="49">
        <v>22</v>
      </c>
      <c r="V6" s="49">
        <v>0.041667</v>
      </c>
      <c r="W6" s="49">
        <v>0.015516</v>
      </c>
      <c r="X6" s="49">
        <v>0.646398</v>
      </c>
      <c r="Y6" s="49">
        <v>0</v>
      </c>
      <c r="Z6" s="49">
        <v>0</v>
      </c>
      <c r="AA6" s="73">
        <v>6</v>
      </c>
      <c r="AB6" s="73"/>
      <c r="AC6" s="74"/>
      <c r="AD6" s="80" t="s">
        <v>307</v>
      </c>
      <c r="AE6" s="96" t="s">
        <v>311</v>
      </c>
      <c r="AF6" s="80"/>
      <c r="AG6" s="96" t="s">
        <v>324</v>
      </c>
      <c r="AH6" s="80" t="s">
        <v>337</v>
      </c>
      <c r="AI6" s="80" t="s">
        <v>345</v>
      </c>
      <c r="AJ6" s="80"/>
      <c r="AK6" s="80"/>
      <c r="AL6" s="80"/>
      <c r="AM6" s="80"/>
      <c r="AN6" s="80"/>
      <c r="AO6" s="80"/>
      <c r="AP6" s="80"/>
      <c r="AQ6" s="80"/>
      <c r="AR6" s="80"/>
      <c r="AS6" s="80" t="s">
        <v>350</v>
      </c>
      <c r="AT6" s="80" t="s">
        <v>350</v>
      </c>
      <c r="AU6" s="80">
        <v>0</v>
      </c>
      <c r="AV6" s="80"/>
      <c r="AW6" s="80"/>
      <c r="AX6" s="80"/>
      <c r="AY6" s="96" t="s">
        <v>358</v>
      </c>
      <c r="AZ6" s="80"/>
      <c r="BA6" s="80"/>
      <c r="BB6" s="80"/>
      <c r="BC6" s="80"/>
      <c r="BD6" s="80"/>
      <c r="BE6" s="80" t="s">
        <v>374</v>
      </c>
      <c r="BF6" s="80"/>
      <c r="BG6" s="80" t="s">
        <v>378</v>
      </c>
      <c r="BH6" s="80">
        <v>5952</v>
      </c>
      <c r="BI6" s="80"/>
      <c r="BJ6" s="80"/>
      <c r="BK6" s="80"/>
      <c r="BL6" s="80"/>
      <c r="BM6" s="80"/>
      <c r="BN6" s="80"/>
      <c r="BO6" s="80"/>
      <c r="BP6" s="80" t="b">
        <v>0</v>
      </c>
      <c r="BQ6" s="80"/>
      <c r="BR6" s="80"/>
      <c r="BS6" s="80"/>
      <c r="BT6" s="80" t="b">
        <v>0</v>
      </c>
      <c r="BU6" s="80" t="b">
        <v>0</v>
      </c>
      <c r="BV6" s="80"/>
      <c r="BW6" s="80" t="b">
        <v>0</v>
      </c>
      <c r="BX6" s="80" t="b">
        <v>1</v>
      </c>
      <c r="BY6" s="96" t="s">
        <v>390</v>
      </c>
      <c r="BZ6" s="80"/>
      <c r="CA6" s="80"/>
      <c r="CB6" s="80"/>
      <c r="CC6" s="80"/>
      <c r="CD6" s="80" t="s">
        <v>405</v>
      </c>
      <c r="CE6" s="80"/>
      <c r="CF6" s="80">
        <v>0</v>
      </c>
      <c r="CG6" s="80"/>
      <c r="CH6" s="80"/>
      <c r="CI6" s="80"/>
      <c r="CJ6" s="80"/>
      <c r="CK6" s="80"/>
      <c r="CL6" s="80"/>
      <c r="CM6" s="80"/>
      <c r="CN6" s="80"/>
      <c r="CO6" s="80"/>
      <c r="CP6" s="80"/>
      <c r="CQ6" s="80"/>
      <c r="CR6" s="80"/>
      <c r="CS6" s="80"/>
      <c r="CT6" s="80"/>
      <c r="CU6" s="80"/>
      <c r="CV6" s="80"/>
      <c r="CW6" s="80"/>
      <c r="CX6" s="80"/>
      <c r="CY6" s="80"/>
      <c r="CZ6" s="80"/>
      <c r="DA6" s="80"/>
      <c r="DB6" s="80"/>
      <c r="DC6" s="80"/>
      <c r="DD6" s="80"/>
      <c r="DE6" s="80" t="s">
        <v>437</v>
      </c>
      <c r="DF6" s="80"/>
      <c r="DG6" s="80">
        <v>24</v>
      </c>
      <c r="DH6" s="80" t="s">
        <v>201</v>
      </c>
      <c r="DI6" s="80" t="s">
        <v>441</v>
      </c>
      <c r="DJ6" s="96" t="s">
        <v>445</v>
      </c>
      <c r="DK6" s="80">
        <v>0</v>
      </c>
      <c r="DL6" s="80"/>
      <c r="DM6" s="80"/>
      <c r="DN6" s="80" t="str">
        <f>REPLACE(INDEX(GroupVertices[Group],MATCH(Vertices[[#This Row],[Vertex]],GroupVertices[Vertex],0)),1,1,"")</f>
        <v>2</v>
      </c>
      <c r="DO6" s="48">
        <v>1</v>
      </c>
      <c r="DP6" s="49">
        <v>12.5</v>
      </c>
      <c r="DQ6" s="48">
        <v>0</v>
      </c>
      <c r="DR6" s="49">
        <v>0</v>
      </c>
      <c r="DS6" s="48">
        <v>0</v>
      </c>
      <c r="DT6" s="49">
        <v>0</v>
      </c>
      <c r="DU6" s="48">
        <v>7</v>
      </c>
      <c r="DV6" s="49">
        <v>87.5</v>
      </c>
      <c r="DW6" s="48">
        <v>8</v>
      </c>
      <c r="DX6" s="121" t="s">
        <v>543</v>
      </c>
      <c r="DY6" s="121" t="s">
        <v>543</v>
      </c>
      <c r="DZ6" s="121" t="s">
        <v>543</v>
      </c>
      <c r="EA6" s="121" t="s">
        <v>543</v>
      </c>
      <c r="EB6" s="2"/>
      <c r="EC6" s="3"/>
      <c r="ED6" s="3"/>
      <c r="EE6" s="3"/>
      <c r="EF6" s="3"/>
    </row>
    <row r="7" spans="1:136" ht="15" customHeight="1">
      <c r="A7" s="66" t="s">
        <v>212</v>
      </c>
      <c r="B7" s="67" t="s">
        <v>571</v>
      </c>
      <c r="C7" s="67"/>
      <c r="D7" s="68">
        <v>100</v>
      </c>
      <c r="E7" s="70"/>
      <c r="F7" s="97" t="s">
        <v>325</v>
      </c>
      <c r="G7" s="67"/>
      <c r="H7" s="71" t="s">
        <v>212</v>
      </c>
      <c r="I7" s="72"/>
      <c r="J7" s="72"/>
      <c r="K7" s="71"/>
      <c r="L7" s="75">
        <v>1</v>
      </c>
      <c r="M7" s="76">
        <v>6549.23876953125</v>
      </c>
      <c r="N7" s="76">
        <v>3731.563232421875</v>
      </c>
      <c r="O7" s="77"/>
      <c r="P7" s="78"/>
      <c r="Q7" s="78"/>
      <c r="R7" s="82"/>
      <c r="S7" s="48">
        <v>1</v>
      </c>
      <c r="T7" s="48">
        <v>0</v>
      </c>
      <c r="U7" s="49">
        <v>0</v>
      </c>
      <c r="V7" s="49">
        <v>0.028571</v>
      </c>
      <c r="W7" s="49">
        <v>0.001946</v>
      </c>
      <c r="X7" s="49">
        <v>0.424718</v>
      </c>
      <c r="Y7" s="49">
        <v>0</v>
      </c>
      <c r="Z7" s="49">
        <v>0</v>
      </c>
      <c r="AA7" s="73">
        <v>7</v>
      </c>
      <c r="AB7" s="73"/>
      <c r="AC7" s="74"/>
      <c r="AD7" s="80" t="s">
        <v>307</v>
      </c>
      <c r="AE7" s="96" t="s">
        <v>312</v>
      </c>
      <c r="AF7" s="80"/>
      <c r="AG7" s="96" t="s">
        <v>325</v>
      </c>
      <c r="AH7" s="80" t="s">
        <v>338</v>
      </c>
      <c r="AI7" s="80" t="s">
        <v>346</v>
      </c>
      <c r="AJ7" s="80"/>
      <c r="AK7" s="80"/>
      <c r="AL7" s="80"/>
      <c r="AM7" s="80"/>
      <c r="AN7" s="80"/>
      <c r="AO7" s="80"/>
      <c r="AP7" s="80"/>
      <c r="AQ7" s="80"/>
      <c r="AR7" s="80"/>
      <c r="AS7" s="80" t="s">
        <v>351</v>
      </c>
      <c r="AT7" s="80" t="s">
        <v>351</v>
      </c>
      <c r="AU7" s="80">
        <v>0</v>
      </c>
      <c r="AV7" s="80"/>
      <c r="AW7" s="80"/>
      <c r="AX7" s="80"/>
      <c r="AY7" s="96" t="s">
        <v>359</v>
      </c>
      <c r="AZ7" s="80"/>
      <c r="BA7" s="80"/>
      <c r="BB7" s="80"/>
      <c r="BC7" s="80"/>
      <c r="BD7" s="80" t="s">
        <v>373</v>
      </c>
      <c r="BE7" s="80" t="s">
        <v>374</v>
      </c>
      <c r="BF7" s="80"/>
      <c r="BG7" s="80" t="s">
        <v>379</v>
      </c>
      <c r="BH7" s="80">
        <v>221199</v>
      </c>
      <c r="BI7" s="80"/>
      <c r="BJ7" s="80"/>
      <c r="BK7" s="80"/>
      <c r="BL7" s="80"/>
      <c r="BM7" s="80"/>
      <c r="BN7" s="80"/>
      <c r="BO7" s="80"/>
      <c r="BP7" s="80" t="b">
        <v>0</v>
      </c>
      <c r="BQ7" s="80"/>
      <c r="BR7" s="80"/>
      <c r="BS7" s="80"/>
      <c r="BT7" s="80" t="b">
        <v>1</v>
      </c>
      <c r="BU7" s="80" t="b">
        <v>0</v>
      </c>
      <c r="BV7" s="80"/>
      <c r="BW7" s="80" t="b">
        <v>0</v>
      </c>
      <c r="BX7" s="80" t="b">
        <v>1</v>
      </c>
      <c r="BY7" s="96" t="s">
        <v>391</v>
      </c>
      <c r="BZ7" s="80" t="s">
        <v>400</v>
      </c>
      <c r="CA7" s="80"/>
      <c r="CB7" s="80"/>
      <c r="CC7" s="80"/>
      <c r="CD7" s="80" t="s">
        <v>406</v>
      </c>
      <c r="CE7" s="80"/>
      <c r="CF7" s="80">
        <v>0</v>
      </c>
      <c r="CG7" s="80"/>
      <c r="CH7" s="80" t="s">
        <v>421</v>
      </c>
      <c r="CI7" s="80"/>
      <c r="CJ7" s="80" t="s">
        <v>423</v>
      </c>
      <c r="CK7" s="80" t="s">
        <v>425</v>
      </c>
      <c r="CL7" s="80"/>
      <c r="CM7" s="80"/>
      <c r="CN7" s="80" t="s">
        <v>426</v>
      </c>
      <c r="CO7" s="80"/>
      <c r="CP7" s="80"/>
      <c r="CQ7" s="80"/>
      <c r="CR7" s="80"/>
      <c r="CS7" s="80"/>
      <c r="CT7" s="80"/>
      <c r="CU7" s="80"/>
      <c r="CV7" s="80"/>
      <c r="CW7" s="80"/>
      <c r="CX7" s="80"/>
      <c r="CY7" s="80"/>
      <c r="CZ7" s="80"/>
      <c r="DA7" s="80"/>
      <c r="DB7" s="80"/>
      <c r="DC7" s="80" t="s">
        <v>431</v>
      </c>
      <c r="DD7" s="80"/>
      <c r="DE7" s="80" t="s">
        <v>437</v>
      </c>
      <c r="DF7" s="80"/>
      <c r="DG7" s="80">
        <v>11023</v>
      </c>
      <c r="DH7" s="80" t="s">
        <v>212</v>
      </c>
      <c r="DI7" s="80" t="s">
        <v>441</v>
      </c>
      <c r="DJ7" s="96" t="s">
        <v>446</v>
      </c>
      <c r="DK7" s="80">
        <v>0</v>
      </c>
      <c r="DL7" s="80"/>
      <c r="DM7" s="80"/>
      <c r="DN7" s="80" t="str">
        <f>REPLACE(INDEX(GroupVertices[Group],MATCH(Vertices[[#This Row],[Vertex]],GroupVertices[Vertex],0)),1,1,"")</f>
        <v>2</v>
      </c>
      <c r="DO7" s="48">
        <v>0</v>
      </c>
      <c r="DP7" s="49">
        <v>0</v>
      </c>
      <c r="DQ7" s="48">
        <v>0</v>
      </c>
      <c r="DR7" s="49">
        <v>0</v>
      </c>
      <c r="DS7" s="48">
        <v>0</v>
      </c>
      <c r="DT7" s="49">
        <v>0</v>
      </c>
      <c r="DU7" s="48">
        <v>2</v>
      </c>
      <c r="DV7" s="49">
        <v>100</v>
      </c>
      <c r="DW7" s="48">
        <v>2</v>
      </c>
      <c r="DX7" s="48"/>
      <c r="DY7" s="48"/>
      <c r="DZ7" s="48"/>
      <c r="EA7" s="48"/>
      <c r="EB7" s="2"/>
      <c r="EC7" s="3"/>
      <c r="ED7" s="3"/>
      <c r="EE7" s="3"/>
      <c r="EF7" s="3"/>
    </row>
    <row r="8" spans="1:136" ht="15" customHeight="1">
      <c r="A8" s="66" t="s">
        <v>206</v>
      </c>
      <c r="B8" s="67" t="s">
        <v>570</v>
      </c>
      <c r="C8" s="67"/>
      <c r="D8" s="68">
        <v>109.0909</v>
      </c>
      <c r="E8" s="70"/>
      <c r="F8" s="97" t="s">
        <v>326</v>
      </c>
      <c r="G8" s="67"/>
      <c r="H8" s="71" t="s">
        <v>206</v>
      </c>
      <c r="I8" s="72"/>
      <c r="J8" s="72"/>
      <c r="K8" s="50" t="s">
        <v>368</v>
      </c>
      <c r="L8" s="75">
        <v>68.55398695644587</v>
      </c>
      <c r="M8" s="76">
        <v>1716.2403564453125</v>
      </c>
      <c r="N8" s="76">
        <v>986.4473266601562</v>
      </c>
      <c r="O8" s="77"/>
      <c r="P8" s="78"/>
      <c r="Q8" s="78"/>
      <c r="R8" s="82"/>
      <c r="S8" s="48">
        <v>8</v>
      </c>
      <c r="T8" s="48">
        <v>5</v>
      </c>
      <c r="U8" s="49">
        <v>0.285714</v>
      </c>
      <c r="V8" s="49">
        <v>0.058824</v>
      </c>
      <c r="W8" s="49">
        <v>0.10645</v>
      </c>
      <c r="X8" s="49">
        <v>1.191503</v>
      </c>
      <c r="Y8" s="49">
        <v>0.75</v>
      </c>
      <c r="Z8" s="49">
        <v>0.625</v>
      </c>
      <c r="AA8" s="73">
        <v>8</v>
      </c>
      <c r="AB8" s="73"/>
      <c r="AC8" s="74"/>
      <c r="AD8" s="80" t="s">
        <v>307</v>
      </c>
      <c r="AE8" s="96" t="s">
        <v>313</v>
      </c>
      <c r="AF8" s="80"/>
      <c r="AG8" s="96" t="s">
        <v>326</v>
      </c>
      <c r="AH8" s="80" t="s">
        <v>339</v>
      </c>
      <c r="AI8" s="80"/>
      <c r="AJ8" s="80"/>
      <c r="AK8" s="80"/>
      <c r="AL8" s="80"/>
      <c r="AM8" s="80"/>
      <c r="AN8" s="80"/>
      <c r="AO8" s="80"/>
      <c r="AP8" s="99">
        <v>37337</v>
      </c>
      <c r="AQ8" s="80"/>
      <c r="AR8" s="80"/>
      <c r="AS8" s="80" t="s">
        <v>352</v>
      </c>
      <c r="AT8" s="80" t="s">
        <v>352</v>
      </c>
      <c r="AU8" s="80">
        <v>0</v>
      </c>
      <c r="AV8" s="80" t="s">
        <v>354</v>
      </c>
      <c r="AW8" s="80"/>
      <c r="AX8" s="80"/>
      <c r="AY8" s="96" t="s">
        <v>360</v>
      </c>
      <c r="AZ8" s="80"/>
      <c r="BA8" s="80"/>
      <c r="BB8" s="80" t="s">
        <v>368</v>
      </c>
      <c r="BC8" s="80"/>
      <c r="BD8" s="80"/>
      <c r="BE8" s="80" t="s">
        <v>374</v>
      </c>
      <c r="BF8" s="80"/>
      <c r="BG8" s="80" t="s">
        <v>380</v>
      </c>
      <c r="BH8" s="80">
        <v>7546423</v>
      </c>
      <c r="BI8" s="80"/>
      <c r="BJ8" s="80"/>
      <c r="BK8" s="80"/>
      <c r="BL8" s="100">
        <v>37316</v>
      </c>
      <c r="BM8" s="80"/>
      <c r="BN8" s="80"/>
      <c r="BO8" s="80"/>
      <c r="BP8" s="80" t="b">
        <v>0</v>
      </c>
      <c r="BQ8" s="80"/>
      <c r="BR8" s="80"/>
      <c r="BS8" s="80"/>
      <c r="BT8" s="80" t="b">
        <v>0</v>
      </c>
      <c r="BU8" s="80" t="b">
        <v>0</v>
      </c>
      <c r="BV8" s="80"/>
      <c r="BW8" s="80" t="b">
        <v>0</v>
      </c>
      <c r="BX8" s="80" t="b">
        <v>1</v>
      </c>
      <c r="BY8" s="96" t="s">
        <v>392</v>
      </c>
      <c r="BZ8" s="80"/>
      <c r="CA8" s="80"/>
      <c r="CB8" s="80"/>
      <c r="CC8" s="80"/>
      <c r="CD8" s="80" t="s">
        <v>407</v>
      </c>
      <c r="CE8" s="80"/>
      <c r="CF8" s="80">
        <v>0</v>
      </c>
      <c r="CG8" s="80"/>
      <c r="CH8" s="80" t="s">
        <v>421</v>
      </c>
      <c r="CI8" s="80"/>
      <c r="CJ8" s="80"/>
      <c r="CK8" s="80"/>
      <c r="CL8" s="80"/>
      <c r="CM8" s="80"/>
      <c r="CN8" s="80"/>
      <c r="CO8" s="80"/>
      <c r="CP8" s="80"/>
      <c r="CQ8" s="80"/>
      <c r="CR8" s="80"/>
      <c r="CS8" s="80" t="s">
        <v>428</v>
      </c>
      <c r="CT8" s="80"/>
      <c r="CU8" s="80"/>
      <c r="CV8" s="80"/>
      <c r="CW8" s="80"/>
      <c r="CX8" s="80"/>
      <c r="CY8" s="80"/>
      <c r="CZ8" s="80"/>
      <c r="DA8" s="80"/>
      <c r="DB8" s="80"/>
      <c r="DC8" s="80"/>
      <c r="DD8" s="80"/>
      <c r="DE8" s="80" t="s">
        <v>438</v>
      </c>
      <c r="DF8" s="80"/>
      <c r="DG8" s="80">
        <v>7249</v>
      </c>
      <c r="DH8" s="80" t="s">
        <v>206</v>
      </c>
      <c r="DI8" s="80" t="s">
        <v>441</v>
      </c>
      <c r="DJ8" s="80" t="s">
        <v>447</v>
      </c>
      <c r="DK8" s="80">
        <v>0</v>
      </c>
      <c r="DL8" s="80"/>
      <c r="DM8" s="80"/>
      <c r="DN8" s="80" t="str">
        <f>REPLACE(INDEX(GroupVertices[Group],MATCH(Vertices[[#This Row],[Vertex]],GroupVertices[Vertex],0)),1,1,"")</f>
        <v>1</v>
      </c>
      <c r="DO8" s="48">
        <v>0</v>
      </c>
      <c r="DP8" s="49">
        <v>0</v>
      </c>
      <c r="DQ8" s="48">
        <v>0</v>
      </c>
      <c r="DR8" s="49">
        <v>0</v>
      </c>
      <c r="DS8" s="48">
        <v>0</v>
      </c>
      <c r="DT8" s="49">
        <v>0</v>
      </c>
      <c r="DU8" s="48">
        <v>10</v>
      </c>
      <c r="DV8" s="49">
        <v>100</v>
      </c>
      <c r="DW8" s="48">
        <v>10</v>
      </c>
      <c r="DX8" s="121" t="s">
        <v>543</v>
      </c>
      <c r="DY8" s="121" t="s">
        <v>543</v>
      </c>
      <c r="DZ8" s="121" t="s">
        <v>543</v>
      </c>
      <c r="EA8" s="121" t="s">
        <v>543</v>
      </c>
      <c r="EB8" s="2"/>
      <c r="EC8" s="3"/>
      <c r="ED8" s="3"/>
      <c r="EE8" s="3"/>
      <c r="EF8" s="3"/>
    </row>
    <row r="9" spans="1:136" ht="15" customHeight="1">
      <c r="A9" s="66" t="s">
        <v>203</v>
      </c>
      <c r="B9" s="67" t="s">
        <v>570</v>
      </c>
      <c r="C9" s="67"/>
      <c r="D9" s="68">
        <v>109.0909</v>
      </c>
      <c r="E9" s="70"/>
      <c r="F9" s="97" t="s">
        <v>327</v>
      </c>
      <c r="G9" s="67"/>
      <c r="H9" s="71" t="s">
        <v>203</v>
      </c>
      <c r="I9" s="72"/>
      <c r="J9" s="72"/>
      <c r="K9" s="71"/>
      <c r="L9" s="75">
        <v>68.55398695644587</v>
      </c>
      <c r="M9" s="76">
        <v>3470.902099609375</v>
      </c>
      <c r="N9" s="76">
        <v>215.00747680664062</v>
      </c>
      <c r="O9" s="77"/>
      <c r="P9" s="78"/>
      <c r="Q9" s="78"/>
      <c r="R9" s="82"/>
      <c r="S9" s="48">
        <v>8</v>
      </c>
      <c r="T9" s="48">
        <v>6</v>
      </c>
      <c r="U9" s="49">
        <v>0.285714</v>
      </c>
      <c r="V9" s="49">
        <v>0.058824</v>
      </c>
      <c r="W9" s="49">
        <v>0.10645</v>
      </c>
      <c r="X9" s="49">
        <v>1.191503</v>
      </c>
      <c r="Y9" s="49">
        <v>0.7321428571428571</v>
      </c>
      <c r="Z9" s="49">
        <v>0.75</v>
      </c>
      <c r="AA9" s="73">
        <v>9</v>
      </c>
      <c r="AB9" s="73"/>
      <c r="AC9" s="74"/>
      <c r="AD9" s="80" t="s">
        <v>307</v>
      </c>
      <c r="AE9" s="96" t="s">
        <v>314</v>
      </c>
      <c r="AF9" s="80"/>
      <c r="AG9" s="96" t="s">
        <v>327</v>
      </c>
      <c r="AH9" s="80" t="s">
        <v>340</v>
      </c>
      <c r="AI9" s="80"/>
      <c r="AJ9" s="80"/>
      <c r="AK9" s="80"/>
      <c r="AL9" s="80"/>
      <c r="AM9" s="80"/>
      <c r="AN9" s="80"/>
      <c r="AO9" s="80"/>
      <c r="AP9" s="80"/>
      <c r="AQ9" s="80"/>
      <c r="AR9" s="80"/>
      <c r="AS9" s="80" t="s">
        <v>347</v>
      </c>
      <c r="AT9" s="80" t="s">
        <v>347</v>
      </c>
      <c r="AU9" s="80">
        <v>0</v>
      </c>
      <c r="AV9" s="80"/>
      <c r="AW9" s="80"/>
      <c r="AX9" s="80"/>
      <c r="AY9" s="96" t="s">
        <v>361</v>
      </c>
      <c r="AZ9" s="80"/>
      <c r="BA9" s="80"/>
      <c r="BB9" s="80"/>
      <c r="BC9" s="80"/>
      <c r="BD9" s="80"/>
      <c r="BE9" s="80" t="s">
        <v>374</v>
      </c>
      <c r="BF9" s="80"/>
      <c r="BG9" s="80" t="s">
        <v>381</v>
      </c>
      <c r="BH9" s="80">
        <v>27387</v>
      </c>
      <c r="BI9" s="80"/>
      <c r="BJ9" s="80"/>
      <c r="BK9" s="80"/>
      <c r="BL9" s="80"/>
      <c r="BM9" s="80"/>
      <c r="BN9" s="80"/>
      <c r="BO9" s="80"/>
      <c r="BP9" s="80" t="b">
        <v>0</v>
      </c>
      <c r="BQ9" s="80"/>
      <c r="BR9" s="80"/>
      <c r="BS9" s="80"/>
      <c r="BT9" s="80" t="b">
        <v>0</v>
      </c>
      <c r="BU9" s="80" t="b">
        <v>0</v>
      </c>
      <c r="BV9" s="80"/>
      <c r="BW9" s="80" t="b">
        <v>0</v>
      </c>
      <c r="BX9" s="80" t="b">
        <v>0</v>
      </c>
      <c r="BY9" s="96" t="s">
        <v>393</v>
      </c>
      <c r="BZ9" s="80"/>
      <c r="CA9" s="80"/>
      <c r="CB9" s="80"/>
      <c r="CC9" s="80"/>
      <c r="CD9" s="80" t="s">
        <v>408</v>
      </c>
      <c r="CE9" s="80" t="s">
        <v>416</v>
      </c>
      <c r="CF9" s="80">
        <v>0</v>
      </c>
      <c r="CG9" s="80"/>
      <c r="CH9" s="80" t="s">
        <v>421</v>
      </c>
      <c r="CI9" s="80"/>
      <c r="CJ9" s="80"/>
      <c r="CK9" s="80"/>
      <c r="CL9" s="80"/>
      <c r="CM9" s="80"/>
      <c r="CN9" s="80"/>
      <c r="CO9" s="80" t="s">
        <v>427</v>
      </c>
      <c r="CP9" s="80"/>
      <c r="CQ9" s="80"/>
      <c r="CR9" s="80"/>
      <c r="CS9" s="80"/>
      <c r="CT9" s="80"/>
      <c r="CU9" s="80"/>
      <c r="CV9" s="80"/>
      <c r="CW9" s="80"/>
      <c r="CX9" s="80"/>
      <c r="CY9" s="80"/>
      <c r="CZ9" s="80"/>
      <c r="DA9" s="80"/>
      <c r="DB9" s="80"/>
      <c r="DC9" s="80"/>
      <c r="DD9" s="80" t="s">
        <v>432</v>
      </c>
      <c r="DE9" s="80" t="s">
        <v>437</v>
      </c>
      <c r="DF9" s="80"/>
      <c r="DG9" s="80">
        <v>23</v>
      </c>
      <c r="DH9" s="80" t="s">
        <v>203</v>
      </c>
      <c r="DI9" s="80" t="s">
        <v>442</v>
      </c>
      <c r="DJ9" s="80" t="s">
        <v>448</v>
      </c>
      <c r="DK9" s="80">
        <v>0</v>
      </c>
      <c r="DL9" s="80"/>
      <c r="DM9" s="80"/>
      <c r="DN9" s="80" t="str">
        <f>REPLACE(INDEX(GroupVertices[Group],MATCH(Vertices[[#This Row],[Vertex]],GroupVertices[Vertex],0)),1,1,"")</f>
        <v>1</v>
      </c>
      <c r="DO9" s="48">
        <v>0</v>
      </c>
      <c r="DP9" s="49">
        <v>0</v>
      </c>
      <c r="DQ9" s="48">
        <v>0</v>
      </c>
      <c r="DR9" s="49">
        <v>0</v>
      </c>
      <c r="DS9" s="48">
        <v>0</v>
      </c>
      <c r="DT9" s="49">
        <v>0</v>
      </c>
      <c r="DU9" s="48">
        <v>5</v>
      </c>
      <c r="DV9" s="49">
        <v>100</v>
      </c>
      <c r="DW9" s="48">
        <v>5</v>
      </c>
      <c r="DX9" s="121" t="s">
        <v>543</v>
      </c>
      <c r="DY9" s="121" t="s">
        <v>543</v>
      </c>
      <c r="DZ9" s="121" t="s">
        <v>543</v>
      </c>
      <c r="EA9" s="121" t="s">
        <v>543</v>
      </c>
      <c r="EB9" s="2"/>
      <c r="EC9" s="3"/>
      <c r="ED9" s="3"/>
      <c r="EE9" s="3"/>
      <c r="EF9" s="3"/>
    </row>
    <row r="10" spans="1:136" ht="15" customHeight="1">
      <c r="A10" s="66" t="s">
        <v>208</v>
      </c>
      <c r="B10" s="67" t="s">
        <v>570</v>
      </c>
      <c r="C10" s="67"/>
      <c r="D10" s="68">
        <v>109.0909</v>
      </c>
      <c r="E10" s="70"/>
      <c r="F10" s="97" t="s">
        <v>328</v>
      </c>
      <c r="G10" s="67"/>
      <c r="H10" s="71" t="s">
        <v>208</v>
      </c>
      <c r="I10" s="72"/>
      <c r="J10" s="72"/>
      <c r="K10" s="50" t="s">
        <v>369</v>
      </c>
      <c r="L10" s="75">
        <v>68.55398695644587</v>
      </c>
      <c r="M10" s="76">
        <v>3198.155517578125</v>
      </c>
      <c r="N10" s="76">
        <v>4970.1474609375</v>
      </c>
      <c r="O10" s="77"/>
      <c r="P10" s="78"/>
      <c r="Q10" s="78"/>
      <c r="R10" s="82"/>
      <c r="S10" s="48">
        <v>7</v>
      </c>
      <c r="T10" s="48">
        <v>5</v>
      </c>
      <c r="U10" s="49">
        <v>0.285714</v>
      </c>
      <c r="V10" s="49">
        <v>0.058824</v>
      </c>
      <c r="W10" s="49">
        <v>0.10645</v>
      </c>
      <c r="X10" s="49">
        <v>1.191503</v>
      </c>
      <c r="Y10" s="49">
        <v>0.7678571428571429</v>
      </c>
      <c r="Z10" s="49">
        <v>0.5</v>
      </c>
      <c r="AA10" s="73">
        <v>10</v>
      </c>
      <c r="AB10" s="73"/>
      <c r="AC10" s="74"/>
      <c r="AD10" s="80" t="s">
        <v>307</v>
      </c>
      <c r="AE10" s="96" t="s">
        <v>315</v>
      </c>
      <c r="AF10" s="80"/>
      <c r="AG10" s="96" t="s">
        <v>328</v>
      </c>
      <c r="AH10" s="80" t="s">
        <v>341</v>
      </c>
      <c r="AI10" s="80"/>
      <c r="AJ10" s="80"/>
      <c r="AK10" s="80"/>
      <c r="AL10" s="80"/>
      <c r="AM10" s="80"/>
      <c r="AN10" s="80"/>
      <c r="AO10" s="80"/>
      <c r="AP10" s="80"/>
      <c r="AQ10" s="80"/>
      <c r="AR10" s="80"/>
      <c r="AS10" s="80" t="s">
        <v>347</v>
      </c>
      <c r="AT10" s="80" t="s">
        <v>347</v>
      </c>
      <c r="AU10" s="80">
        <v>0</v>
      </c>
      <c r="AV10" s="80"/>
      <c r="AW10" s="80"/>
      <c r="AX10" s="80"/>
      <c r="AY10" s="96" t="s">
        <v>362</v>
      </c>
      <c r="AZ10" s="80"/>
      <c r="BA10" s="80"/>
      <c r="BB10" s="80" t="s">
        <v>369</v>
      </c>
      <c r="BC10" s="80"/>
      <c r="BD10" s="80"/>
      <c r="BE10" s="80" t="s">
        <v>374</v>
      </c>
      <c r="BF10" s="80"/>
      <c r="BG10" s="80" t="s">
        <v>382</v>
      </c>
      <c r="BH10" s="80">
        <v>1689109</v>
      </c>
      <c r="BI10" s="80"/>
      <c r="BJ10" s="80"/>
      <c r="BK10" s="80"/>
      <c r="BL10" s="80"/>
      <c r="BM10" s="80"/>
      <c r="BN10" s="80"/>
      <c r="BO10" s="80"/>
      <c r="BP10" s="80" t="b">
        <v>0</v>
      </c>
      <c r="BQ10" s="80"/>
      <c r="BR10" s="80"/>
      <c r="BS10" s="80"/>
      <c r="BT10" s="80" t="b">
        <v>0</v>
      </c>
      <c r="BU10" s="80" t="b">
        <v>0</v>
      </c>
      <c r="BV10" s="80"/>
      <c r="BW10" s="80" t="b">
        <v>0</v>
      </c>
      <c r="BX10" s="80" t="b">
        <v>1</v>
      </c>
      <c r="BY10" s="96" t="s">
        <v>394</v>
      </c>
      <c r="BZ10" s="80"/>
      <c r="CA10" s="80"/>
      <c r="CB10" s="80"/>
      <c r="CC10" s="80"/>
      <c r="CD10" s="80" t="s">
        <v>409</v>
      </c>
      <c r="CE10" s="80" t="s">
        <v>417</v>
      </c>
      <c r="CF10" s="80">
        <v>0</v>
      </c>
      <c r="CG10" s="80"/>
      <c r="CH10" s="80" t="s">
        <v>421</v>
      </c>
      <c r="CI10" s="80"/>
      <c r="CJ10" s="80"/>
      <c r="CK10" s="80"/>
      <c r="CL10" s="80"/>
      <c r="CM10" s="80"/>
      <c r="CN10" s="80"/>
      <c r="CO10" s="80"/>
      <c r="CP10" s="80"/>
      <c r="CQ10" s="80"/>
      <c r="CR10" s="80"/>
      <c r="CS10" s="80"/>
      <c r="CT10" s="80"/>
      <c r="CU10" s="80"/>
      <c r="CV10" s="80"/>
      <c r="CW10" s="80"/>
      <c r="CX10" s="80"/>
      <c r="CY10" s="80"/>
      <c r="CZ10" s="80"/>
      <c r="DA10" s="80"/>
      <c r="DB10" s="80"/>
      <c r="DC10" s="80"/>
      <c r="DD10" s="80" t="s">
        <v>433</v>
      </c>
      <c r="DE10" s="80" t="s">
        <v>437</v>
      </c>
      <c r="DF10" s="80"/>
      <c r="DG10" s="80">
        <v>365</v>
      </c>
      <c r="DH10" s="80" t="s">
        <v>208</v>
      </c>
      <c r="DI10" s="80" t="s">
        <v>441</v>
      </c>
      <c r="DJ10" s="96" t="s">
        <v>449</v>
      </c>
      <c r="DK10" s="80">
        <v>0</v>
      </c>
      <c r="DL10" s="80" t="s">
        <v>454</v>
      </c>
      <c r="DM10" s="80"/>
      <c r="DN10" s="80" t="str">
        <f>REPLACE(INDEX(GroupVertices[Group],MATCH(Vertices[[#This Row],[Vertex]],GroupVertices[Vertex],0)),1,1,"")</f>
        <v>1</v>
      </c>
      <c r="DO10" s="48">
        <v>0</v>
      </c>
      <c r="DP10" s="49">
        <v>0</v>
      </c>
      <c r="DQ10" s="48">
        <v>0</v>
      </c>
      <c r="DR10" s="49">
        <v>0</v>
      </c>
      <c r="DS10" s="48">
        <v>0</v>
      </c>
      <c r="DT10" s="49">
        <v>0</v>
      </c>
      <c r="DU10" s="48">
        <v>19</v>
      </c>
      <c r="DV10" s="49">
        <v>100</v>
      </c>
      <c r="DW10" s="48">
        <v>19</v>
      </c>
      <c r="DX10" s="121" t="s">
        <v>543</v>
      </c>
      <c r="DY10" s="121" t="s">
        <v>543</v>
      </c>
      <c r="DZ10" s="121" t="s">
        <v>543</v>
      </c>
      <c r="EA10" s="121" t="s">
        <v>543</v>
      </c>
      <c r="EB10" s="2"/>
      <c r="EC10" s="3"/>
      <c r="ED10" s="3"/>
      <c r="EE10" s="3"/>
      <c r="EF10" s="3"/>
    </row>
    <row r="11" spans="1:136" ht="15" customHeight="1">
      <c r="A11" s="66" t="s">
        <v>204</v>
      </c>
      <c r="B11" s="67" t="s">
        <v>570</v>
      </c>
      <c r="C11" s="67"/>
      <c r="D11" s="68">
        <v>109.0909</v>
      </c>
      <c r="E11" s="70"/>
      <c r="F11" s="97" t="s">
        <v>329</v>
      </c>
      <c r="G11" s="67"/>
      <c r="H11" s="71" t="s">
        <v>204</v>
      </c>
      <c r="I11" s="72"/>
      <c r="J11" s="72"/>
      <c r="K11" s="71"/>
      <c r="L11" s="75">
        <v>68.55398695644587</v>
      </c>
      <c r="M11" s="76">
        <v>3415.7529296875</v>
      </c>
      <c r="N11" s="76">
        <v>9783.9931640625</v>
      </c>
      <c r="O11" s="77"/>
      <c r="P11" s="78"/>
      <c r="Q11" s="78"/>
      <c r="R11" s="82"/>
      <c r="S11" s="48">
        <v>7</v>
      </c>
      <c r="T11" s="48">
        <v>6</v>
      </c>
      <c r="U11" s="49">
        <v>0.285714</v>
      </c>
      <c r="V11" s="49">
        <v>0.058824</v>
      </c>
      <c r="W11" s="49">
        <v>0.10645</v>
      </c>
      <c r="X11" s="49">
        <v>1.191503</v>
      </c>
      <c r="Y11" s="49">
        <v>0.75</v>
      </c>
      <c r="Z11" s="49">
        <v>0.625</v>
      </c>
      <c r="AA11" s="73">
        <v>11</v>
      </c>
      <c r="AB11" s="73"/>
      <c r="AC11" s="74"/>
      <c r="AD11" s="80" t="s">
        <v>307</v>
      </c>
      <c r="AE11" s="96" t="s">
        <v>316</v>
      </c>
      <c r="AF11" s="80"/>
      <c r="AG11" s="96" t="s">
        <v>329</v>
      </c>
      <c r="AH11" s="80" t="s">
        <v>342</v>
      </c>
      <c r="AI11" s="80"/>
      <c r="AJ11" s="80"/>
      <c r="AK11" s="80"/>
      <c r="AL11" s="80"/>
      <c r="AM11" s="80"/>
      <c r="AN11" s="80"/>
      <c r="AO11" s="80"/>
      <c r="AP11" s="80"/>
      <c r="AQ11" s="80"/>
      <c r="AR11" s="80"/>
      <c r="AS11" s="80" t="s">
        <v>353</v>
      </c>
      <c r="AT11" s="80" t="s">
        <v>353</v>
      </c>
      <c r="AU11" s="80">
        <v>0</v>
      </c>
      <c r="AV11" s="80"/>
      <c r="AW11" s="80"/>
      <c r="AX11" s="80"/>
      <c r="AY11" s="96" t="s">
        <v>363</v>
      </c>
      <c r="AZ11" s="80"/>
      <c r="BA11" s="80"/>
      <c r="BB11" s="80"/>
      <c r="BC11" s="80"/>
      <c r="BD11" s="80"/>
      <c r="BE11" s="80" t="s">
        <v>374</v>
      </c>
      <c r="BF11" s="80"/>
      <c r="BG11" s="80" t="s">
        <v>383</v>
      </c>
      <c r="BH11" s="80">
        <v>2307356</v>
      </c>
      <c r="BI11" s="80"/>
      <c r="BJ11" s="80"/>
      <c r="BK11" s="80"/>
      <c r="BL11" s="80"/>
      <c r="BM11" s="80"/>
      <c r="BN11" s="80"/>
      <c r="BO11" s="80"/>
      <c r="BP11" s="80" t="b">
        <v>0</v>
      </c>
      <c r="BQ11" s="80"/>
      <c r="BR11" s="80"/>
      <c r="BS11" s="80"/>
      <c r="BT11" s="80" t="b">
        <v>0</v>
      </c>
      <c r="BU11" s="80" t="b">
        <v>0</v>
      </c>
      <c r="BV11" s="80"/>
      <c r="BW11" s="80" t="b">
        <v>0</v>
      </c>
      <c r="BX11" s="80" t="b">
        <v>1</v>
      </c>
      <c r="BY11" s="96" t="s">
        <v>395</v>
      </c>
      <c r="BZ11" s="80"/>
      <c r="CA11" s="80"/>
      <c r="CB11" s="80"/>
      <c r="CC11" s="80"/>
      <c r="CD11" s="80" t="s">
        <v>410</v>
      </c>
      <c r="CE11" s="80" t="s">
        <v>418</v>
      </c>
      <c r="CF11" s="80">
        <v>0</v>
      </c>
      <c r="CG11" s="80"/>
      <c r="CH11" s="80"/>
      <c r="CI11" s="80"/>
      <c r="CJ11" s="80"/>
      <c r="CK11" s="80"/>
      <c r="CL11" s="80"/>
      <c r="CM11" s="80"/>
      <c r="CN11" s="80"/>
      <c r="CO11" s="80"/>
      <c r="CP11" s="80"/>
      <c r="CQ11" s="80"/>
      <c r="CR11" s="80"/>
      <c r="CS11" s="80"/>
      <c r="CT11" s="80"/>
      <c r="CU11" s="80"/>
      <c r="CV11" s="80"/>
      <c r="CW11" s="80"/>
      <c r="CX11" s="80"/>
      <c r="CY11" s="80"/>
      <c r="CZ11" s="80" t="s">
        <v>430</v>
      </c>
      <c r="DA11" s="80"/>
      <c r="DB11" s="80"/>
      <c r="DC11" s="80"/>
      <c r="DD11" s="80"/>
      <c r="DE11" s="80" t="s">
        <v>437</v>
      </c>
      <c r="DF11" s="80"/>
      <c r="DG11" s="80">
        <v>31305</v>
      </c>
      <c r="DH11" s="80" t="s">
        <v>204</v>
      </c>
      <c r="DI11" s="80" t="s">
        <v>441</v>
      </c>
      <c r="DJ11" s="96" t="s">
        <v>450</v>
      </c>
      <c r="DK11" s="80">
        <v>0</v>
      </c>
      <c r="DL11" s="80"/>
      <c r="DM11" s="80"/>
      <c r="DN11" s="80" t="str">
        <f>REPLACE(INDEX(GroupVertices[Group],MATCH(Vertices[[#This Row],[Vertex]],GroupVertices[Vertex],0)),1,1,"")</f>
        <v>1</v>
      </c>
      <c r="DO11" s="48">
        <v>0</v>
      </c>
      <c r="DP11" s="49">
        <v>0</v>
      </c>
      <c r="DQ11" s="48">
        <v>0</v>
      </c>
      <c r="DR11" s="49">
        <v>0</v>
      </c>
      <c r="DS11" s="48">
        <v>0</v>
      </c>
      <c r="DT11" s="49">
        <v>0</v>
      </c>
      <c r="DU11" s="48">
        <v>20</v>
      </c>
      <c r="DV11" s="49">
        <v>100</v>
      </c>
      <c r="DW11" s="48">
        <v>20</v>
      </c>
      <c r="DX11" s="121" t="s">
        <v>543</v>
      </c>
      <c r="DY11" s="121" t="s">
        <v>543</v>
      </c>
      <c r="DZ11" s="121" t="s">
        <v>543</v>
      </c>
      <c r="EA11" s="121" t="s">
        <v>543</v>
      </c>
      <c r="EB11" s="2"/>
      <c r="EC11" s="3"/>
      <c r="ED11" s="3"/>
      <c r="EE11" s="3"/>
      <c r="EF11" s="3"/>
    </row>
    <row r="12" spans="1:136" ht="15" customHeight="1">
      <c r="A12" s="66" t="s">
        <v>202</v>
      </c>
      <c r="B12" s="67" t="s">
        <v>570</v>
      </c>
      <c r="C12" s="67"/>
      <c r="D12" s="68">
        <v>800</v>
      </c>
      <c r="E12" s="70"/>
      <c r="F12" s="97" t="s">
        <v>330</v>
      </c>
      <c r="G12" s="67"/>
      <c r="H12" s="71" t="s">
        <v>202</v>
      </c>
      <c r="I12" s="72"/>
      <c r="J12" s="72"/>
      <c r="K12" s="71"/>
      <c r="L12" s="75">
        <v>9526.121618426498</v>
      </c>
      <c r="M12" s="76">
        <v>6549.23876953125</v>
      </c>
      <c r="N12" s="76">
        <v>1340.183837890625</v>
      </c>
      <c r="O12" s="77"/>
      <c r="P12" s="78"/>
      <c r="Q12" s="78"/>
      <c r="R12" s="82"/>
      <c r="S12" s="48">
        <v>9</v>
      </c>
      <c r="T12" s="48">
        <v>10</v>
      </c>
      <c r="U12" s="49">
        <v>40.285714</v>
      </c>
      <c r="V12" s="49">
        <v>0.066667</v>
      </c>
      <c r="W12" s="49">
        <v>0.12175</v>
      </c>
      <c r="X12" s="49">
        <v>1.592818</v>
      </c>
      <c r="Y12" s="49">
        <v>0.5416666666666666</v>
      </c>
      <c r="Z12" s="49">
        <v>0.8888888888888888</v>
      </c>
      <c r="AA12" s="73">
        <v>12</v>
      </c>
      <c r="AB12" s="73"/>
      <c r="AC12" s="74"/>
      <c r="AD12" s="80" t="s">
        <v>307</v>
      </c>
      <c r="AE12" s="96" t="s">
        <v>317</v>
      </c>
      <c r="AF12" s="80"/>
      <c r="AG12" s="96" t="s">
        <v>330</v>
      </c>
      <c r="AH12" s="80" t="s">
        <v>343</v>
      </c>
      <c r="AI12" s="80"/>
      <c r="AJ12" s="80"/>
      <c r="AK12" s="80"/>
      <c r="AL12" s="80"/>
      <c r="AM12" s="80"/>
      <c r="AN12" s="80"/>
      <c r="AO12" s="80"/>
      <c r="AP12" s="99">
        <v>38031</v>
      </c>
      <c r="AQ12" s="80"/>
      <c r="AR12" s="80"/>
      <c r="AS12" s="80" t="s">
        <v>353</v>
      </c>
      <c r="AT12" s="80" t="s">
        <v>353</v>
      </c>
      <c r="AU12" s="80">
        <v>0</v>
      </c>
      <c r="AV12" s="80"/>
      <c r="AW12" s="80"/>
      <c r="AX12" s="80"/>
      <c r="AY12" s="96" t="s">
        <v>364</v>
      </c>
      <c r="AZ12" s="80"/>
      <c r="BA12" s="80"/>
      <c r="BB12" s="80"/>
      <c r="BC12" s="80"/>
      <c r="BD12" s="80"/>
      <c r="BE12" s="80" t="s">
        <v>374</v>
      </c>
      <c r="BF12" s="80"/>
      <c r="BG12" s="80" t="s">
        <v>384</v>
      </c>
      <c r="BH12" s="80">
        <v>11240967</v>
      </c>
      <c r="BI12" s="80"/>
      <c r="BJ12" s="80"/>
      <c r="BK12" s="80"/>
      <c r="BL12" s="80"/>
      <c r="BM12" s="80"/>
      <c r="BN12" s="80"/>
      <c r="BO12" s="80"/>
      <c r="BP12" s="80" t="b">
        <v>0</v>
      </c>
      <c r="BQ12" s="80"/>
      <c r="BR12" s="80"/>
      <c r="BS12" s="80"/>
      <c r="BT12" s="80" t="b">
        <v>0</v>
      </c>
      <c r="BU12" s="80" t="b">
        <v>0</v>
      </c>
      <c r="BV12" s="80"/>
      <c r="BW12" s="80" t="b">
        <v>0</v>
      </c>
      <c r="BX12" s="80" t="b">
        <v>1</v>
      </c>
      <c r="BY12" s="96" t="s">
        <v>396</v>
      </c>
      <c r="BZ12" s="80"/>
      <c r="CA12" s="80"/>
      <c r="CB12" s="80" t="s">
        <v>401</v>
      </c>
      <c r="CC12" s="80"/>
      <c r="CD12" s="80" t="s">
        <v>411</v>
      </c>
      <c r="CE12" s="80" t="s">
        <v>419</v>
      </c>
      <c r="CF12" s="80">
        <v>0</v>
      </c>
      <c r="CG12" s="80"/>
      <c r="CH12" s="80" t="s">
        <v>421</v>
      </c>
      <c r="CI12" s="80"/>
      <c r="CJ12" s="80"/>
      <c r="CK12" s="80"/>
      <c r="CL12" s="80"/>
      <c r="CM12" s="80"/>
      <c r="CN12" s="80"/>
      <c r="CO12" s="80"/>
      <c r="CP12" s="80"/>
      <c r="CQ12" s="80"/>
      <c r="CR12" s="80"/>
      <c r="CS12" s="80" t="s">
        <v>429</v>
      </c>
      <c r="CT12" s="80"/>
      <c r="CU12" s="80"/>
      <c r="CV12" s="80"/>
      <c r="CW12" s="80">
        <v>20040214</v>
      </c>
      <c r="CX12" s="80"/>
      <c r="CY12" s="80"/>
      <c r="CZ12" s="80"/>
      <c r="DA12" s="80"/>
      <c r="DB12" s="80"/>
      <c r="DC12" s="80"/>
      <c r="DD12" s="80"/>
      <c r="DE12" s="80" t="s">
        <v>439</v>
      </c>
      <c r="DF12" s="80"/>
      <c r="DG12" s="80">
        <v>133306</v>
      </c>
      <c r="DH12" s="80" t="s">
        <v>202</v>
      </c>
      <c r="DI12" s="80" t="s">
        <v>441</v>
      </c>
      <c r="DJ12" s="80" t="s">
        <v>451</v>
      </c>
      <c r="DK12" s="80">
        <v>0</v>
      </c>
      <c r="DL12" s="80"/>
      <c r="DM12" s="80"/>
      <c r="DN12" s="80" t="str">
        <f>REPLACE(INDEX(GroupVertices[Group],MATCH(Vertices[[#This Row],[Vertex]],GroupVertices[Vertex],0)),1,1,"")</f>
        <v>2</v>
      </c>
      <c r="DO12" s="48">
        <v>0</v>
      </c>
      <c r="DP12" s="49">
        <v>0</v>
      </c>
      <c r="DQ12" s="48">
        <v>0</v>
      </c>
      <c r="DR12" s="49">
        <v>0</v>
      </c>
      <c r="DS12" s="48">
        <v>0</v>
      </c>
      <c r="DT12" s="49">
        <v>0</v>
      </c>
      <c r="DU12" s="48">
        <v>20</v>
      </c>
      <c r="DV12" s="49">
        <v>100</v>
      </c>
      <c r="DW12" s="48">
        <v>20</v>
      </c>
      <c r="DX12" s="121" t="s">
        <v>543</v>
      </c>
      <c r="DY12" s="121" t="s">
        <v>543</v>
      </c>
      <c r="DZ12" s="121" t="s">
        <v>543</v>
      </c>
      <c r="EA12" s="121" t="s">
        <v>543</v>
      </c>
      <c r="EB12" s="2"/>
      <c r="EC12" s="3"/>
      <c r="ED12" s="3"/>
      <c r="EE12" s="3"/>
      <c r="EF12" s="3"/>
    </row>
    <row r="13" spans="1:136" ht="15" customHeight="1">
      <c r="A13" s="66" t="s">
        <v>205</v>
      </c>
      <c r="B13" s="67" t="s">
        <v>572</v>
      </c>
      <c r="C13" s="67"/>
      <c r="D13" s="68">
        <v>100</v>
      </c>
      <c r="E13" s="70"/>
      <c r="F13" s="97" t="s">
        <v>331</v>
      </c>
      <c r="G13" s="67"/>
      <c r="H13" s="71" t="s">
        <v>205</v>
      </c>
      <c r="I13" s="72"/>
      <c r="J13" s="72"/>
      <c r="K13" s="71" t="s">
        <v>370</v>
      </c>
      <c r="L13" s="75">
        <v>1</v>
      </c>
      <c r="M13" s="76">
        <v>153.91241455078125</v>
      </c>
      <c r="N13" s="76">
        <v>4887.6611328125</v>
      </c>
      <c r="O13" s="77"/>
      <c r="P13" s="78"/>
      <c r="Q13" s="78"/>
      <c r="R13" s="82"/>
      <c r="S13" s="48">
        <v>5</v>
      </c>
      <c r="T13" s="48">
        <v>6</v>
      </c>
      <c r="U13" s="49">
        <v>0</v>
      </c>
      <c r="V13" s="49">
        <v>0.055556</v>
      </c>
      <c r="W13" s="49">
        <v>0.095775</v>
      </c>
      <c r="X13" s="49">
        <v>1.060542</v>
      </c>
      <c r="Y13" s="49">
        <v>0.8333333333333334</v>
      </c>
      <c r="Z13" s="49">
        <v>0.5714285714285714</v>
      </c>
      <c r="AA13" s="73">
        <v>13</v>
      </c>
      <c r="AB13" s="73"/>
      <c r="AC13" s="74"/>
      <c r="AD13" s="80" t="s">
        <v>307</v>
      </c>
      <c r="AE13" s="96" t="s">
        <v>318</v>
      </c>
      <c r="AF13" s="80"/>
      <c r="AG13" s="96" t="s">
        <v>331</v>
      </c>
      <c r="AH13" s="80"/>
      <c r="AI13" s="80"/>
      <c r="AJ13" s="80"/>
      <c r="AK13" s="80"/>
      <c r="AL13" s="80"/>
      <c r="AM13" s="80"/>
      <c r="AN13" s="80"/>
      <c r="AO13" s="80"/>
      <c r="AP13" s="99">
        <v>42248</v>
      </c>
      <c r="AQ13" s="80"/>
      <c r="AR13" s="80"/>
      <c r="AS13" s="80" t="s">
        <v>349</v>
      </c>
      <c r="AT13" s="80" t="s">
        <v>349</v>
      </c>
      <c r="AU13" s="80">
        <v>0</v>
      </c>
      <c r="AV13" s="80"/>
      <c r="AW13" s="80"/>
      <c r="AX13" s="80"/>
      <c r="AY13" s="96" t="s">
        <v>365</v>
      </c>
      <c r="AZ13" s="80"/>
      <c r="BA13" s="80"/>
      <c r="BB13" s="80" t="s">
        <v>370</v>
      </c>
      <c r="BC13" s="80"/>
      <c r="BD13" s="80"/>
      <c r="BE13" s="80" t="s">
        <v>374</v>
      </c>
      <c r="BF13" s="80"/>
      <c r="BG13" s="80" t="s">
        <v>375</v>
      </c>
      <c r="BH13" s="80">
        <v>2788873</v>
      </c>
      <c r="BI13" s="80"/>
      <c r="BJ13" s="80"/>
      <c r="BK13" s="80"/>
      <c r="BL13" s="80"/>
      <c r="BM13" s="80"/>
      <c r="BN13" s="80"/>
      <c r="BO13" s="80"/>
      <c r="BP13" s="80" t="b">
        <v>0</v>
      </c>
      <c r="BQ13" s="80"/>
      <c r="BR13" s="80"/>
      <c r="BS13" s="80"/>
      <c r="BT13" s="80" t="b">
        <v>0</v>
      </c>
      <c r="BU13" s="80" t="b">
        <v>0</v>
      </c>
      <c r="BV13" s="80"/>
      <c r="BW13" s="80" t="b">
        <v>0</v>
      </c>
      <c r="BX13" s="80" t="b">
        <v>1</v>
      </c>
      <c r="BY13" s="96" t="s">
        <v>397</v>
      </c>
      <c r="BZ13" s="80"/>
      <c r="CA13" s="80"/>
      <c r="CB13" s="80"/>
      <c r="CC13" s="80"/>
      <c r="CD13" s="80" t="s">
        <v>412</v>
      </c>
      <c r="CE13" s="80"/>
      <c r="CF13" s="80">
        <v>0</v>
      </c>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t="s">
        <v>440</v>
      </c>
      <c r="DF13" s="80"/>
      <c r="DG13" s="80">
        <v>23284</v>
      </c>
      <c r="DH13" s="80" t="s">
        <v>205</v>
      </c>
      <c r="DI13" s="80" t="s">
        <v>441</v>
      </c>
      <c r="DJ13" s="96" t="s">
        <v>452</v>
      </c>
      <c r="DK13" s="80">
        <v>0</v>
      </c>
      <c r="DL13" s="80"/>
      <c r="DM13" s="80"/>
      <c r="DN13" s="80" t="str">
        <f>REPLACE(INDEX(GroupVertices[Group],MATCH(Vertices[[#This Row],[Vertex]],GroupVertices[Vertex],0)),1,1,"")</f>
        <v>1</v>
      </c>
      <c r="DO13" s="48"/>
      <c r="DP13" s="49"/>
      <c r="DQ13" s="48"/>
      <c r="DR13" s="49"/>
      <c r="DS13" s="48"/>
      <c r="DT13" s="49"/>
      <c r="DU13" s="48"/>
      <c r="DV13" s="49"/>
      <c r="DW13" s="48"/>
      <c r="DX13" s="121" t="s">
        <v>543</v>
      </c>
      <c r="DY13" s="121" t="s">
        <v>543</v>
      </c>
      <c r="DZ13" s="121" t="s">
        <v>543</v>
      </c>
      <c r="EA13" s="121" t="s">
        <v>543</v>
      </c>
      <c r="EB13" s="2"/>
      <c r="EC13" s="3"/>
      <c r="ED13" s="3"/>
      <c r="EE13" s="3"/>
      <c r="EF13" s="3"/>
    </row>
    <row r="14" spans="1:136" ht="15" customHeight="1">
      <c r="A14" s="66" t="s">
        <v>207</v>
      </c>
      <c r="B14" s="67" t="s">
        <v>571</v>
      </c>
      <c r="C14" s="67"/>
      <c r="D14" s="68">
        <v>100</v>
      </c>
      <c r="E14" s="70"/>
      <c r="F14" s="97" t="s">
        <v>332</v>
      </c>
      <c r="G14" s="67"/>
      <c r="H14" s="71" t="s">
        <v>207</v>
      </c>
      <c r="I14" s="72"/>
      <c r="J14" s="72"/>
      <c r="K14" s="50" t="s">
        <v>371</v>
      </c>
      <c r="L14" s="75">
        <v>1</v>
      </c>
      <c r="M14" s="76">
        <v>5328.55419921875</v>
      </c>
      <c r="N14" s="76">
        <v>5085.64208984375</v>
      </c>
      <c r="O14" s="77"/>
      <c r="P14" s="78"/>
      <c r="Q14" s="78"/>
      <c r="R14" s="82"/>
      <c r="S14" s="48">
        <v>3</v>
      </c>
      <c r="T14" s="48">
        <v>6</v>
      </c>
      <c r="U14" s="49">
        <v>0</v>
      </c>
      <c r="V14" s="49">
        <v>0.055556</v>
      </c>
      <c r="W14" s="49">
        <v>0.095775</v>
      </c>
      <c r="X14" s="49">
        <v>1.060542</v>
      </c>
      <c r="Y14" s="49">
        <v>0.8333333333333334</v>
      </c>
      <c r="Z14" s="49">
        <v>0.2857142857142857</v>
      </c>
      <c r="AA14" s="73">
        <v>14</v>
      </c>
      <c r="AB14" s="73"/>
      <c r="AC14" s="74"/>
      <c r="AD14" s="80" t="s">
        <v>307</v>
      </c>
      <c r="AE14" s="96" t="s">
        <v>319</v>
      </c>
      <c r="AF14" s="80"/>
      <c r="AG14" s="96" t="s">
        <v>332</v>
      </c>
      <c r="AH14" s="80" t="s">
        <v>344</v>
      </c>
      <c r="AI14" s="80"/>
      <c r="AJ14" s="80"/>
      <c r="AK14" s="80"/>
      <c r="AL14" s="80"/>
      <c r="AM14" s="80"/>
      <c r="AN14" s="80"/>
      <c r="AO14" s="80"/>
      <c r="AP14" s="80"/>
      <c r="AQ14" s="80"/>
      <c r="AR14" s="80"/>
      <c r="AS14" s="80" t="s">
        <v>347</v>
      </c>
      <c r="AT14" s="80" t="s">
        <v>347</v>
      </c>
      <c r="AU14" s="80">
        <v>0</v>
      </c>
      <c r="AV14" s="80"/>
      <c r="AW14" s="80"/>
      <c r="AX14" s="80"/>
      <c r="AY14" s="96" t="s">
        <v>366</v>
      </c>
      <c r="AZ14" s="80"/>
      <c r="BA14" s="80"/>
      <c r="BB14" s="80" t="s">
        <v>371</v>
      </c>
      <c r="BC14" s="80"/>
      <c r="BD14" s="80"/>
      <c r="BE14" s="80" t="s">
        <v>374</v>
      </c>
      <c r="BF14" s="80"/>
      <c r="BG14" s="80" t="s">
        <v>385</v>
      </c>
      <c r="BH14" s="80">
        <v>516232</v>
      </c>
      <c r="BI14" s="80"/>
      <c r="BJ14" s="80"/>
      <c r="BK14" s="80"/>
      <c r="BL14" s="80"/>
      <c r="BM14" s="80"/>
      <c r="BN14" s="80"/>
      <c r="BO14" s="80"/>
      <c r="BP14" s="80" t="b">
        <v>0</v>
      </c>
      <c r="BQ14" s="80"/>
      <c r="BR14" s="80"/>
      <c r="BS14" s="80"/>
      <c r="BT14" s="80" t="b">
        <v>0</v>
      </c>
      <c r="BU14" s="80" t="b">
        <v>0</v>
      </c>
      <c r="BV14" s="80"/>
      <c r="BW14" s="80" t="b">
        <v>0</v>
      </c>
      <c r="BX14" s="80" t="b">
        <v>0</v>
      </c>
      <c r="BY14" s="96" t="s">
        <v>398</v>
      </c>
      <c r="BZ14" s="80"/>
      <c r="CA14" s="80"/>
      <c r="CB14" s="80"/>
      <c r="CC14" s="80"/>
      <c r="CD14" s="80" t="s">
        <v>413</v>
      </c>
      <c r="CE14" s="80"/>
      <c r="CF14" s="80">
        <v>0</v>
      </c>
      <c r="CG14" s="80"/>
      <c r="CH14" s="80"/>
      <c r="CI14" s="80"/>
      <c r="CJ14" s="80"/>
      <c r="CK14" s="80"/>
      <c r="CL14" s="80"/>
      <c r="CM14" s="80">
        <v>9647508431753</v>
      </c>
      <c r="CN14" s="80"/>
      <c r="CO14" s="80"/>
      <c r="CP14" s="80"/>
      <c r="CQ14" s="80"/>
      <c r="CR14" s="80"/>
      <c r="CS14" s="80"/>
      <c r="CT14" s="80"/>
      <c r="CU14" s="80"/>
      <c r="CV14" s="80"/>
      <c r="CW14" s="80"/>
      <c r="CX14" s="80"/>
      <c r="CY14" s="80"/>
      <c r="CZ14" s="80"/>
      <c r="DA14" s="80"/>
      <c r="DB14" s="80"/>
      <c r="DC14" s="80"/>
      <c r="DD14" s="80" t="s">
        <v>434</v>
      </c>
      <c r="DE14" s="80" t="s">
        <v>437</v>
      </c>
      <c r="DF14" s="80"/>
      <c r="DG14" s="80">
        <v>71</v>
      </c>
      <c r="DH14" s="80" t="s">
        <v>207</v>
      </c>
      <c r="DI14" s="80" t="s">
        <v>442</v>
      </c>
      <c r="DJ14" s="96" t="s">
        <v>453</v>
      </c>
      <c r="DK14" s="80">
        <v>0</v>
      </c>
      <c r="DL14" s="80" t="s">
        <v>455</v>
      </c>
      <c r="DM14" s="80"/>
      <c r="DN14" s="80" t="str">
        <f>REPLACE(INDEX(GroupVertices[Group],MATCH(Vertices[[#This Row],[Vertex]],GroupVertices[Vertex],0)),1,1,"")</f>
        <v>1</v>
      </c>
      <c r="DO14" s="48">
        <v>0</v>
      </c>
      <c r="DP14" s="49">
        <v>0</v>
      </c>
      <c r="DQ14" s="48">
        <v>0</v>
      </c>
      <c r="DR14" s="49">
        <v>0</v>
      </c>
      <c r="DS14" s="48">
        <v>0</v>
      </c>
      <c r="DT14" s="49">
        <v>0</v>
      </c>
      <c r="DU14" s="48">
        <v>14</v>
      </c>
      <c r="DV14" s="49">
        <v>100</v>
      </c>
      <c r="DW14" s="48">
        <v>14</v>
      </c>
      <c r="DX14" s="121" t="s">
        <v>543</v>
      </c>
      <c r="DY14" s="121" t="s">
        <v>543</v>
      </c>
      <c r="DZ14" s="121" t="s">
        <v>543</v>
      </c>
      <c r="EA14" s="121" t="s">
        <v>543</v>
      </c>
      <c r="EB14" s="2"/>
      <c r="EC14" s="3"/>
      <c r="ED14" s="3"/>
      <c r="EE14" s="3"/>
      <c r="EF14" s="3"/>
    </row>
    <row r="15" spans="1:136" ht="15" customHeight="1">
      <c r="A15" s="83" t="s">
        <v>209</v>
      </c>
      <c r="B15" s="84" t="s">
        <v>571</v>
      </c>
      <c r="C15" s="84"/>
      <c r="D15" s="85">
        <v>109.0909</v>
      </c>
      <c r="E15" s="86"/>
      <c r="F15" s="98" t="s">
        <v>333</v>
      </c>
      <c r="G15" s="84"/>
      <c r="H15" s="87" t="s">
        <v>209</v>
      </c>
      <c r="I15" s="88"/>
      <c r="J15" s="88"/>
      <c r="K15" s="122" t="s">
        <v>372</v>
      </c>
      <c r="L15" s="89">
        <v>68.55398695644587</v>
      </c>
      <c r="M15" s="90">
        <v>1681.9354248046875</v>
      </c>
      <c r="N15" s="90">
        <v>8896.7294921875</v>
      </c>
      <c r="O15" s="91"/>
      <c r="P15" s="92"/>
      <c r="Q15" s="92"/>
      <c r="R15" s="93"/>
      <c r="S15" s="48">
        <v>1</v>
      </c>
      <c r="T15" s="48">
        <v>8</v>
      </c>
      <c r="U15" s="49">
        <v>0.285714</v>
      </c>
      <c r="V15" s="49">
        <v>0.058824</v>
      </c>
      <c r="W15" s="49">
        <v>0.10645</v>
      </c>
      <c r="X15" s="49">
        <v>1.191503</v>
      </c>
      <c r="Y15" s="49">
        <v>0.8214285714285714</v>
      </c>
      <c r="Z15" s="49">
        <v>0.125</v>
      </c>
      <c r="AA15" s="94">
        <v>15</v>
      </c>
      <c r="AB15" s="94"/>
      <c r="AC15" s="95"/>
      <c r="AD15" s="80" t="s">
        <v>307</v>
      </c>
      <c r="AE15" s="96" t="s">
        <v>320</v>
      </c>
      <c r="AF15" s="80"/>
      <c r="AG15" s="96" t="s">
        <v>333</v>
      </c>
      <c r="AH15" s="80"/>
      <c r="AI15" s="80"/>
      <c r="AJ15" s="80"/>
      <c r="AK15" s="80"/>
      <c r="AL15" s="80"/>
      <c r="AM15" s="80"/>
      <c r="AN15" s="80"/>
      <c r="AO15" s="80"/>
      <c r="AP15" s="80"/>
      <c r="AQ15" s="80"/>
      <c r="AR15" s="80"/>
      <c r="AS15" s="80" t="s">
        <v>347</v>
      </c>
      <c r="AT15" s="80" t="s">
        <v>347</v>
      </c>
      <c r="AU15" s="80">
        <v>0</v>
      </c>
      <c r="AV15" s="80"/>
      <c r="AW15" s="80"/>
      <c r="AX15" s="80"/>
      <c r="AY15" s="96" t="s">
        <v>367</v>
      </c>
      <c r="AZ15" s="80"/>
      <c r="BA15" s="80"/>
      <c r="BB15" s="80" t="s">
        <v>372</v>
      </c>
      <c r="BC15" s="80"/>
      <c r="BD15" s="80"/>
      <c r="BE15" s="80" t="s">
        <v>374</v>
      </c>
      <c r="BF15" s="80"/>
      <c r="BG15" s="80" t="s">
        <v>386</v>
      </c>
      <c r="BH15" s="80">
        <v>1164391</v>
      </c>
      <c r="BI15" s="80"/>
      <c r="BJ15" s="80"/>
      <c r="BK15" s="80"/>
      <c r="BL15" s="80"/>
      <c r="BM15" s="80"/>
      <c r="BN15" s="80"/>
      <c r="BO15" s="80"/>
      <c r="BP15" s="80" t="b">
        <v>0</v>
      </c>
      <c r="BQ15" s="80"/>
      <c r="BR15" s="80"/>
      <c r="BS15" s="80"/>
      <c r="BT15" s="80" t="b">
        <v>0</v>
      </c>
      <c r="BU15" s="80" t="b">
        <v>0</v>
      </c>
      <c r="BV15" s="80"/>
      <c r="BW15" s="80" t="b">
        <v>0</v>
      </c>
      <c r="BX15" s="80" t="b">
        <v>1</v>
      </c>
      <c r="BY15" s="96" t="s">
        <v>399</v>
      </c>
      <c r="BZ15" s="80"/>
      <c r="CA15" s="80"/>
      <c r="CB15" s="80"/>
      <c r="CC15" s="80"/>
      <c r="CD15" s="80" t="s">
        <v>414</v>
      </c>
      <c r="CE15" s="80" t="s">
        <v>420</v>
      </c>
      <c r="CF15" s="80">
        <v>0</v>
      </c>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t="s">
        <v>435</v>
      </c>
      <c r="DE15" s="80" t="s">
        <v>437</v>
      </c>
      <c r="DF15" s="80"/>
      <c r="DG15" s="80">
        <v>336</v>
      </c>
      <c r="DH15" s="80" t="s">
        <v>209</v>
      </c>
      <c r="DI15" s="80" t="s">
        <v>441</v>
      </c>
      <c r="DJ15" s="80"/>
      <c r="DK15" s="80">
        <v>0</v>
      </c>
      <c r="DL15" s="80"/>
      <c r="DM15" s="80"/>
      <c r="DN15" s="80" t="str">
        <f>REPLACE(INDEX(GroupVertices[Group],MATCH(Vertices[[#This Row],[Vertex]],GroupVertices[Vertex],0)),1,1,"")</f>
        <v>1</v>
      </c>
      <c r="DO15" s="48"/>
      <c r="DP15" s="49"/>
      <c r="DQ15" s="48"/>
      <c r="DR15" s="49"/>
      <c r="DS15" s="48"/>
      <c r="DT15" s="49"/>
      <c r="DU15" s="48"/>
      <c r="DV15" s="49"/>
      <c r="DW15" s="48"/>
      <c r="DX15" s="121" t="s">
        <v>543</v>
      </c>
      <c r="DY15" s="121" t="s">
        <v>543</v>
      </c>
      <c r="DZ15" s="121" t="s">
        <v>543</v>
      </c>
      <c r="EA15" s="121" t="s">
        <v>543</v>
      </c>
      <c r="EB15" s="2"/>
      <c r="EC15" s="3"/>
      <c r="ED15" s="3"/>
      <c r="EE15" s="3"/>
      <c r="EF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EB3"/>
    <dataValidation allowBlank="1" showErrorMessage="1" sqref="E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hyperlinks>
    <hyperlink ref="AE3" r:id="rId1" display="https://www.facebook.com/111519887909"/>
    <hyperlink ref="AE4" r:id="rId2" display="https://www.facebook.com/364251856977301"/>
    <hyperlink ref="AE5" r:id="rId3" display="https://www.facebook.com/250963271692096"/>
    <hyperlink ref="AE6" r:id="rId4" display="https://www.facebook.com/1494181227544484"/>
    <hyperlink ref="AE7" r:id="rId5" display="https://www.facebook.com/53333797877"/>
    <hyperlink ref="AE8" r:id="rId6" display="https://www.facebook.com/280242912422"/>
    <hyperlink ref="AE9" r:id="rId7" display="https://www.facebook.com/128882387137792"/>
    <hyperlink ref="AE10" r:id="rId8" display="https://www.facebook.com/171214742923439"/>
    <hyperlink ref="AE11" r:id="rId9" display="https://www.facebook.com/729837407094380"/>
    <hyperlink ref="AE12" r:id="rId10" display="https://www.facebook.com/307323366135"/>
    <hyperlink ref="AE13" r:id="rId11" display="https://www.facebook.com/868424133211691"/>
    <hyperlink ref="AE14" r:id="rId12" display="https://www.facebook.com/184978255176198"/>
    <hyperlink ref="AE15" r:id="rId13" display="https://www.facebook.com/1564096903845203"/>
    <hyperlink ref="F3" r:id="rId14" display="https://scontent.xx.fbcdn.net/v/t1.0-1/p50x50/46171911_10156744419977910_8451635962168999936_n.png?_nc_cat=106&amp;_nc_ht=scontent.xx&amp;oh=413fb0282e5e367f7f6950b4bb426827&amp;oe=5CDA0B51"/>
    <hyperlink ref="F4" r:id="rId15" display="https://scontent.xx.fbcdn.net/v/t1.0-1/p50x50/22688601_1415568268512316_3385663208504569315_n.jpg?_nc_cat=109&amp;_nc_ht=scontent.xx&amp;oh=ffd5b7301bc60ad2d96434a870a9737c&amp;oe=5CE001C0"/>
    <hyperlink ref="F5" r:id="rId16" display="https://scontent.xx.fbcdn.net/v/t1.0-1/c0.12.50.50a/p50x50/13428449_1015989658522783_3372083389391757647_n.jpg?_nc_cat=105&amp;_nc_ht=scontent.xx&amp;oh=de27cee82b1faa155900e61b3c64a3df&amp;oe=5CE12C98"/>
    <hyperlink ref="F6" r:id="rId17" display="https://scontent.xx.fbcdn.net/v/t1.0-1/p50x50/46488410_1926350884327514_1730484109295222784_n.png?_nc_cat=100&amp;_nc_ht=scontent.xx&amp;oh=c0a87d5de022a7e0b42b870046ec2c29&amp;oe=5CE03716"/>
    <hyperlink ref="F7" r:id="rId18" display="https://scontent.xx.fbcdn.net/v/t1.0-1/p50x50/11695832_10153503110012878_8676565530231300257_n.jpg?_nc_cat=100&amp;_nc_ht=scontent.xx&amp;oh=90afd62d9da2bb0c98de94d44ef91406&amp;oe=5CF05E63"/>
    <hyperlink ref="F8" r:id="rId19" display="https://scontent.xx.fbcdn.net/v/t1.0-1/p50x50/15078603_10154073289067423_2482630953194831642_n.jpg?_nc_cat=107&amp;_nc_ht=scontent.xx&amp;oh=55b8a4221b78238c4febc4002fbe77f5&amp;oe=5D271D40"/>
    <hyperlink ref="F9" r:id="rId20" display="https://scontent.xx.fbcdn.net/v/t1.0-1/p50x50/45284343_2831295206896483_7775929472116588544_n.png?_nc_cat=107&amp;_nc_ht=scontent.xx&amp;oh=3e58dd957eef6b20b1080466450a925d&amp;oe=5CED1B68"/>
    <hyperlink ref="F10" r:id="rId21" display="https://scontent.xx.fbcdn.net/v/t1.0-1/p50x50/12195853_1068669029844668_7884120555959881196_n.jpg?_nc_cat=109&amp;_nc_ht=scontent.xx&amp;oh=99d300e12d077a6352878f2063bd1c15&amp;oe=5D2877B6"/>
    <hyperlink ref="F11" r:id="rId22" display="https://scontent.xx.fbcdn.net/v/t1.0-1/p50x50/45332753_2026191657458942_8918434379655544832_n.png?_nc_cat=1&amp;_nc_ht=scontent.xx&amp;oh=3ab59d80b3a9b079c75275d45bd9ba6f&amp;oe=5CE301B9"/>
    <hyperlink ref="F12" r:id="rId23" display="https://scontent.xx.fbcdn.net/v/t1.0-1/p50x50/45265392_10156569866356136_8124237073415667712_n.jpg?_nc_cat=1&amp;_nc_ht=scontent.xx&amp;oh=18d96a4e762463b885d9880a31eca1a4&amp;oe=5CE650EB"/>
    <hyperlink ref="F13" r:id="rId24" display="https://scontent.xx.fbcdn.net/v/t1.0-1/p50x50/25158370_1648107101910053_9029035859026007671_n.jpg?_nc_cat=103&amp;_nc_ht=scontent.xx&amp;oh=cf3ababaed69ab3c6334fe888e50505b&amp;oe=5CE5429F"/>
    <hyperlink ref="F14" r:id="rId25" display="https://scontent.xx.fbcdn.net/v/t1.0-1/p50x50/12227582_184979251842765_6629844594273182048_n.jpg?_nc_cat=106&amp;_nc_ht=scontent.xx&amp;oh=71e1a0c6790d4ce5cd9675ef5a31279a&amp;oe=5CF799F5"/>
    <hyperlink ref="F15" r:id="rId26" display="https://scontent.xx.fbcdn.net/v/t1.0-1/p50x50/11138630_1569776716610555_2576141359878899351_n.png?_nc_cat=111&amp;_nc_ht=scontent.xx&amp;oh=7c5df5ba3129213a16ed814439b123f3&amp;oe=5CE75A25"/>
    <hyperlink ref="AG3" r:id="rId27" display="https://scontent.xx.fbcdn.net/v/t1.0-1/p50x50/46171911_10156744419977910_8451635962168999936_n.png?_nc_cat=106&amp;_nc_ht=scontent.xx&amp;oh=413fb0282e5e367f7f6950b4bb426827&amp;oe=5CDA0B51"/>
    <hyperlink ref="AG4" r:id="rId28" display="https://scontent.xx.fbcdn.net/v/t1.0-1/p50x50/22688601_1415568268512316_3385663208504569315_n.jpg?_nc_cat=109&amp;_nc_ht=scontent.xx&amp;oh=ffd5b7301bc60ad2d96434a870a9737c&amp;oe=5CE001C0"/>
    <hyperlink ref="AG5" r:id="rId29" display="https://scontent.xx.fbcdn.net/v/t1.0-1/c0.12.50.50a/p50x50/13428449_1015989658522783_3372083389391757647_n.jpg?_nc_cat=105&amp;_nc_ht=scontent.xx&amp;oh=de27cee82b1faa155900e61b3c64a3df&amp;oe=5CE12C98"/>
    <hyperlink ref="AG6" r:id="rId30" display="https://scontent.xx.fbcdn.net/v/t1.0-1/p50x50/46488410_1926350884327514_1730484109295222784_n.png?_nc_cat=100&amp;_nc_ht=scontent.xx&amp;oh=c0a87d5de022a7e0b42b870046ec2c29&amp;oe=5CE03716"/>
    <hyperlink ref="AG7" r:id="rId31" display="https://scontent.xx.fbcdn.net/v/t1.0-1/p50x50/11695832_10153503110012878_8676565530231300257_n.jpg?_nc_cat=100&amp;_nc_ht=scontent.xx&amp;oh=90afd62d9da2bb0c98de94d44ef91406&amp;oe=5CF05E63"/>
    <hyperlink ref="AG8" r:id="rId32" display="https://scontent.xx.fbcdn.net/v/t1.0-1/p50x50/15078603_10154073289067423_2482630953194831642_n.jpg?_nc_cat=107&amp;_nc_ht=scontent.xx&amp;oh=55b8a4221b78238c4febc4002fbe77f5&amp;oe=5D271D40"/>
    <hyperlink ref="AG9" r:id="rId33" display="https://scontent.xx.fbcdn.net/v/t1.0-1/p50x50/45284343_2831295206896483_7775929472116588544_n.png?_nc_cat=107&amp;_nc_ht=scontent.xx&amp;oh=3e58dd957eef6b20b1080466450a925d&amp;oe=5CED1B68"/>
    <hyperlink ref="AG10" r:id="rId34" display="https://scontent.xx.fbcdn.net/v/t1.0-1/p50x50/12195853_1068669029844668_7884120555959881196_n.jpg?_nc_cat=109&amp;_nc_ht=scontent.xx&amp;oh=99d300e12d077a6352878f2063bd1c15&amp;oe=5D2877B6"/>
    <hyperlink ref="AG11" r:id="rId35" display="https://scontent.xx.fbcdn.net/v/t1.0-1/p50x50/45332753_2026191657458942_8918434379655544832_n.png?_nc_cat=1&amp;_nc_ht=scontent.xx&amp;oh=3ab59d80b3a9b079c75275d45bd9ba6f&amp;oe=5CE301B9"/>
    <hyperlink ref="AG12" r:id="rId36" display="https://scontent.xx.fbcdn.net/v/t1.0-1/p50x50/45265392_10156569866356136_8124237073415667712_n.jpg?_nc_cat=1&amp;_nc_ht=scontent.xx&amp;oh=18d96a4e762463b885d9880a31eca1a4&amp;oe=5CE650EB"/>
    <hyperlink ref="AG13" r:id="rId37" display="https://scontent.xx.fbcdn.net/v/t1.0-1/p50x50/25158370_1648107101910053_9029035859026007671_n.jpg?_nc_cat=103&amp;_nc_ht=scontent.xx&amp;oh=cf3ababaed69ab3c6334fe888e50505b&amp;oe=5CE5429F"/>
    <hyperlink ref="AG14" r:id="rId38" display="https://scontent.xx.fbcdn.net/v/t1.0-1/p50x50/12227582_184979251842765_6629844594273182048_n.jpg?_nc_cat=106&amp;_nc_ht=scontent.xx&amp;oh=71e1a0c6790d4ce5cd9675ef5a31279a&amp;oe=5CF799F5"/>
    <hyperlink ref="AG15" r:id="rId39" display="https://scontent.xx.fbcdn.net/v/t1.0-1/p50x50/11138630_1569776716610555_2576141359878899351_n.png?_nc_cat=111&amp;_nc_ht=scontent.xx&amp;oh=7c5df5ba3129213a16ed814439b123f3&amp;oe=5CE75A25"/>
    <hyperlink ref="AY3" r:id="rId40" display="https://scontent.xx.fbcdn.net/v/t1.0-9/s720x720/46030536_10156744421832910_8947739263638700032_o.jpg?_nc_cat=101&amp;_nc_ht=scontent.xx&amp;oh=3b63fc5c48252eb96d7fe7697c4f5796&amp;oe=5CE6057D"/>
    <hyperlink ref="AY4" r:id="rId41" display="https://scontent.xx.fbcdn.net/v/t1.0-0/p480x480/22539947_1415567921845684_239736073615495152_n.jpg?_nc_cat=100&amp;_nc_ht=scontent.xx&amp;oh=005cb987f023694377d7b2268ec09150&amp;oe=5CDC35F7"/>
    <hyperlink ref="AY5" r:id="rId42" display="https://scontent.xx.fbcdn.net/v/t1.0-0/p180x540/13412943_1015989248522824_4352944095664800415_n.jpg?_nc_cat=111&amp;_nc_ht=scontent.xx&amp;oh=222d0fa297fa2883b4712faf8f2da866&amp;oe=5CE62A4D"/>
    <hyperlink ref="AY6" r:id="rId43" display="https://scontent.xx.fbcdn.net/v/t1.0-9/s720x720/46489739_1926349890994280_7940730897727225856_o.jpg?_nc_cat=109&amp;_nc_ht=scontent.xx&amp;oh=64aa5df907578355e4d68e77de509919&amp;oe=5CF3A9E1"/>
    <hyperlink ref="AY7" r:id="rId44" display="https://scontent.xx.fbcdn.net/v/t1.0-9/s720x720/320982_10151334122422878_937714751_n.jpg?_nc_cat=105&amp;_nc_ht=scontent.xx&amp;oh=a8eeeef53dfebbcf3e57aaccf8d85030&amp;oe=5CDBF730"/>
    <hyperlink ref="AY8" r:id="rId45" display="https://scontent.xx.fbcdn.net/v/t1.0-9/q81/s720x720/533237_10151726602227423_708856808_n.jpg?_nc_cat=109&amp;_nc_ht=scontent.xx&amp;oh=b2d9e3460a1e878dff7038c12ce60dd9&amp;oe=5CF36C9B"/>
    <hyperlink ref="AY9" r:id="rId46" display="https://scontent.xx.fbcdn.net/v/t1.0-9/s720x720/45191605_2831304220228915_4484485141707620352_o.jpg?_nc_cat=108&amp;_nc_ht=scontent.xx&amp;oh=f54a11bc7300e349f6cfcd5ba3a730ad&amp;oe=5CE724AD"/>
    <hyperlink ref="AY10" r:id="rId47" display="https://scontent.xx.fbcdn.net/v/t1.0-9/s720x720/42479353_2107625632615664_5582124159447597056_o.jpg?_nc_cat=108&amp;_nc_ht=scontent.xx&amp;oh=526c8750d532b106a9341914fe237ba5&amp;oe=5D283E8B"/>
    <hyperlink ref="AY11" r:id="rId48" display="https://scontent.xx.fbcdn.net/v/t1.0-0/p240x240/45478399_2026192037458904_3945472621574881280_o.png?_nc_cat=106&amp;_nc_ht=scontent.xx&amp;oh=ccff041820441ad2e221d98dfe46e03d&amp;oe=5CED98A4"/>
    <hyperlink ref="AY12" r:id="rId49" display="https://scontent.xx.fbcdn.net/v/t1.0-9/s720x720/45342037_10156572577346136_3031015767190536192_o.jpg?_nc_cat=107&amp;_nc_ht=scontent.xx&amp;oh=05c0793bc4645f36f4938cbcb4dc70f9&amp;oe=5CE262EC"/>
    <hyperlink ref="AY13" r:id="rId50" display="https://scontent.xx.fbcdn.net/v/t1.0-9/s720x720/45404356_2074330259287733_862343009704869888_n.jpg?_nc_cat=100&amp;_nc_ht=scontent.xx&amp;oh=3d2471638cd8d4b9af3e73ab5a1612b5&amp;oe=5CEC0872"/>
    <hyperlink ref="AY14" r:id="rId51" display="https://scontent.xx.fbcdn.net/v/t1.0-0/p240x240/44894406_733911756949509_8518647936001769472_o.png?_nc_cat=110&amp;_nc_ht=scontent.xx&amp;oh=bad51b3cbeb9a02a9de7fb936263ee08&amp;oe=5CDE6DBC"/>
    <hyperlink ref="AY15" r:id="rId52" display="https://scontent.xx.fbcdn.net/v/t1.0-9/s720x720/11143465_1601071966814363_459553482744989715_n.png?_nc_cat=102&amp;_nc_ht=scontent.xx&amp;oh=07073452dfd529a2785b00be76c99035&amp;oe=5CEFD575"/>
    <hyperlink ref="BY3" r:id="rId53" display="https://www.facebook.com/alyoumshow/"/>
    <hyperlink ref="BY4" r:id="rId54" display="https://www.facebook.com/Faten-Zeineddine-فاتن-زين-الدين-364251856977301/"/>
    <hyperlink ref="BY5" r:id="rId55" display="https://www.facebook.com/TonyNaddafPage/"/>
    <hyperlink ref="BY6" r:id="rId56" display="https://www.facebook.com/MichelGhandourPage/"/>
    <hyperlink ref="BY7" r:id="rId57" display="https://www.facebook.com/HalawiNaim/"/>
    <hyperlink ref="BY8" r:id="rId58" display="https://www.facebook.com/Sawa/"/>
    <hyperlink ref="BY9" r:id="rId59" display="https://www.facebook.com/GulfTalks/"/>
    <hyperlink ref="BY10" r:id="rId60" display="https://www.facebook.com/freehour/"/>
    <hyperlink ref="BY11" r:id="rId61" display="https://www.facebook.com/alhurrairaqtv/"/>
    <hyperlink ref="BY12" r:id="rId62" display="https://www.facebook.com/alhurra/"/>
    <hyperlink ref="BY13" r:id="rId63" display="https://www.facebook.com/irfaasawtakonline/"/>
    <hyperlink ref="BY14" r:id="rId64" display="https://www.facebook.com/decisionscapital/"/>
    <hyperlink ref="BY15" r:id="rId65" display="https://www.facebook.com/YouAndNabila/"/>
    <hyperlink ref="DJ4" r:id="rId66" display="http://www.alhurra.com/"/>
    <hyperlink ref="DJ6" r:id="rId67" display="https://www.youtube.com/playlist?list=PLyiYZ0cqZbkrWqJZKenE2ysEipHIIziDy"/>
    <hyperlink ref="DJ7" r:id="rId68" display="http://www.radionaim.com/"/>
    <hyperlink ref="DJ10" r:id="rId69" display="http://www.alhurra.com/"/>
    <hyperlink ref="DJ11" r:id="rId70" display="http://www.alhurra.com/p/347.html"/>
    <hyperlink ref="DJ13" r:id="rId71" display="http://www.irfaasawtak.com/"/>
    <hyperlink ref="DJ14" r:id="rId72" display="http://alhurra.com/"/>
  </hyperlinks>
  <printOptions/>
  <pageMargins left="0.7" right="0.7" top="0.75" bottom="0.75" header="0.3" footer="0.3"/>
  <pageSetup horizontalDpi="600" verticalDpi="600" orientation="portrait" r:id="rId76"/>
  <legacyDrawing r:id="rId74"/>
  <tableParts>
    <tablePart r:id="rId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34.7109375" style="0" bestFit="1" customWidth="1"/>
    <col min="30" max="30" width="38.0039062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513</v>
      </c>
      <c r="Z2" s="53" t="s">
        <v>514</v>
      </c>
      <c r="AA2" s="53" t="s">
        <v>515</v>
      </c>
      <c r="AB2" s="53" t="s">
        <v>516</v>
      </c>
      <c r="AC2" s="53" t="s">
        <v>517</v>
      </c>
      <c r="AD2" s="53" t="s">
        <v>518</v>
      </c>
      <c r="AE2" s="53" t="s">
        <v>519</v>
      </c>
      <c r="AF2" s="53" t="s">
        <v>520</v>
      </c>
      <c r="AG2" s="53" t="s">
        <v>523</v>
      </c>
      <c r="AH2" s="13" t="s">
        <v>541</v>
      </c>
      <c r="AI2" s="13" t="s">
        <v>560</v>
      </c>
    </row>
    <row r="3" spans="1:35" ht="15">
      <c r="A3" s="83" t="s">
        <v>458</v>
      </c>
      <c r="B3" s="67" t="s">
        <v>461</v>
      </c>
      <c r="C3" s="67" t="s">
        <v>56</v>
      </c>
      <c r="D3" s="102"/>
      <c r="E3" s="101"/>
      <c r="F3" s="103" t="s">
        <v>573</v>
      </c>
      <c r="G3" s="104"/>
      <c r="H3" s="104"/>
      <c r="I3" s="105">
        <v>3</v>
      </c>
      <c r="J3" s="106"/>
      <c r="K3" s="48">
        <v>7</v>
      </c>
      <c r="L3" s="48">
        <v>9</v>
      </c>
      <c r="M3" s="48">
        <v>59</v>
      </c>
      <c r="N3" s="48">
        <v>68</v>
      </c>
      <c r="O3" s="48">
        <v>0</v>
      </c>
      <c r="P3" s="49">
        <v>0.4</v>
      </c>
      <c r="Q3" s="49">
        <v>0.5714285714285714</v>
      </c>
      <c r="R3" s="48">
        <v>1</v>
      </c>
      <c r="S3" s="48">
        <v>0</v>
      </c>
      <c r="T3" s="48">
        <v>7</v>
      </c>
      <c r="U3" s="48">
        <v>68</v>
      </c>
      <c r="V3" s="48">
        <v>2</v>
      </c>
      <c r="W3" s="49">
        <v>0.897959</v>
      </c>
      <c r="X3" s="49">
        <v>0.6666666666666666</v>
      </c>
      <c r="Y3" s="48">
        <v>0</v>
      </c>
      <c r="Z3" s="49">
        <v>0</v>
      </c>
      <c r="AA3" s="48">
        <v>0</v>
      </c>
      <c r="AB3" s="49">
        <v>0</v>
      </c>
      <c r="AC3" s="48">
        <v>0</v>
      </c>
      <c r="AD3" s="49">
        <v>0</v>
      </c>
      <c r="AE3" s="48">
        <v>68</v>
      </c>
      <c r="AF3" s="49">
        <v>100</v>
      </c>
      <c r="AG3" s="48">
        <v>68</v>
      </c>
      <c r="AH3" s="114" t="s">
        <v>542</v>
      </c>
      <c r="AI3" s="114" t="s">
        <v>561</v>
      </c>
    </row>
    <row r="4" spans="1:35" ht="15">
      <c r="A4" s="83" t="s">
        <v>459</v>
      </c>
      <c r="B4" s="67" t="s">
        <v>462</v>
      </c>
      <c r="C4" s="67" t="s">
        <v>56</v>
      </c>
      <c r="D4" s="108"/>
      <c r="E4" s="107"/>
      <c r="F4" s="109" t="s">
        <v>459</v>
      </c>
      <c r="G4" s="110"/>
      <c r="H4" s="110"/>
      <c r="I4" s="111">
        <v>4</v>
      </c>
      <c r="J4" s="112"/>
      <c r="K4" s="48">
        <v>3</v>
      </c>
      <c r="L4" s="48">
        <v>1</v>
      </c>
      <c r="M4" s="48">
        <v>4</v>
      </c>
      <c r="N4" s="48">
        <v>5</v>
      </c>
      <c r="O4" s="48">
        <v>2</v>
      </c>
      <c r="P4" s="49">
        <v>0</v>
      </c>
      <c r="Q4" s="49">
        <v>0</v>
      </c>
      <c r="R4" s="48">
        <v>1</v>
      </c>
      <c r="S4" s="48">
        <v>0</v>
      </c>
      <c r="T4" s="48">
        <v>3</v>
      </c>
      <c r="U4" s="48">
        <v>5</v>
      </c>
      <c r="V4" s="48">
        <v>2</v>
      </c>
      <c r="W4" s="49">
        <v>0.888889</v>
      </c>
      <c r="X4" s="49">
        <v>0.3333333333333333</v>
      </c>
      <c r="Y4" s="48">
        <v>1</v>
      </c>
      <c r="Z4" s="49">
        <v>3.3333333333333335</v>
      </c>
      <c r="AA4" s="48">
        <v>0</v>
      </c>
      <c r="AB4" s="49">
        <v>0</v>
      </c>
      <c r="AC4" s="48">
        <v>0</v>
      </c>
      <c r="AD4" s="49">
        <v>0</v>
      </c>
      <c r="AE4" s="48">
        <v>29</v>
      </c>
      <c r="AF4" s="49">
        <v>96.66666666666667</v>
      </c>
      <c r="AG4" s="48">
        <v>30</v>
      </c>
      <c r="AH4" s="114" t="s">
        <v>543</v>
      </c>
      <c r="AI4" s="114" t="s">
        <v>543</v>
      </c>
    </row>
    <row r="5" spans="1:35" ht="15">
      <c r="A5" s="83" t="s">
        <v>460</v>
      </c>
      <c r="B5" s="67" t="s">
        <v>463</v>
      </c>
      <c r="C5" s="67" t="s">
        <v>56</v>
      </c>
      <c r="D5" s="108"/>
      <c r="E5" s="107"/>
      <c r="F5" s="109" t="s">
        <v>460</v>
      </c>
      <c r="G5" s="110"/>
      <c r="H5" s="110"/>
      <c r="I5" s="111">
        <v>5</v>
      </c>
      <c r="J5" s="112"/>
      <c r="K5" s="48">
        <v>3</v>
      </c>
      <c r="L5" s="48">
        <v>2</v>
      </c>
      <c r="M5" s="48">
        <v>0</v>
      </c>
      <c r="N5" s="48">
        <v>2</v>
      </c>
      <c r="O5" s="48">
        <v>0</v>
      </c>
      <c r="P5" s="49">
        <v>0</v>
      </c>
      <c r="Q5" s="49">
        <v>0</v>
      </c>
      <c r="R5" s="48">
        <v>1</v>
      </c>
      <c r="S5" s="48">
        <v>0</v>
      </c>
      <c r="T5" s="48">
        <v>3</v>
      </c>
      <c r="U5" s="48">
        <v>2</v>
      </c>
      <c r="V5" s="48">
        <v>2</v>
      </c>
      <c r="W5" s="49">
        <v>0.888889</v>
      </c>
      <c r="X5" s="49">
        <v>0.3333333333333333</v>
      </c>
      <c r="Y5" s="48">
        <v>0</v>
      </c>
      <c r="Z5" s="49">
        <v>0</v>
      </c>
      <c r="AA5" s="48">
        <v>0</v>
      </c>
      <c r="AB5" s="49">
        <v>0</v>
      </c>
      <c r="AC5" s="48">
        <v>0</v>
      </c>
      <c r="AD5" s="49">
        <v>0</v>
      </c>
      <c r="AE5" s="48">
        <v>16</v>
      </c>
      <c r="AF5" s="49">
        <v>100</v>
      </c>
      <c r="AG5" s="48">
        <v>16</v>
      </c>
      <c r="AH5" s="114" t="s">
        <v>543</v>
      </c>
      <c r="AI5" s="114" t="s">
        <v>543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458</v>
      </c>
      <c r="B2" s="114" t="s">
        <v>209</v>
      </c>
      <c r="C2" s="80">
        <f>VLOOKUP(GroupVertices[[#This Row],[Vertex]],Vertices[],MATCH("ID",Vertices[[#Headers],[Vertex]:[Top Word Pairs in Description by Salience]],0),FALSE)</f>
        <v>15</v>
      </c>
    </row>
    <row r="3" spans="1:3" ht="15">
      <c r="A3" s="80" t="s">
        <v>458</v>
      </c>
      <c r="B3" s="114" t="s">
        <v>205</v>
      </c>
      <c r="C3" s="80">
        <f>VLOOKUP(GroupVertices[[#This Row],[Vertex]],Vertices[],MATCH("ID",Vertices[[#Headers],[Vertex]:[Top Word Pairs in Description by Salience]],0),FALSE)</f>
        <v>13</v>
      </c>
    </row>
    <row r="4" spans="1:3" ht="15">
      <c r="A4" s="80" t="s">
        <v>458</v>
      </c>
      <c r="B4" s="114" t="s">
        <v>207</v>
      </c>
      <c r="C4" s="80">
        <f>VLOOKUP(GroupVertices[[#This Row],[Vertex]],Vertices[],MATCH("ID",Vertices[[#Headers],[Vertex]:[Top Word Pairs in Description by Salience]],0),FALSE)</f>
        <v>14</v>
      </c>
    </row>
    <row r="5" spans="1:3" ht="15">
      <c r="A5" s="80" t="s">
        <v>458</v>
      </c>
      <c r="B5" s="114" t="s">
        <v>204</v>
      </c>
      <c r="C5" s="80">
        <f>VLOOKUP(GroupVertices[[#This Row],[Vertex]],Vertices[],MATCH("ID",Vertices[[#Headers],[Vertex]:[Top Word Pairs in Description by Salience]],0),FALSE)</f>
        <v>11</v>
      </c>
    </row>
    <row r="6" spans="1:3" ht="15">
      <c r="A6" s="80" t="s">
        <v>458</v>
      </c>
      <c r="B6" s="114" t="s">
        <v>208</v>
      </c>
      <c r="C6" s="80">
        <f>VLOOKUP(GroupVertices[[#This Row],[Vertex]],Vertices[],MATCH("ID",Vertices[[#Headers],[Vertex]:[Top Word Pairs in Description by Salience]],0),FALSE)</f>
        <v>10</v>
      </c>
    </row>
    <row r="7" spans="1:3" ht="15">
      <c r="A7" s="80" t="s">
        <v>458</v>
      </c>
      <c r="B7" s="114" t="s">
        <v>203</v>
      </c>
      <c r="C7" s="80">
        <f>VLOOKUP(GroupVertices[[#This Row],[Vertex]],Vertices[],MATCH("ID",Vertices[[#Headers],[Vertex]:[Top Word Pairs in Description by Salience]],0),FALSE)</f>
        <v>9</v>
      </c>
    </row>
    <row r="8" spans="1:3" ht="15">
      <c r="A8" s="80" t="s">
        <v>458</v>
      </c>
      <c r="B8" s="114" t="s">
        <v>206</v>
      </c>
      <c r="C8" s="80">
        <f>VLOOKUP(GroupVertices[[#This Row],[Vertex]],Vertices[],MATCH("ID",Vertices[[#Headers],[Vertex]:[Top Word Pairs in Description by Salience]],0),FALSE)</f>
        <v>8</v>
      </c>
    </row>
    <row r="9" spans="1:3" ht="15">
      <c r="A9" s="80" t="s">
        <v>459</v>
      </c>
      <c r="B9" s="114" t="s">
        <v>202</v>
      </c>
      <c r="C9" s="80">
        <f>VLOOKUP(GroupVertices[[#This Row],[Vertex]],Vertices[],MATCH("ID",Vertices[[#Headers],[Vertex]:[Top Word Pairs in Description by Salience]],0),FALSE)</f>
        <v>12</v>
      </c>
    </row>
    <row r="10" spans="1:3" ht="15">
      <c r="A10" s="80" t="s">
        <v>459</v>
      </c>
      <c r="B10" s="114" t="s">
        <v>201</v>
      </c>
      <c r="C10" s="80">
        <f>VLOOKUP(GroupVertices[[#This Row],[Vertex]],Vertices[],MATCH("ID",Vertices[[#Headers],[Vertex]:[Top Word Pairs in Description by Salience]],0),FALSE)</f>
        <v>6</v>
      </c>
    </row>
    <row r="11" spans="1:3" ht="15">
      <c r="A11" s="80" t="s">
        <v>459</v>
      </c>
      <c r="B11" s="114" t="s">
        <v>212</v>
      </c>
      <c r="C11" s="80">
        <f>VLOOKUP(GroupVertices[[#This Row],[Vertex]],Vertices[],MATCH("ID",Vertices[[#Headers],[Vertex]:[Top Word Pairs in Description by Salience]],0),FALSE)</f>
        <v>7</v>
      </c>
    </row>
    <row r="12" spans="1:3" ht="15">
      <c r="A12" s="80" t="s">
        <v>460</v>
      </c>
      <c r="B12" s="114" t="s">
        <v>200</v>
      </c>
      <c r="C12" s="80">
        <f>VLOOKUP(GroupVertices[[#This Row],[Vertex]],Vertices[],MATCH("ID",Vertices[[#Headers],[Vertex]:[Top Word Pairs in Description by Salience]],0),FALSE)</f>
        <v>3</v>
      </c>
    </row>
    <row r="13" spans="1:3" ht="15">
      <c r="A13" s="80" t="s">
        <v>460</v>
      </c>
      <c r="B13" s="114" t="s">
        <v>211</v>
      </c>
      <c r="C13" s="80">
        <f>VLOOKUP(GroupVertices[[#This Row],[Vertex]],Vertices[],MATCH("ID",Vertices[[#Headers],[Vertex]:[Top Word Pairs in Description by Salience]],0),FALSE)</f>
        <v>5</v>
      </c>
    </row>
    <row r="14" spans="1:3" ht="15">
      <c r="A14" s="80" t="s">
        <v>460</v>
      </c>
      <c r="B14" s="114" t="s">
        <v>210</v>
      </c>
      <c r="C14" s="80">
        <f>VLOOKUP(GroupVertices[[#This Row],[Vertex]],Vertices[],MATCH("ID",Vertices[[#Headers],[Vertex]:[Top Word Pairs in Description by Salience]],0),FALSE)</f>
        <v>4</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470</v>
      </c>
      <c r="B2" s="34" t="s">
        <v>456</v>
      </c>
      <c r="D2" s="31">
        <f>MIN(Vertices[Degree])</f>
        <v>0</v>
      </c>
      <c r="E2" s="3">
        <f>COUNTIF(Vertices[Degree],"&gt;= "&amp;D2)-COUNTIF(Vertices[Degree],"&gt;="&amp;D3)</f>
        <v>0</v>
      </c>
      <c r="F2" s="37">
        <f>MIN(Vertices[In-Degree])</f>
        <v>1</v>
      </c>
      <c r="G2" s="38">
        <f>COUNTIF(Vertices[In-Degree],"&gt;= "&amp;F2)-COUNTIF(Vertices[In-Degree],"&gt;="&amp;F3)</f>
        <v>5</v>
      </c>
      <c r="H2" s="37">
        <f>MIN(Vertices[Out-Degree])</f>
        <v>0</v>
      </c>
      <c r="I2" s="38">
        <f>COUNTIF(Vertices[Out-Degree],"&gt;= "&amp;H2)-COUNTIF(Vertices[Out-Degree],"&gt;="&amp;H3)</f>
        <v>3</v>
      </c>
      <c r="J2" s="37">
        <f>MIN(Vertices[Betweenness Centrality])</f>
        <v>0</v>
      </c>
      <c r="K2" s="38">
        <f>COUNTIF(Vertices[Betweenness Centrality],"&gt;= "&amp;J2)-COUNTIF(Vertices[Betweenness Centrality],"&gt;="&amp;J3)</f>
        <v>10</v>
      </c>
      <c r="L2" s="37">
        <f>MIN(Vertices[Closeness Centrality])</f>
        <v>0.028571</v>
      </c>
      <c r="M2" s="38">
        <f>COUNTIF(Vertices[Closeness Centrality],"&gt;= "&amp;L2)-COUNTIF(Vertices[Closeness Centrality],"&gt;="&amp;L3)</f>
        <v>1</v>
      </c>
      <c r="N2" s="37">
        <f>MIN(Vertices[Eigenvector Centrality])</f>
        <v>0.001946</v>
      </c>
      <c r="O2" s="38">
        <f>COUNTIF(Vertices[Eigenvector Centrality],"&gt;= "&amp;N2)-COUNTIF(Vertices[Eigenvector Centrality],"&gt;="&amp;N3)</f>
        <v>1</v>
      </c>
      <c r="P2" s="37">
        <f>MIN(Vertices[PageRank])</f>
        <v>0.292172</v>
      </c>
      <c r="Q2" s="38">
        <f>COUNTIF(Vertices[PageRank],"&gt;= "&amp;P2)-COUNTIF(Vertices[PageRank],"&gt;="&amp;P3)</f>
        <v>2</v>
      </c>
      <c r="R2" s="37">
        <f>MIN(Vertices[Clustering Coefficient])</f>
        <v>0</v>
      </c>
      <c r="S2" s="43">
        <f>COUNTIF(Vertices[Clustering Coefficient],"&gt;= "&amp;R2)-COUNTIF(Vertices[Clustering Coefficient],"&gt;="&amp;R3)</f>
        <v>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1.1454545454545455</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0.7688311636363636</v>
      </c>
      <c r="K3" s="40">
        <f>COUNTIF(Vertices[Betweenness Centrality],"&gt;= "&amp;J3)-COUNTIF(Vertices[Betweenness Centrality],"&gt;="&amp;J4)</f>
        <v>0</v>
      </c>
      <c r="L3" s="39">
        <f aca="true" t="shared" si="5" ref="L3:L26">L2+($L$57-$L$2)/BinDivisor</f>
        <v>0.029263654545454546</v>
      </c>
      <c r="M3" s="40">
        <f>COUNTIF(Vertices[Closeness Centrality],"&gt;= "&amp;L3)-COUNTIF(Vertices[Closeness Centrality],"&gt;="&amp;L4)</f>
        <v>0</v>
      </c>
      <c r="N3" s="39">
        <f aca="true" t="shared" si="6" ref="N3:N26">N2+($N$57-$N$2)/BinDivisor</f>
        <v>0.004124254545454545</v>
      </c>
      <c r="O3" s="40">
        <f>COUNTIF(Vertices[Eigenvector Centrality],"&gt;= "&amp;N3)-COUNTIF(Vertices[Eigenvector Centrality],"&gt;="&amp;N4)</f>
        <v>0</v>
      </c>
      <c r="P3" s="39">
        <f aca="true" t="shared" si="7" ref="P3:P26">P2+($P$57-$P$2)/BinDivisor</f>
        <v>0.3172710181818182</v>
      </c>
      <c r="Q3" s="40">
        <f>COUNTIF(Vertices[PageRank],"&gt;= "&amp;P3)-COUNTIF(Vertices[PageRank],"&gt;="&amp;P4)</f>
        <v>0</v>
      </c>
      <c r="R3" s="39">
        <f aca="true" t="shared" si="8" ref="R3:R26">R2+($R$57-$R$2)/BinDivisor</f>
        <v>0.015151515151515152</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v>
      </c>
      <c r="D4" s="32">
        <f t="shared" si="1"/>
        <v>0</v>
      </c>
      <c r="E4" s="3">
        <f>COUNTIF(Vertices[Degree],"&gt;= "&amp;D4)-COUNTIF(Vertices[Degree],"&gt;="&amp;D5)</f>
        <v>0</v>
      </c>
      <c r="F4" s="37">
        <f t="shared" si="2"/>
        <v>1.290909090909091</v>
      </c>
      <c r="G4" s="38">
        <f>COUNTIF(Vertices[In-Degree],"&gt;= "&amp;F4)-COUNTIF(Vertices[In-Degree],"&gt;="&amp;F5)</f>
        <v>0</v>
      </c>
      <c r="H4" s="37">
        <f t="shared" si="3"/>
        <v>0.36363636363636365</v>
      </c>
      <c r="I4" s="38">
        <f>COUNTIF(Vertices[Out-Degree],"&gt;= "&amp;H4)-COUNTIF(Vertices[Out-Degree],"&gt;="&amp;H5)</f>
        <v>0</v>
      </c>
      <c r="J4" s="37">
        <f t="shared" si="4"/>
        <v>1.5376623272727272</v>
      </c>
      <c r="K4" s="38">
        <f>COUNTIF(Vertices[Betweenness Centrality],"&gt;= "&amp;J4)-COUNTIF(Vertices[Betweenness Centrality],"&gt;="&amp;J5)</f>
        <v>0</v>
      </c>
      <c r="L4" s="37">
        <f t="shared" si="5"/>
        <v>0.029956309090909093</v>
      </c>
      <c r="M4" s="38">
        <f>COUNTIF(Vertices[Closeness Centrality],"&gt;= "&amp;L4)-COUNTIF(Vertices[Closeness Centrality],"&gt;="&amp;L5)</f>
        <v>0</v>
      </c>
      <c r="N4" s="37">
        <f t="shared" si="6"/>
        <v>0.0063025090909090906</v>
      </c>
      <c r="O4" s="38">
        <f>COUNTIF(Vertices[Eigenvector Centrality],"&gt;= "&amp;N4)-COUNTIF(Vertices[Eigenvector Centrality],"&gt;="&amp;N5)</f>
        <v>0</v>
      </c>
      <c r="P4" s="37">
        <f t="shared" si="7"/>
        <v>0.3423700363636364</v>
      </c>
      <c r="Q4" s="38">
        <f>COUNTIF(Vertices[PageRank],"&gt;= "&amp;P4)-COUNTIF(Vertices[PageRank],"&gt;="&amp;P5)</f>
        <v>0</v>
      </c>
      <c r="R4" s="37">
        <f t="shared" si="8"/>
        <v>0.030303030303030304</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1.4363636363636365</v>
      </c>
      <c r="G5" s="40">
        <f>COUNTIF(Vertices[In-Degree],"&gt;= "&amp;F5)-COUNTIF(Vertices[In-Degree],"&gt;="&amp;F6)</f>
        <v>0</v>
      </c>
      <c r="H5" s="39">
        <f t="shared" si="3"/>
        <v>0.5454545454545454</v>
      </c>
      <c r="I5" s="40">
        <f>COUNTIF(Vertices[Out-Degree],"&gt;= "&amp;H5)-COUNTIF(Vertices[Out-Degree],"&gt;="&amp;H6)</f>
        <v>0</v>
      </c>
      <c r="J5" s="39">
        <f t="shared" si="4"/>
        <v>2.306493490909091</v>
      </c>
      <c r="K5" s="40">
        <f>COUNTIF(Vertices[Betweenness Centrality],"&gt;= "&amp;J5)-COUNTIF(Vertices[Betweenness Centrality],"&gt;="&amp;J6)</f>
        <v>0</v>
      </c>
      <c r="L5" s="39">
        <f t="shared" si="5"/>
        <v>0.03064896363636364</v>
      </c>
      <c r="M5" s="40">
        <f>COUNTIF(Vertices[Closeness Centrality],"&gt;= "&amp;L5)-COUNTIF(Vertices[Closeness Centrality],"&gt;="&amp;L6)</f>
        <v>0</v>
      </c>
      <c r="N5" s="39">
        <f t="shared" si="6"/>
        <v>0.008480763636363636</v>
      </c>
      <c r="O5" s="40">
        <f>COUNTIF(Vertices[Eigenvector Centrality],"&gt;= "&amp;N5)-COUNTIF(Vertices[Eigenvector Centrality],"&gt;="&amp;N6)</f>
        <v>0</v>
      </c>
      <c r="P5" s="39">
        <f t="shared" si="7"/>
        <v>0.3674690545454546</v>
      </c>
      <c r="Q5" s="40">
        <f>COUNTIF(Vertices[PageRank],"&gt;= "&amp;P5)-COUNTIF(Vertices[PageRank],"&gt;="&amp;P6)</f>
        <v>0</v>
      </c>
      <c r="R5" s="39">
        <f t="shared" si="8"/>
        <v>0.045454545454545456</v>
      </c>
      <c r="S5" s="44">
        <f>COUNTIF(Vertices[Clustering Coefficient],"&gt;= "&amp;R5)-COUNTIF(Vertices[Clustering Coefficient],"&gt;="&amp;R6)</f>
        <v>0</v>
      </c>
      <c r="T5" s="39" t="e">
        <f ca="1" t="shared" si="9"/>
        <v>#REF!</v>
      </c>
      <c r="U5" s="40" t="e">
        <f ca="1" t="shared" si="0"/>
        <v>#REF!</v>
      </c>
    </row>
    <row r="6" spans="1:21" ht="15">
      <c r="A6" s="34" t="s">
        <v>148</v>
      </c>
      <c r="B6" s="34">
        <v>15</v>
      </c>
      <c r="D6" s="32">
        <f t="shared" si="1"/>
        <v>0</v>
      </c>
      <c r="E6" s="3">
        <f>COUNTIF(Vertices[Degree],"&gt;= "&amp;D6)-COUNTIF(Vertices[Degree],"&gt;="&amp;D7)</f>
        <v>0</v>
      </c>
      <c r="F6" s="37">
        <f t="shared" si="2"/>
        <v>1.581818181818182</v>
      </c>
      <c r="G6" s="38">
        <f>COUNTIF(Vertices[In-Degree],"&gt;= "&amp;F6)-COUNTIF(Vertices[In-Degree],"&gt;="&amp;F7)</f>
        <v>0</v>
      </c>
      <c r="H6" s="37">
        <f t="shared" si="3"/>
        <v>0.7272727272727273</v>
      </c>
      <c r="I6" s="38">
        <f>COUNTIF(Vertices[Out-Degree],"&gt;= "&amp;H6)-COUNTIF(Vertices[Out-Degree],"&gt;="&amp;H7)</f>
        <v>0</v>
      </c>
      <c r="J6" s="37">
        <f t="shared" si="4"/>
        <v>3.0753246545454545</v>
      </c>
      <c r="K6" s="38">
        <f>COUNTIF(Vertices[Betweenness Centrality],"&gt;= "&amp;J6)-COUNTIF(Vertices[Betweenness Centrality],"&gt;="&amp;J7)</f>
        <v>0</v>
      </c>
      <c r="L6" s="37">
        <f t="shared" si="5"/>
        <v>0.03134161818181819</v>
      </c>
      <c r="M6" s="38">
        <f>COUNTIF(Vertices[Closeness Centrality],"&gt;= "&amp;L6)-COUNTIF(Vertices[Closeness Centrality],"&gt;="&amp;L7)</f>
        <v>0</v>
      </c>
      <c r="N6" s="37">
        <f t="shared" si="6"/>
        <v>0.010659018181818181</v>
      </c>
      <c r="O6" s="38">
        <f>COUNTIF(Vertices[Eigenvector Centrality],"&gt;= "&amp;N6)-COUNTIF(Vertices[Eigenvector Centrality],"&gt;="&amp;N7)</f>
        <v>0</v>
      </c>
      <c r="P6" s="37">
        <f t="shared" si="7"/>
        <v>0.3925680727272728</v>
      </c>
      <c r="Q6" s="38">
        <f>COUNTIF(Vertices[PageRank],"&gt;= "&amp;P6)-COUNTIF(Vertices[PageRank],"&gt;="&amp;P7)</f>
        <v>0</v>
      </c>
      <c r="R6" s="37">
        <f t="shared" si="8"/>
        <v>0.06060606060606061</v>
      </c>
      <c r="S6" s="43">
        <f>COUNTIF(Vertices[Clustering Coefficient],"&gt;= "&amp;R6)-COUNTIF(Vertices[Clustering Coefficient],"&gt;="&amp;R7)</f>
        <v>0</v>
      </c>
      <c r="T6" s="37" t="e">
        <f ca="1" t="shared" si="9"/>
        <v>#REF!</v>
      </c>
      <c r="U6" s="38" t="e">
        <f ca="1" t="shared" si="0"/>
        <v>#REF!</v>
      </c>
    </row>
    <row r="7" spans="1:21" ht="15">
      <c r="A7" s="34" t="s">
        <v>149</v>
      </c>
      <c r="B7" s="34">
        <v>152</v>
      </c>
      <c r="D7" s="32">
        <f t="shared" si="1"/>
        <v>0</v>
      </c>
      <c r="E7" s="3">
        <f>COUNTIF(Vertices[Degree],"&gt;= "&amp;D7)-COUNTIF(Vertices[Degree],"&gt;="&amp;D8)</f>
        <v>0</v>
      </c>
      <c r="F7" s="39">
        <f t="shared" si="2"/>
        <v>1.7272727272727275</v>
      </c>
      <c r="G7" s="40">
        <f>COUNTIF(Vertices[In-Degree],"&gt;= "&amp;F7)-COUNTIF(Vertices[In-Degree],"&gt;="&amp;F8)</f>
        <v>0</v>
      </c>
      <c r="H7" s="39">
        <f t="shared" si="3"/>
        <v>0.9090909090909092</v>
      </c>
      <c r="I7" s="40">
        <f>COUNTIF(Vertices[Out-Degree],"&gt;= "&amp;H7)-COUNTIF(Vertices[Out-Degree],"&gt;="&amp;H8)</f>
        <v>1</v>
      </c>
      <c r="J7" s="39">
        <f t="shared" si="4"/>
        <v>3.844155818181818</v>
      </c>
      <c r="K7" s="40">
        <f>COUNTIF(Vertices[Betweenness Centrality],"&gt;= "&amp;J7)-COUNTIF(Vertices[Betweenness Centrality],"&gt;="&amp;J8)</f>
        <v>0</v>
      </c>
      <c r="L7" s="39">
        <f t="shared" si="5"/>
        <v>0.03203427272727273</v>
      </c>
      <c r="M7" s="40">
        <f>COUNTIF(Vertices[Closeness Centrality],"&gt;= "&amp;L7)-COUNTIF(Vertices[Closeness Centrality],"&gt;="&amp;L8)</f>
        <v>0</v>
      </c>
      <c r="N7" s="39">
        <f t="shared" si="6"/>
        <v>0.012837272727272727</v>
      </c>
      <c r="O7" s="40">
        <f>COUNTIF(Vertices[Eigenvector Centrality],"&gt;= "&amp;N7)-COUNTIF(Vertices[Eigenvector Centrality],"&gt;="&amp;N8)</f>
        <v>2</v>
      </c>
      <c r="P7" s="39">
        <f t="shared" si="7"/>
        <v>0.417667090909091</v>
      </c>
      <c r="Q7" s="40">
        <f>COUNTIF(Vertices[PageRank],"&gt;= "&amp;P7)-COUNTIF(Vertices[PageRank],"&gt;="&amp;P8)</f>
        <v>1</v>
      </c>
      <c r="R7" s="39">
        <f t="shared" si="8"/>
        <v>0.07575757575757576</v>
      </c>
      <c r="S7" s="44">
        <f>COUNTIF(Vertices[Clustering Coefficient],"&gt;= "&amp;R7)-COUNTIF(Vertices[Clustering Coefficient],"&gt;="&amp;R8)</f>
        <v>0</v>
      </c>
      <c r="T7" s="39" t="e">
        <f ca="1" t="shared" si="9"/>
        <v>#REF!</v>
      </c>
      <c r="U7" s="40" t="e">
        <f ca="1" t="shared" si="0"/>
        <v>#REF!</v>
      </c>
    </row>
    <row r="8" spans="1:21" ht="15">
      <c r="A8" s="34" t="s">
        <v>150</v>
      </c>
      <c r="B8" s="34">
        <v>167</v>
      </c>
      <c r="D8" s="32">
        <f t="shared" si="1"/>
        <v>0</v>
      </c>
      <c r="E8" s="3">
        <f>COUNTIF(Vertices[Degree],"&gt;= "&amp;D8)-COUNTIF(Vertices[Degree],"&gt;="&amp;D9)</f>
        <v>0</v>
      </c>
      <c r="F8" s="37">
        <f t="shared" si="2"/>
        <v>1.872727272727273</v>
      </c>
      <c r="G8" s="38">
        <f>COUNTIF(Vertices[In-Degree],"&gt;= "&amp;F8)-COUNTIF(Vertices[In-Degree],"&gt;="&amp;F9)</f>
        <v>0</v>
      </c>
      <c r="H8" s="37">
        <f t="shared" si="3"/>
        <v>1.090909090909091</v>
      </c>
      <c r="I8" s="38">
        <f>COUNTIF(Vertices[Out-Degree],"&gt;= "&amp;H8)-COUNTIF(Vertices[Out-Degree],"&gt;="&amp;H9)</f>
        <v>0</v>
      </c>
      <c r="J8" s="37">
        <f t="shared" si="4"/>
        <v>4.612986981818182</v>
      </c>
      <c r="K8" s="38">
        <f>COUNTIF(Vertices[Betweenness Centrality],"&gt;= "&amp;J8)-COUNTIF(Vertices[Betweenness Centrality],"&gt;="&amp;J9)</f>
        <v>0</v>
      </c>
      <c r="L8" s="37">
        <f t="shared" si="5"/>
        <v>0.032726927272727274</v>
      </c>
      <c r="M8" s="38">
        <f>COUNTIF(Vertices[Closeness Centrality],"&gt;= "&amp;L8)-COUNTIF(Vertices[Closeness Centrality],"&gt;="&amp;L9)</f>
        <v>0</v>
      </c>
      <c r="N8" s="37">
        <f t="shared" si="6"/>
        <v>0.015015527272727272</v>
      </c>
      <c r="O8" s="38">
        <f>COUNTIF(Vertices[Eigenvector Centrality],"&gt;= "&amp;N8)-COUNTIF(Vertices[Eigenvector Centrality],"&gt;="&amp;N9)</f>
        <v>1</v>
      </c>
      <c r="P8" s="37">
        <f t="shared" si="7"/>
        <v>0.4427661090909092</v>
      </c>
      <c r="Q8" s="38">
        <f>COUNTIF(Vertices[PageRank],"&gt;= "&amp;P8)-COUNTIF(Vertices[PageRank],"&gt;="&amp;P9)</f>
        <v>0</v>
      </c>
      <c r="R8" s="37">
        <f t="shared" si="8"/>
        <v>0.09090909090909091</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2.0181818181818185</v>
      </c>
      <c r="G9" s="40">
        <f>COUNTIF(Vertices[In-Degree],"&gt;= "&amp;F9)-COUNTIF(Vertices[In-Degree],"&gt;="&amp;F10)</f>
        <v>0</v>
      </c>
      <c r="H9" s="39">
        <f t="shared" si="3"/>
        <v>1.272727272727273</v>
      </c>
      <c r="I9" s="40">
        <f>COUNTIF(Vertices[Out-Degree],"&gt;= "&amp;H9)-COUNTIF(Vertices[Out-Degree],"&gt;="&amp;H10)</f>
        <v>0</v>
      </c>
      <c r="J9" s="39">
        <f t="shared" si="4"/>
        <v>5.381818145454545</v>
      </c>
      <c r="K9" s="40">
        <f>COUNTIF(Vertices[Betweenness Centrality],"&gt;= "&amp;J9)-COUNTIF(Vertices[Betweenness Centrality],"&gt;="&amp;J10)</f>
        <v>0</v>
      </c>
      <c r="L9" s="39">
        <f t="shared" si="5"/>
        <v>0.03341958181818182</v>
      </c>
      <c r="M9" s="40">
        <f>COUNTIF(Vertices[Closeness Centrality],"&gt;= "&amp;L9)-COUNTIF(Vertices[Closeness Centrality],"&gt;="&amp;L10)</f>
        <v>0</v>
      </c>
      <c r="N9" s="39">
        <f t="shared" si="6"/>
        <v>0.01719378181818182</v>
      </c>
      <c r="O9" s="40">
        <f>COUNTIF(Vertices[Eigenvector Centrality],"&gt;= "&amp;N9)-COUNTIF(Vertices[Eigenvector Centrality],"&gt;="&amp;N10)</f>
        <v>0</v>
      </c>
      <c r="P9" s="39">
        <f t="shared" si="7"/>
        <v>0.4678651272727274</v>
      </c>
      <c r="Q9" s="40">
        <f>COUNTIF(Vertices[PageRank],"&gt;= "&amp;P9)-COUNTIF(Vertices[PageRank],"&gt;="&amp;P10)</f>
        <v>0</v>
      </c>
      <c r="R9" s="39">
        <f t="shared" si="8"/>
        <v>0.10606060606060606</v>
      </c>
      <c r="S9" s="44">
        <f>COUNTIF(Vertices[Clustering Coefficient],"&gt;= "&amp;R9)-COUNTIF(Vertices[Clustering Coefficient],"&gt;="&amp;R10)</f>
        <v>0</v>
      </c>
      <c r="T9" s="39" t="e">
        <f ca="1" t="shared" si="9"/>
        <v>#REF!</v>
      </c>
      <c r="U9" s="40" t="e">
        <f ca="1" t="shared" si="0"/>
        <v>#REF!</v>
      </c>
    </row>
    <row r="10" spans="1:21" ht="15">
      <c r="A10" s="34" t="s">
        <v>471</v>
      </c>
      <c r="B10" s="34">
        <v>1</v>
      </c>
      <c r="D10" s="32">
        <f t="shared" si="1"/>
        <v>0</v>
      </c>
      <c r="E10" s="3">
        <f>COUNTIF(Vertices[Degree],"&gt;= "&amp;D10)-COUNTIF(Vertices[Degree],"&gt;="&amp;D11)</f>
        <v>0</v>
      </c>
      <c r="F10" s="37">
        <f t="shared" si="2"/>
        <v>2.163636363636364</v>
      </c>
      <c r="G10" s="38">
        <f>COUNTIF(Vertices[In-Degree],"&gt;= "&amp;F10)-COUNTIF(Vertices[In-Degree],"&gt;="&amp;F11)</f>
        <v>0</v>
      </c>
      <c r="H10" s="37">
        <f t="shared" si="3"/>
        <v>1.4545454545454548</v>
      </c>
      <c r="I10" s="38">
        <f>COUNTIF(Vertices[Out-Degree],"&gt;= "&amp;H10)-COUNTIF(Vertices[Out-Degree],"&gt;="&amp;H11)</f>
        <v>0</v>
      </c>
      <c r="J10" s="37">
        <f t="shared" si="4"/>
        <v>6.150649309090909</v>
      </c>
      <c r="K10" s="38">
        <f>COUNTIF(Vertices[Betweenness Centrality],"&gt;= "&amp;J10)-COUNTIF(Vertices[Betweenness Centrality],"&gt;="&amp;J11)</f>
        <v>0</v>
      </c>
      <c r="L10" s="37">
        <f t="shared" si="5"/>
        <v>0.03411223636363636</v>
      </c>
      <c r="M10" s="38">
        <f>COUNTIF(Vertices[Closeness Centrality],"&gt;= "&amp;L10)-COUNTIF(Vertices[Closeness Centrality],"&gt;="&amp;L11)</f>
        <v>0</v>
      </c>
      <c r="N10" s="37">
        <f t="shared" si="6"/>
        <v>0.019372036363636366</v>
      </c>
      <c r="O10" s="38">
        <f>COUNTIF(Vertices[Eigenvector Centrality],"&gt;= "&amp;N10)-COUNTIF(Vertices[Eigenvector Centrality],"&gt;="&amp;N11)</f>
        <v>0</v>
      </c>
      <c r="P10" s="37">
        <f t="shared" si="7"/>
        <v>0.4929641454545456</v>
      </c>
      <c r="Q10" s="38">
        <f>COUNTIF(Vertices[PageRank],"&gt;= "&amp;P10)-COUNTIF(Vertices[PageRank],"&gt;="&amp;P11)</f>
        <v>0</v>
      </c>
      <c r="R10" s="37">
        <f t="shared" si="8"/>
        <v>0.12121212121212122</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2.3090909090909095</v>
      </c>
      <c r="G11" s="40">
        <f>COUNTIF(Vertices[In-Degree],"&gt;= "&amp;F11)-COUNTIF(Vertices[In-Degree],"&gt;="&amp;F12)</f>
        <v>0</v>
      </c>
      <c r="H11" s="39">
        <f t="shared" si="3"/>
        <v>1.6363636363636367</v>
      </c>
      <c r="I11" s="40">
        <f>COUNTIF(Vertices[Out-Degree],"&gt;= "&amp;H11)-COUNTIF(Vertices[Out-Degree],"&gt;="&amp;H12)</f>
        <v>0</v>
      </c>
      <c r="J11" s="39">
        <f t="shared" si="4"/>
        <v>6.9194804727272725</v>
      </c>
      <c r="K11" s="40">
        <f>COUNTIF(Vertices[Betweenness Centrality],"&gt;= "&amp;J11)-COUNTIF(Vertices[Betweenness Centrality],"&gt;="&amp;J12)</f>
        <v>0</v>
      </c>
      <c r="L11" s="39">
        <f t="shared" si="5"/>
        <v>0.034804890909090905</v>
      </c>
      <c r="M11" s="40">
        <f>COUNTIF(Vertices[Closeness Centrality],"&gt;= "&amp;L11)-COUNTIF(Vertices[Closeness Centrality],"&gt;="&amp;L12)</f>
        <v>0</v>
      </c>
      <c r="N11" s="39">
        <f t="shared" si="6"/>
        <v>0.021550290909090913</v>
      </c>
      <c r="O11" s="40">
        <f>COUNTIF(Vertices[Eigenvector Centrality],"&gt;= "&amp;N11)-COUNTIF(Vertices[Eigenvector Centrality],"&gt;="&amp;N12)</f>
        <v>0</v>
      </c>
      <c r="P11" s="39">
        <f t="shared" si="7"/>
        <v>0.5180631636363637</v>
      </c>
      <c r="Q11" s="40">
        <f>COUNTIF(Vertices[PageRank],"&gt;= "&amp;P11)-COUNTIF(Vertices[PageRank],"&gt;="&amp;P12)</f>
        <v>0</v>
      </c>
      <c r="R11" s="39">
        <f t="shared" si="8"/>
        <v>0.13636363636363635</v>
      </c>
      <c r="S11" s="44">
        <f>COUNTIF(Vertices[Clustering Coefficient],"&gt;= "&amp;R11)-COUNTIF(Vertices[Clustering Coefficient],"&gt;="&amp;R12)</f>
        <v>0</v>
      </c>
      <c r="T11" s="39" t="e">
        <f ca="1" t="shared" si="9"/>
        <v>#REF!</v>
      </c>
      <c r="U11" s="40" t="e">
        <f ca="1" t="shared" si="0"/>
        <v>#REF!</v>
      </c>
    </row>
    <row r="12" spans="1:21" ht="15">
      <c r="A12" s="34" t="s">
        <v>213</v>
      </c>
      <c r="B12" s="34">
        <v>167</v>
      </c>
      <c r="D12" s="32">
        <f t="shared" si="1"/>
        <v>0</v>
      </c>
      <c r="E12" s="3">
        <f>COUNTIF(Vertices[Degree],"&gt;= "&amp;D12)-COUNTIF(Vertices[Degree],"&gt;="&amp;D13)</f>
        <v>0</v>
      </c>
      <c r="F12" s="37">
        <f t="shared" si="2"/>
        <v>2.454545454545455</v>
      </c>
      <c r="G12" s="38">
        <f>COUNTIF(Vertices[In-Degree],"&gt;= "&amp;F12)-COUNTIF(Vertices[In-Degree],"&gt;="&amp;F13)</f>
        <v>0</v>
      </c>
      <c r="H12" s="37">
        <f t="shared" si="3"/>
        <v>1.8181818181818186</v>
      </c>
      <c r="I12" s="38">
        <f>COUNTIF(Vertices[Out-Degree],"&gt;= "&amp;H12)-COUNTIF(Vertices[Out-Degree],"&gt;="&amp;H13)</f>
        <v>0</v>
      </c>
      <c r="J12" s="37">
        <f t="shared" si="4"/>
        <v>7.688311636363636</v>
      </c>
      <c r="K12" s="38">
        <f>COUNTIF(Vertices[Betweenness Centrality],"&gt;= "&amp;J12)-COUNTIF(Vertices[Betweenness Centrality],"&gt;="&amp;J13)</f>
        <v>0</v>
      </c>
      <c r="L12" s="37">
        <f t="shared" si="5"/>
        <v>0.03549754545454545</v>
      </c>
      <c r="M12" s="38">
        <f>COUNTIF(Vertices[Closeness Centrality],"&gt;= "&amp;L12)-COUNTIF(Vertices[Closeness Centrality],"&gt;="&amp;L13)</f>
        <v>0</v>
      </c>
      <c r="N12" s="37">
        <f t="shared" si="6"/>
        <v>0.02372854545454546</v>
      </c>
      <c r="O12" s="38">
        <f>COUNTIF(Vertices[Eigenvector Centrality],"&gt;= "&amp;N12)-COUNTIF(Vertices[Eigenvector Centrality],"&gt;="&amp;N13)</f>
        <v>0</v>
      </c>
      <c r="P12" s="37">
        <f t="shared" si="7"/>
        <v>0.5431621818181819</v>
      </c>
      <c r="Q12" s="38">
        <f>COUNTIF(Vertices[PageRank],"&gt;= "&amp;P12)-COUNTIF(Vertices[PageRank],"&gt;="&amp;P13)</f>
        <v>0</v>
      </c>
      <c r="R12" s="37">
        <f t="shared" si="8"/>
        <v>0.1515151515151515</v>
      </c>
      <c r="S12" s="43">
        <f>COUNTIF(Vertices[Clustering Coefficient],"&gt;= "&amp;R12)-COUNTIF(Vertices[Clustering Coefficient],"&gt;="&amp;R13)</f>
        <v>0</v>
      </c>
      <c r="T12" s="37" t="e">
        <f ca="1" t="shared" si="9"/>
        <v>#REF!</v>
      </c>
      <c r="U12" s="38" t="e">
        <f ca="1" t="shared" si="0"/>
        <v>#REF!</v>
      </c>
    </row>
    <row r="13" spans="1:21" ht="15">
      <c r="A13" s="117"/>
      <c r="B13" s="117"/>
      <c r="D13" s="32">
        <f t="shared" si="1"/>
        <v>0</v>
      </c>
      <c r="E13" s="3">
        <f>COUNTIF(Vertices[Degree],"&gt;= "&amp;D13)-COUNTIF(Vertices[Degree],"&gt;="&amp;D14)</f>
        <v>0</v>
      </c>
      <c r="F13" s="39">
        <f t="shared" si="2"/>
        <v>2.6000000000000005</v>
      </c>
      <c r="G13" s="40">
        <f>COUNTIF(Vertices[In-Degree],"&gt;= "&amp;F13)-COUNTIF(Vertices[In-Degree],"&gt;="&amp;F14)</f>
        <v>0</v>
      </c>
      <c r="H13" s="39">
        <f t="shared" si="3"/>
        <v>2.0000000000000004</v>
      </c>
      <c r="I13" s="40">
        <f>COUNTIF(Vertices[Out-Degree],"&gt;= "&amp;H13)-COUNTIF(Vertices[Out-Degree],"&gt;="&amp;H14)</f>
        <v>0</v>
      </c>
      <c r="J13" s="39">
        <f t="shared" si="4"/>
        <v>8.4571428</v>
      </c>
      <c r="K13" s="40">
        <f>COUNTIF(Vertices[Betweenness Centrality],"&gt;= "&amp;J13)-COUNTIF(Vertices[Betweenness Centrality],"&gt;="&amp;J14)</f>
        <v>0</v>
      </c>
      <c r="L13" s="39">
        <f t="shared" si="5"/>
        <v>0.03619019999999999</v>
      </c>
      <c r="M13" s="40">
        <f>COUNTIF(Vertices[Closeness Centrality],"&gt;= "&amp;L13)-COUNTIF(Vertices[Closeness Centrality],"&gt;="&amp;L14)</f>
        <v>0</v>
      </c>
      <c r="N13" s="39">
        <f t="shared" si="6"/>
        <v>0.025906800000000008</v>
      </c>
      <c r="O13" s="40">
        <f>COUNTIF(Vertices[Eigenvector Centrality],"&gt;= "&amp;N13)-COUNTIF(Vertices[Eigenvector Centrality],"&gt;="&amp;N14)</f>
        <v>0</v>
      </c>
      <c r="P13" s="39">
        <f t="shared" si="7"/>
        <v>0.5682612</v>
      </c>
      <c r="Q13" s="40">
        <f>COUNTIF(Vertices[PageRank],"&gt;= "&amp;P13)-COUNTIF(Vertices[PageRank],"&gt;="&amp;P14)</f>
        <v>0</v>
      </c>
      <c r="R13" s="39">
        <f t="shared" si="8"/>
        <v>0.16666666666666663</v>
      </c>
      <c r="S13" s="44">
        <f>COUNTIF(Vertices[Clustering Coefficient],"&gt;= "&amp;R13)-COUNTIF(Vertices[Clustering Coefficient],"&gt;="&amp;R14)</f>
        <v>0</v>
      </c>
      <c r="T13" s="39" t="e">
        <f ca="1" t="shared" si="9"/>
        <v>#REF!</v>
      </c>
      <c r="U13" s="40" t="e">
        <f ca="1" t="shared" si="0"/>
        <v>#REF!</v>
      </c>
    </row>
    <row r="14" spans="1:21" ht="15">
      <c r="A14" s="34" t="s">
        <v>151</v>
      </c>
      <c r="B14" s="34">
        <v>2</v>
      </c>
      <c r="D14" s="32">
        <f t="shared" si="1"/>
        <v>0</v>
      </c>
      <c r="E14" s="3">
        <f>COUNTIF(Vertices[Degree],"&gt;= "&amp;D14)-COUNTIF(Vertices[Degree],"&gt;="&amp;D15)</f>
        <v>0</v>
      </c>
      <c r="F14" s="37">
        <f t="shared" si="2"/>
        <v>2.745454545454546</v>
      </c>
      <c r="G14" s="38">
        <f>COUNTIF(Vertices[In-Degree],"&gt;= "&amp;F14)-COUNTIF(Vertices[In-Degree],"&gt;="&amp;F15)</f>
        <v>0</v>
      </c>
      <c r="H14" s="37">
        <f t="shared" si="3"/>
        <v>2.181818181818182</v>
      </c>
      <c r="I14" s="38">
        <f>COUNTIF(Vertices[Out-Degree],"&gt;= "&amp;H14)-COUNTIF(Vertices[Out-Degree],"&gt;="&amp;H15)</f>
        <v>0</v>
      </c>
      <c r="J14" s="37">
        <f t="shared" si="4"/>
        <v>9.225973963636363</v>
      </c>
      <c r="K14" s="38">
        <f>COUNTIF(Vertices[Betweenness Centrality],"&gt;= "&amp;J14)-COUNTIF(Vertices[Betweenness Centrality],"&gt;="&amp;J15)</f>
        <v>0</v>
      </c>
      <c r="L14" s="37">
        <f t="shared" si="5"/>
        <v>0.036882854545454535</v>
      </c>
      <c r="M14" s="38">
        <f>COUNTIF(Vertices[Closeness Centrality],"&gt;= "&amp;L14)-COUNTIF(Vertices[Closeness Centrality],"&gt;="&amp;L15)</f>
        <v>0</v>
      </c>
      <c r="N14" s="37">
        <f t="shared" si="6"/>
        <v>0.028085054545454555</v>
      </c>
      <c r="O14" s="38">
        <f>COUNTIF(Vertices[Eigenvector Centrality],"&gt;= "&amp;N14)-COUNTIF(Vertices[Eigenvector Centrality],"&gt;="&amp;N15)</f>
        <v>0</v>
      </c>
      <c r="P14" s="37">
        <f t="shared" si="7"/>
        <v>0.5933602181818182</v>
      </c>
      <c r="Q14" s="38">
        <f>COUNTIF(Vertices[PageRank],"&gt;= "&amp;P14)-COUNTIF(Vertices[PageRank],"&gt;="&amp;P15)</f>
        <v>0</v>
      </c>
      <c r="R14" s="37">
        <f t="shared" si="8"/>
        <v>0.18181818181818177</v>
      </c>
      <c r="S14" s="43">
        <f>COUNTIF(Vertices[Clustering Coefficient],"&gt;= "&amp;R14)-COUNTIF(Vertices[Clustering Coefficient],"&gt;="&amp;R15)</f>
        <v>0</v>
      </c>
      <c r="T14" s="37" t="e">
        <f ca="1" t="shared" si="9"/>
        <v>#REF!</v>
      </c>
      <c r="U14" s="38" t="e">
        <f ca="1" t="shared" si="0"/>
        <v>#REF!</v>
      </c>
    </row>
    <row r="15" spans="1:21" ht="15">
      <c r="A15" s="117"/>
      <c r="B15" s="117"/>
      <c r="D15" s="32">
        <f t="shared" si="1"/>
        <v>0</v>
      </c>
      <c r="E15" s="3">
        <f>COUNTIF(Vertices[Degree],"&gt;= "&amp;D15)-COUNTIF(Vertices[Degree],"&gt;="&amp;D16)</f>
        <v>0</v>
      </c>
      <c r="F15" s="39">
        <f t="shared" si="2"/>
        <v>2.8909090909090915</v>
      </c>
      <c r="G15" s="40">
        <f>COUNTIF(Vertices[In-Degree],"&gt;= "&amp;F15)-COUNTIF(Vertices[In-Degree],"&gt;="&amp;F16)</f>
        <v>1</v>
      </c>
      <c r="H15" s="39">
        <f t="shared" si="3"/>
        <v>2.3636363636363638</v>
      </c>
      <c r="I15" s="40">
        <f>COUNTIF(Vertices[Out-Degree],"&gt;= "&amp;H15)-COUNTIF(Vertices[Out-Degree],"&gt;="&amp;H16)</f>
        <v>0</v>
      </c>
      <c r="J15" s="39">
        <f t="shared" si="4"/>
        <v>9.994805127272727</v>
      </c>
      <c r="K15" s="40">
        <f>COUNTIF(Vertices[Betweenness Centrality],"&gt;= "&amp;J15)-COUNTIF(Vertices[Betweenness Centrality],"&gt;="&amp;J16)</f>
        <v>0</v>
      </c>
      <c r="L15" s="39">
        <f t="shared" si="5"/>
        <v>0.03757550909090908</v>
      </c>
      <c r="M15" s="40">
        <f>COUNTIF(Vertices[Closeness Centrality],"&gt;= "&amp;L15)-COUNTIF(Vertices[Closeness Centrality],"&gt;="&amp;L16)</f>
        <v>0</v>
      </c>
      <c r="N15" s="39">
        <f t="shared" si="6"/>
        <v>0.030263309090909102</v>
      </c>
      <c r="O15" s="40">
        <f>COUNTIF(Vertices[Eigenvector Centrality],"&gt;= "&amp;N15)-COUNTIF(Vertices[Eigenvector Centrality],"&gt;="&amp;N16)</f>
        <v>0</v>
      </c>
      <c r="P15" s="39">
        <f t="shared" si="7"/>
        <v>0.6184592363636363</v>
      </c>
      <c r="Q15" s="40">
        <f>COUNTIF(Vertices[PageRank],"&gt;= "&amp;P15)-COUNTIF(Vertices[PageRank],"&gt;="&amp;P16)</f>
        <v>0</v>
      </c>
      <c r="R15" s="39">
        <f t="shared" si="8"/>
        <v>0.1969696969696969</v>
      </c>
      <c r="S15" s="44">
        <f>COUNTIF(Vertices[Clustering Coefficient],"&gt;= "&amp;R15)-COUNTIF(Vertices[Clustering Coefficient],"&gt;="&amp;R16)</f>
        <v>0</v>
      </c>
      <c r="T15" s="39" t="e">
        <f ca="1" t="shared" si="9"/>
        <v>#REF!</v>
      </c>
      <c r="U15" s="40" t="e">
        <f ca="1" t="shared" si="0"/>
        <v>#REF!</v>
      </c>
    </row>
    <row r="16" spans="1:21" ht="15">
      <c r="A16" s="34" t="s">
        <v>170</v>
      </c>
      <c r="B16" s="34">
        <v>0.5128205128205128</v>
      </c>
      <c r="D16" s="32">
        <f t="shared" si="1"/>
        <v>0</v>
      </c>
      <c r="E16" s="3">
        <f>COUNTIF(Vertices[Degree],"&gt;= "&amp;D16)-COUNTIF(Vertices[Degree],"&gt;="&amp;D17)</f>
        <v>0</v>
      </c>
      <c r="F16" s="37">
        <f t="shared" si="2"/>
        <v>3.036363636363637</v>
      </c>
      <c r="G16" s="38">
        <f>COUNTIF(Vertices[In-Degree],"&gt;= "&amp;F16)-COUNTIF(Vertices[In-Degree],"&gt;="&amp;F17)</f>
        <v>0</v>
      </c>
      <c r="H16" s="37">
        <f t="shared" si="3"/>
        <v>2.5454545454545454</v>
      </c>
      <c r="I16" s="38">
        <f>COUNTIF(Vertices[Out-Degree],"&gt;= "&amp;H16)-COUNTIF(Vertices[Out-Degree],"&gt;="&amp;H17)</f>
        <v>0</v>
      </c>
      <c r="J16" s="37">
        <f t="shared" si="4"/>
        <v>10.76363629090909</v>
      </c>
      <c r="K16" s="38">
        <f>COUNTIF(Vertices[Betweenness Centrality],"&gt;= "&amp;J16)-COUNTIF(Vertices[Betweenness Centrality],"&gt;="&amp;J17)</f>
        <v>0</v>
      </c>
      <c r="L16" s="37">
        <f t="shared" si="5"/>
        <v>0.03826816363636362</v>
      </c>
      <c r="M16" s="38">
        <f>COUNTIF(Vertices[Closeness Centrality],"&gt;= "&amp;L16)-COUNTIF(Vertices[Closeness Centrality],"&gt;="&amp;L17)</f>
        <v>2</v>
      </c>
      <c r="N16" s="37">
        <f t="shared" si="6"/>
        <v>0.03244156363636365</v>
      </c>
      <c r="O16" s="38">
        <f>COUNTIF(Vertices[Eigenvector Centrality],"&gt;= "&amp;N16)-COUNTIF(Vertices[Eigenvector Centrality],"&gt;="&amp;N17)</f>
        <v>0</v>
      </c>
      <c r="P16" s="37">
        <f t="shared" si="7"/>
        <v>0.6435582545454545</v>
      </c>
      <c r="Q16" s="38">
        <f>COUNTIF(Vertices[PageRank],"&gt;= "&amp;P16)-COUNTIF(Vertices[PageRank],"&gt;="&amp;P17)</f>
        <v>1</v>
      </c>
      <c r="R16" s="37">
        <f t="shared" si="8"/>
        <v>0.21212121212121204</v>
      </c>
      <c r="S16" s="43">
        <f>COUNTIF(Vertices[Clustering Coefficient],"&gt;= "&amp;R16)-COUNTIF(Vertices[Clustering Coefficient],"&gt;="&amp;R17)</f>
        <v>0</v>
      </c>
      <c r="T16" s="37" t="e">
        <f ca="1" t="shared" si="9"/>
        <v>#REF!</v>
      </c>
      <c r="U16" s="38" t="e">
        <f ca="1" t="shared" si="0"/>
        <v>#REF!</v>
      </c>
    </row>
    <row r="17" spans="1:21" ht="15">
      <c r="A17" s="34" t="s">
        <v>171</v>
      </c>
      <c r="B17" s="34">
        <v>0.6779661016949152</v>
      </c>
      <c r="D17" s="32">
        <f t="shared" si="1"/>
        <v>0</v>
      </c>
      <c r="E17" s="3">
        <f>COUNTIF(Vertices[Degree],"&gt;= "&amp;D17)-COUNTIF(Vertices[Degree],"&gt;="&amp;D18)</f>
        <v>0</v>
      </c>
      <c r="F17" s="39">
        <f t="shared" si="2"/>
        <v>3.1818181818181825</v>
      </c>
      <c r="G17" s="40">
        <f>COUNTIF(Vertices[In-Degree],"&gt;= "&amp;F17)-COUNTIF(Vertices[In-Degree],"&gt;="&amp;F18)</f>
        <v>0</v>
      </c>
      <c r="H17" s="39">
        <f t="shared" si="3"/>
        <v>2.727272727272727</v>
      </c>
      <c r="I17" s="40">
        <f>COUNTIF(Vertices[Out-Degree],"&gt;= "&amp;H17)-COUNTIF(Vertices[Out-Degree],"&gt;="&amp;H18)</f>
        <v>0</v>
      </c>
      <c r="J17" s="39">
        <f t="shared" si="4"/>
        <v>11.532467454545454</v>
      </c>
      <c r="K17" s="40">
        <f>COUNTIF(Vertices[Betweenness Centrality],"&gt;= "&amp;J17)-COUNTIF(Vertices[Betweenness Centrality],"&gt;="&amp;J18)</f>
        <v>0</v>
      </c>
      <c r="L17" s="39">
        <f t="shared" si="5"/>
        <v>0.038960818181818166</v>
      </c>
      <c r="M17" s="40">
        <f>COUNTIF(Vertices[Closeness Centrality],"&gt;= "&amp;L17)-COUNTIF(Vertices[Closeness Centrality],"&gt;="&amp;L18)</f>
        <v>0</v>
      </c>
      <c r="N17" s="39">
        <f t="shared" si="6"/>
        <v>0.034619818181818196</v>
      </c>
      <c r="O17" s="40">
        <f>COUNTIF(Vertices[Eigenvector Centrality],"&gt;= "&amp;N17)-COUNTIF(Vertices[Eigenvector Centrality],"&gt;="&amp;N18)</f>
        <v>0</v>
      </c>
      <c r="P17" s="39">
        <f t="shared" si="7"/>
        <v>0.6686572727272726</v>
      </c>
      <c r="Q17" s="40">
        <f>COUNTIF(Vertices[PageRank],"&gt;= "&amp;P17)-COUNTIF(Vertices[PageRank],"&gt;="&amp;P18)</f>
        <v>0</v>
      </c>
      <c r="R17" s="39">
        <f t="shared" si="8"/>
        <v>0.22727272727272718</v>
      </c>
      <c r="S17" s="44">
        <f>COUNTIF(Vertices[Clustering Coefficient],"&gt;= "&amp;R17)-COUNTIF(Vertices[Clustering Coefficient],"&gt;="&amp;R18)</f>
        <v>0</v>
      </c>
      <c r="T17" s="39" t="e">
        <f ca="1" t="shared" si="9"/>
        <v>#REF!</v>
      </c>
      <c r="U17" s="40" t="e">
        <f ca="1" t="shared" si="0"/>
        <v>#REF!</v>
      </c>
    </row>
    <row r="18" spans="1:21" ht="15">
      <c r="A18" s="117"/>
      <c r="B18" s="117"/>
      <c r="D18" s="32">
        <f t="shared" si="1"/>
        <v>0</v>
      </c>
      <c r="E18" s="3">
        <f>COUNTIF(Vertices[Degree],"&gt;= "&amp;D18)-COUNTIF(Vertices[Degree],"&gt;="&amp;D19)</f>
        <v>0</v>
      </c>
      <c r="F18" s="37">
        <f t="shared" si="2"/>
        <v>3.327272727272728</v>
      </c>
      <c r="G18" s="38">
        <f>COUNTIF(Vertices[In-Degree],"&gt;= "&amp;F18)-COUNTIF(Vertices[In-Degree],"&gt;="&amp;F19)</f>
        <v>0</v>
      </c>
      <c r="H18" s="37">
        <f t="shared" si="3"/>
        <v>2.9090909090909087</v>
      </c>
      <c r="I18" s="38">
        <f>COUNTIF(Vertices[Out-Degree],"&gt;= "&amp;H18)-COUNTIF(Vertices[Out-Degree],"&gt;="&amp;H19)</f>
        <v>0</v>
      </c>
      <c r="J18" s="37">
        <f t="shared" si="4"/>
        <v>12.301298618181818</v>
      </c>
      <c r="K18" s="38">
        <f>COUNTIF(Vertices[Betweenness Centrality],"&gt;= "&amp;J18)-COUNTIF(Vertices[Betweenness Centrality],"&gt;="&amp;J19)</f>
        <v>0</v>
      </c>
      <c r="L18" s="37">
        <f t="shared" si="5"/>
        <v>0.03965347272727271</v>
      </c>
      <c r="M18" s="38">
        <f>COUNTIF(Vertices[Closeness Centrality],"&gt;= "&amp;L18)-COUNTIF(Vertices[Closeness Centrality],"&gt;="&amp;L19)</f>
        <v>0</v>
      </c>
      <c r="N18" s="37">
        <f t="shared" si="6"/>
        <v>0.03679807272727274</v>
      </c>
      <c r="O18" s="38">
        <f>COUNTIF(Vertices[Eigenvector Centrality],"&gt;= "&amp;N18)-COUNTIF(Vertices[Eigenvector Centrality],"&gt;="&amp;N19)</f>
        <v>0</v>
      </c>
      <c r="P18" s="37">
        <f t="shared" si="7"/>
        <v>0.6937562909090907</v>
      </c>
      <c r="Q18" s="38">
        <f>COUNTIF(Vertices[PageRank],"&gt;= "&amp;P18)-COUNTIF(Vertices[PageRank],"&gt;="&amp;P19)</f>
        <v>0</v>
      </c>
      <c r="R18" s="37">
        <f t="shared" si="8"/>
        <v>0.24242424242424232</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3.4727272727272736</v>
      </c>
      <c r="G19" s="40">
        <f>COUNTIF(Vertices[In-Degree],"&gt;= "&amp;F19)-COUNTIF(Vertices[In-Degree],"&gt;="&amp;F20)</f>
        <v>0</v>
      </c>
      <c r="H19" s="39">
        <f t="shared" si="3"/>
        <v>3.0909090909090904</v>
      </c>
      <c r="I19" s="40">
        <f>COUNTIF(Vertices[Out-Degree],"&gt;= "&amp;H19)-COUNTIF(Vertices[Out-Degree],"&gt;="&amp;H20)</f>
        <v>0</v>
      </c>
      <c r="J19" s="39">
        <f t="shared" si="4"/>
        <v>13.070129781818181</v>
      </c>
      <c r="K19" s="40">
        <f>COUNTIF(Vertices[Betweenness Centrality],"&gt;= "&amp;J19)-COUNTIF(Vertices[Betweenness Centrality],"&gt;="&amp;J20)</f>
        <v>0</v>
      </c>
      <c r="L19" s="39">
        <f t="shared" si="5"/>
        <v>0.04034612727272725</v>
      </c>
      <c r="M19" s="40">
        <f>COUNTIF(Vertices[Closeness Centrality],"&gt;= "&amp;L19)-COUNTIF(Vertices[Closeness Centrality],"&gt;="&amp;L20)</f>
        <v>0</v>
      </c>
      <c r="N19" s="39">
        <f t="shared" si="6"/>
        <v>0.03897632727272729</v>
      </c>
      <c r="O19" s="40">
        <f>COUNTIF(Vertices[Eigenvector Centrality],"&gt;= "&amp;N19)-COUNTIF(Vertices[Eigenvector Centrality],"&gt;="&amp;N20)</f>
        <v>0</v>
      </c>
      <c r="P19" s="39">
        <f t="shared" si="7"/>
        <v>0.7188553090909089</v>
      </c>
      <c r="Q19" s="40">
        <f>COUNTIF(Vertices[PageRank],"&gt;= "&amp;P19)-COUNTIF(Vertices[PageRank],"&gt;="&amp;P20)</f>
        <v>0</v>
      </c>
      <c r="R19" s="39">
        <f t="shared" si="8"/>
        <v>0.25757575757575746</v>
      </c>
      <c r="S19" s="44">
        <f>COUNTIF(Vertices[Clustering Coefficient],"&gt;= "&amp;R19)-COUNTIF(Vertices[Clustering Coefficient],"&gt;="&amp;R20)</f>
        <v>0</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3.618181818181819</v>
      </c>
      <c r="G20" s="38">
        <f>COUNTIF(Vertices[In-Degree],"&gt;= "&amp;F20)-COUNTIF(Vertices[In-Degree],"&gt;="&amp;F21)</f>
        <v>0</v>
      </c>
      <c r="H20" s="37">
        <f t="shared" si="3"/>
        <v>3.272727272727272</v>
      </c>
      <c r="I20" s="38">
        <f>COUNTIF(Vertices[Out-Degree],"&gt;= "&amp;H20)-COUNTIF(Vertices[Out-Degree],"&gt;="&amp;H21)</f>
        <v>0</v>
      </c>
      <c r="J20" s="37">
        <f t="shared" si="4"/>
        <v>13.838960945454545</v>
      </c>
      <c r="K20" s="38">
        <f>COUNTIF(Vertices[Betweenness Centrality],"&gt;= "&amp;J20)-COUNTIF(Vertices[Betweenness Centrality],"&gt;="&amp;J21)</f>
        <v>0</v>
      </c>
      <c r="L20" s="37">
        <f t="shared" si="5"/>
        <v>0.041038781818181796</v>
      </c>
      <c r="M20" s="38">
        <f>COUNTIF(Vertices[Closeness Centrality],"&gt;= "&amp;L20)-COUNTIF(Vertices[Closeness Centrality],"&gt;="&amp;L21)</f>
        <v>1</v>
      </c>
      <c r="N20" s="37">
        <f t="shared" si="6"/>
        <v>0.04115458181818184</v>
      </c>
      <c r="O20" s="38">
        <f>COUNTIF(Vertices[Eigenvector Centrality],"&gt;= "&amp;N20)-COUNTIF(Vertices[Eigenvector Centrality],"&gt;="&amp;N21)</f>
        <v>0</v>
      </c>
      <c r="P20" s="37">
        <f t="shared" si="7"/>
        <v>0.743954327272727</v>
      </c>
      <c r="Q20" s="38">
        <f>COUNTIF(Vertices[PageRank],"&gt;= "&amp;P20)-COUNTIF(Vertices[PageRank],"&gt;="&amp;P21)</f>
        <v>0</v>
      </c>
      <c r="R20" s="37">
        <f t="shared" si="8"/>
        <v>0.2727272727272726</v>
      </c>
      <c r="S20" s="43">
        <f>COUNTIF(Vertices[Clustering Coefficient],"&gt;= "&amp;R20)-COUNTIF(Vertices[Clustering Coefficient],"&gt;="&amp;R21)</f>
        <v>0</v>
      </c>
      <c r="T20" s="37" t="e">
        <f ca="1" t="shared" si="9"/>
        <v>#REF!</v>
      </c>
      <c r="U20" s="38" t="e">
        <f ca="1" t="shared" si="0"/>
        <v>#REF!</v>
      </c>
    </row>
    <row r="21" spans="1:21" ht="15">
      <c r="A21" s="34" t="s">
        <v>154</v>
      </c>
      <c r="B21" s="34">
        <v>13</v>
      </c>
      <c r="D21" s="32">
        <f t="shared" si="1"/>
        <v>0</v>
      </c>
      <c r="E21" s="3">
        <f>COUNTIF(Vertices[Degree],"&gt;= "&amp;D21)-COUNTIF(Vertices[Degree],"&gt;="&amp;D22)</f>
        <v>0</v>
      </c>
      <c r="F21" s="39">
        <f t="shared" si="2"/>
        <v>3.7636363636363646</v>
      </c>
      <c r="G21" s="40">
        <f>COUNTIF(Vertices[In-Degree],"&gt;= "&amp;F21)-COUNTIF(Vertices[In-Degree],"&gt;="&amp;F22)</f>
        <v>0</v>
      </c>
      <c r="H21" s="39">
        <f t="shared" si="3"/>
        <v>3.4545454545454537</v>
      </c>
      <c r="I21" s="40">
        <f>COUNTIF(Vertices[Out-Degree],"&gt;= "&amp;H21)-COUNTIF(Vertices[Out-Degree],"&gt;="&amp;H22)</f>
        <v>0</v>
      </c>
      <c r="J21" s="39">
        <f t="shared" si="4"/>
        <v>14.607792109090909</v>
      </c>
      <c r="K21" s="40">
        <f>COUNTIF(Vertices[Betweenness Centrality],"&gt;= "&amp;J21)-COUNTIF(Vertices[Betweenness Centrality],"&gt;="&amp;J22)</f>
        <v>0</v>
      </c>
      <c r="L21" s="39">
        <f t="shared" si="5"/>
        <v>0.04173143636363634</v>
      </c>
      <c r="M21" s="40">
        <f>COUNTIF(Vertices[Closeness Centrality],"&gt;= "&amp;L21)-COUNTIF(Vertices[Closeness Centrality],"&gt;="&amp;L22)</f>
        <v>0</v>
      </c>
      <c r="N21" s="39">
        <f t="shared" si="6"/>
        <v>0.043332836363636384</v>
      </c>
      <c r="O21" s="40">
        <f>COUNTIF(Vertices[Eigenvector Centrality],"&gt;= "&amp;N21)-COUNTIF(Vertices[Eigenvector Centrality],"&gt;="&amp;N22)</f>
        <v>0</v>
      </c>
      <c r="P21" s="39">
        <f t="shared" si="7"/>
        <v>0.7690533454545452</v>
      </c>
      <c r="Q21" s="40">
        <f>COUNTIF(Vertices[PageRank],"&gt;= "&amp;P21)-COUNTIF(Vertices[PageRank],"&gt;="&amp;P22)</f>
        <v>0</v>
      </c>
      <c r="R21" s="39">
        <f t="shared" si="8"/>
        <v>0.28787878787878773</v>
      </c>
      <c r="S21" s="44">
        <f>COUNTIF(Vertices[Clustering Coefficient],"&gt;= "&amp;R21)-COUNTIF(Vertices[Clustering Coefficient],"&gt;="&amp;R22)</f>
        <v>0</v>
      </c>
      <c r="T21" s="39" t="e">
        <f ca="1" t="shared" si="9"/>
        <v>#REF!</v>
      </c>
      <c r="U21" s="40" t="e">
        <f ca="1" t="shared" si="0"/>
        <v>#REF!</v>
      </c>
    </row>
    <row r="22" spans="1:21" ht="15">
      <c r="A22" s="34" t="s">
        <v>155</v>
      </c>
      <c r="B22" s="34">
        <v>167</v>
      </c>
      <c r="D22" s="32">
        <f t="shared" si="1"/>
        <v>0</v>
      </c>
      <c r="E22" s="3">
        <f>COUNTIF(Vertices[Degree],"&gt;= "&amp;D22)-COUNTIF(Vertices[Degree],"&gt;="&amp;D23)</f>
        <v>0</v>
      </c>
      <c r="F22" s="37">
        <f t="shared" si="2"/>
        <v>3.90909090909091</v>
      </c>
      <c r="G22" s="38">
        <f>COUNTIF(Vertices[In-Degree],"&gt;= "&amp;F22)-COUNTIF(Vertices[In-Degree],"&gt;="&amp;F23)</f>
        <v>0</v>
      </c>
      <c r="H22" s="37">
        <f t="shared" si="3"/>
        <v>3.6363636363636354</v>
      </c>
      <c r="I22" s="38">
        <f>COUNTIF(Vertices[Out-Degree],"&gt;= "&amp;H22)-COUNTIF(Vertices[Out-Degree],"&gt;="&amp;H23)</f>
        <v>0</v>
      </c>
      <c r="J22" s="37">
        <f t="shared" si="4"/>
        <v>15.376623272727272</v>
      </c>
      <c r="K22" s="38">
        <f>COUNTIF(Vertices[Betweenness Centrality],"&gt;= "&amp;J22)-COUNTIF(Vertices[Betweenness Centrality],"&gt;="&amp;J23)</f>
        <v>0</v>
      </c>
      <c r="L22" s="37">
        <f t="shared" si="5"/>
        <v>0.042424090909090884</v>
      </c>
      <c r="M22" s="38">
        <f>COUNTIF(Vertices[Closeness Centrality],"&gt;= "&amp;L22)-COUNTIF(Vertices[Closeness Centrality],"&gt;="&amp;L23)</f>
        <v>0</v>
      </c>
      <c r="N22" s="37">
        <f t="shared" si="6"/>
        <v>0.04551109090909093</v>
      </c>
      <c r="O22" s="38">
        <f>COUNTIF(Vertices[Eigenvector Centrality],"&gt;= "&amp;N22)-COUNTIF(Vertices[Eigenvector Centrality],"&gt;="&amp;N23)</f>
        <v>0</v>
      </c>
      <c r="P22" s="37">
        <f t="shared" si="7"/>
        <v>0.7941523636363633</v>
      </c>
      <c r="Q22" s="38">
        <f>COUNTIF(Vertices[PageRank],"&gt;= "&amp;P22)-COUNTIF(Vertices[PageRank],"&gt;="&amp;P23)</f>
        <v>0</v>
      </c>
      <c r="R22" s="37">
        <f t="shared" si="8"/>
        <v>0.30303030303030287</v>
      </c>
      <c r="S22" s="43">
        <f>COUNTIF(Vertices[Clustering Coefficient],"&gt;= "&amp;R22)-COUNTIF(Vertices[Clustering Coefficient],"&gt;="&amp;R23)</f>
        <v>0</v>
      </c>
      <c r="T22" s="37" t="e">
        <f ca="1" t="shared" si="9"/>
        <v>#REF!</v>
      </c>
      <c r="U22" s="38" t="e">
        <f ca="1" t="shared" si="0"/>
        <v>#REF!</v>
      </c>
    </row>
    <row r="23" spans="1:21" ht="15">
      <c r="A23" s="117"/>
      <c r="B23" s="117"/>
      <c r="D23" s="32">
        <f t="shared" si="1"/>
        <v>0</v>
      </c>
      <c r="E23" s="3">
        <f>COUNTIF(Vertices[Degree],"&gt;= "&amp;D23)-COUNTIF(Vertices[Degree],"&gt;="&amp;D24)</f>
        <v>0</v>
      </c>
      <c r="F23" s="39">
        <f t="shared" si="2"/>
        <v>4.054545454545456</v>
      </c>
      <c r="G23" s="40">
        <f>COUNTIF(Vertices[In-Degree],"&gt;= "&amp;F23)-COUNTIF(Vertices[In-Degree],"&gt;="&amp;F24)</f>
        <v>0</v>
      </c>
      <c r="H23" s="39">
        <f t="shared" si="3"/>
        <v>3.818181818181817</v>
      </c>
      <c r="I23" s="40">
        <f>COUNTIF(Vertices[Out-Degree],"&gt;= "&amp;H23)-COUNTIF(Vertices[Out-Degree],"&gt;="&amp;H24)</f>
        <v>0</v>
      </c>
      <c r="J23" s="39">
        <f t="shared" si="4"/>
        <v>16.145454436363636</v>
      </c>
      <c r="K23" s="40">
        <f>COUNTIF(Vertices[Betweenness Centrality],"&gt;= "&amp;J23)-COUNTIF(Vertices[Betweenness Centrality],"&gt;="&amp;J24)</f>
        <v>0</v>
      </c>
      <c r="L23" s="39">
        <f t="shared" si="5"/>
        <v>0.04311674545454543</v>
      </c>
      <c r="M23" s="40">
        <f>COUNTIF(Vertices[Closeness Centrality],"&gt;= "&amp;L23)-COUNTIF(Vertices[Closeness Centrality],"&gt;="&amp;L24)</f>
        <v>0</v>
      </c>
      <c r="N23" s="39">
        <f t="shared" si="6"/>
        <v>0.04768934545454548</v>
      </c>
      <c r="O23" s="40">
        <f>COUNTIF(Vertices[Eigenvector Centrality],"&gt;= "&amp;N23)-COUNTIF(Vertices[Eigenvector Centrality],"&gt;="&amp;N24)</f>
        <v>0</v>
      </c>
      <c r="P23" s="39">
        <f t="shared" si="7"/>
        <v>0.8192513818181815</v>
      </c>
      <c r="Q23" s="40">
        <f>COUNTIF(Vertices[PageRank],"&gt;= "&amp;P23)-COUNTIF(Vertices[PageRank],"&gt;="&amp;P24)</f>
        <v>0</v>
      </c>
      <c r="R23" s="39">
        <f t="shared" si="8"/>
        <v>0.318181818181818</v>
      </c>
      <c r="S23" s="44">
        <f>COUNTIF(Vertices[Clustering Coefficient],"&gt;= "&amp;R23)-COUNTIF(Vertices[Clustering Coefficient],"&gt;="&amp;R24)</f>
        <v>0</v>
      </c>
      <c r="T23" s="39" t="e">
        <f ca="1" t="shared" si="9"/>
        <v>#REF!</v>
      </c>
      <c r="U23" s="40" t="e">
        <f ca="1" t="shared" si="0"/>
        <v>#REF!</v>
      </c>
    </row>
    <row r="24" spans="1:21" ht="15">
      <c r="A24" s="34" t="s">
        <v>156</v>
      </c>
      <c r="B24" s="34">
        <v>4</v>
      </c>
      <c r="D24" s="32">
        <f t="shared" si="1"/>
        <v>0</v>
      </c>
      <c r="E24" s="3">
        <f>COUNTIF(Vertices[Degree],"&gt;= "&amp;D24)-COUNTIF(Vertices[Degree],"&gt;="&amp;D25)</f>
        <v>0</v>
      </c>
      <c r="F24" s="37">
        <f t="shared" si="2"/>
        <v>4.200000000000001</v>
      </c>
      <c r="G24" s="38">
        <f>COUNTIF(Vertices[In-Degree],"&gt;= "&amp;F24)-COUNTIF(Vertices[In-Degree],"&gt;="&amp;F25)</f>
        <v>0</v>
      </c>
      <c r="H24" s="37">
        <f t="shared" si="3"/>
        <v>3.9999999999999987</v>
      </c>
      <c r="I24" s="38">
        <f>COUNTIF(Vertices[Out-Degree],"&gt;= "&amp;H24)-COUNTIF(Vertices[Out-Degree],"&gt;="&amp;H25)</f>
        <v>0</v>
      </c>
      <c r="J24" s="37">
        <f t="shared" si="4"/>
        <v>16.9142856</v>
      </c>
      <c r="K24" s="38">
        <f>COUNTIF(Vertices[Betweenness Centrality],"&gt;= "&amp;J24)-COUNTIF(Vertices[Betweenness Centrality],"&gt;="&amp;J25)</f>
        <v>0</v>
      </c>
      <c r="L24" s="37">
        <f t="shared" si="5"/>
        <v>0.04380939999999997</v>
      </c>
      <c r="M24" s="38">
        <f>COUNTIF(Vertices[Closeness Centrality],"&gt;= "&amp;L24)-COUNTIF(Vertices[Closeness Centrality],"&gt;="&amp;L25)</f>
        <v>0</v>
      </c>
      <c r="N24" s="37">
        <f t="shared" si="6"/>
        <v>0.049867600000000026</v>
      </c>
      <c r="O24" s="38">
        <f>COUNTIF(Vertices[Eigenvector Centrality],"&gt;= "&amp;N24)-COUNTIF(Vertices[Eigenvector Centrality],"&gt;="&amp;N25)</f>
        <v>0</v>
      </c>
      <c r="P24" s="37">
        <f t="shared" si="7"/>
        <v>0.8443503999999996</v>
      </c>
      <c r="Q24" s="38">
        <f>COUNTIF(Vertices[PageRank],"&gt;= "&amp;P24)-COUNTIF(Vertices[PageRank],"&gt;="&amp;P25)</f>
        <v>0</v>
      </c>
      <c r="R24" s="37">
        <f t="shared" si="8"/>
        <v>0.33333333333333315</v>
      </c>
      <c r="S24" s="43">
        <f>COUNTIF(Vertices[Clustering Coefficient],"&gt;= "&amp;R24)-COUNTIF(Vertices[Clustering Coefficient],"&gt;="&amp;R25)</f>
        <v>0</v>
      </c>
      <c r="T24" s="37" t="e">
        <f ca="1" t="shared" si="9"/>
        <v>#REF!</v>
      </c>
      <c r="U24" s="38" t="e">
        <f ca="1" t="shared" si="0"/>
        <v>#REF!</v>
      </c>
    </row>
    <row r="25" spans="1:21" ht="15">
      <c r="A25" s="34" t="s">
        <v>157</v>
      </c>
      <c r="B25" s="34">
        <v>1.550296</v>
      </c>
      <c r="D25" s="32">
        <f t="shared" si="1"/>
        <v>0</v>
      </c>
      <c r="E25" s="3">
        <f>COUNTIF(Vertices[Degree],"&gt;= "&amp;D25)-COUNTIF(Vertices[Degree],"&gt;="&amp;D26)</f>
        <v>0</v>
      </c>
      <c r="F25" s="39">
        <f t="shared" si="2"/>
        <v>4.345454545454547</v>
      </c>
      <c r="G25" s="40">
        <f>COUNTIF(Vertices[In-Degree],"&gt;= "&amp;F25)-COUNTIF(Vertices[In-Degree],"&gt;="&amp;F26)</f>
        <v>0</v>
      </c>
      <c r="H25" s="39">
        <f t="shared" si="3"/>
        <v>4.181818181818181</v>
      </c>
      <c r="I25" s="40">
        <f>COUNTIF(Vertices[Out-Degree],"&gt;= "&amp;H25)-COUNTIF(Vertices[Out-Degree],"&gt;="&amp;H26)</f>
        <v>0</v>
      </c>
      <c r="J25" s="39">
        <f t="shared" si="4"/>
        <v>17.683116763636363</v>
      </c>
      <c r="K25" s="40">
        <f>COUNTIF(Vertices[Betweenness Centrality],"&gt;= "&amp;J25)-COUNTIF(Vertices[Betweenness Centrality],"&gt;="&amp;J26)</f>
        <v>0</v>
      </c>
      <c r="L25" s="39">
        <f t="shared" si="5"/>
        <v>0.044502054545454514</v>
      </c>
      <c r="M25" s="40">
        <f>COUNTIF(Vertices[Closeness Centrality],"&gt;= "&amp;L25)-COUNTIF(Vertices[Closeness Centrality],"&gt;="&amp;L26)</f>
        <v>0</v>
      </c>
      <c r="N25" s="39">
        <f t="shared" si="6"/>
        <v>0.05204585454545457</v>
      </c>
      <c r="O25" s="40">
        <f>COUNTIF(Vertices[Eigenvector Centrality],"&gt;= "&amp;N25)-COUNTIF(Vertices[Eigenvector Centrality],"&gt;="&amp;N26)</f>
        <v>0</v>
      </c>
      <c r="P25" s="39">
        <f t="shared" si="7"/>
        <v>0.8694494181818178</v>
      </c>
      <c r="Q25" s="40">
        <f>COUNTIF(Vertices[PageRank],"&gt;= "&amp;P25)-COUNTIF(Vertices[PageRank],"&gt;="&amp;P26)</f>
        <v>0</v>
      </c>
      <c r="R25" s="39">
        <f t="shared" si="8"/>
        <v>0.3484848484848483</v>
      </c>
      <c r="S25" s="44">
        <f>COUNTIF(Vertices[Clustering Coefficient],"&gt;= "&amp;R25)-COUNTIF(Vertices[Clustering Coefficient],"&gt;="&amp;R26)</f>
        <v>0</v>
      </c>
      <c r="T25" s="39" t="e">
        <f ca="1" t="shared" si="9"/>
        <v>#REF!</v>
      </c>
      <c r="U25" s="40" t="e">
        <f ca="1" t="shared" si="0"/>
        <v>#REF!</v>
      </c>
    </row>
    <row r="26" spans="1:21" ht="15">
      <c r="A26" s="117"/>
      <c r="B26" s="117"/>
      <c r="D26" s="32">
        <f t="shared" si="1"/>
        <v>0</v>
      </c>
      <c r="E26" s="3">
        <f>COUNTIF(Vertices[Degree],"&gt;= "&amp;D26)-COUNTIF(Vertices[Degree],"&gt;="&amp;D28)</f>
        <v>0</v>
      </c>
      <c r="F26" s="37">
        <f t="shared" si="2"/>
        <v>4.490909090909092</v>
      </c>
      <c r="G26" s="38">
        <f>COUNTIF(Vertices[In-Degree],"&gt;= "&amp;F26)-COUNTIF(Vertices[In-Degree],"&gt;="&amp;F28)</f>
        <v>0</v>
      </c>
      <c r="H26" s="37">
        <f t="shared" si="3"/>
        <v>4.363636363636362</v>
      </c>
      <c r="I26" s="38">
        <f>COUNTIF(Vertices[Out-Degree],"&gt;= "&amp;H26)-COUNTIF(Vertices[Out-Degree],"&gt;="&amp;H28)</f>
        <v>0</v>
      </c>
      <c r="J26" s="37">
        <f t="shared" si="4"/>
        <v>18.451947927272727</v>
      </c>
      <c r="K26" s="38">
        <f>COUNTIF(Vertices[Betweenness Centrality],"&gt;= "&amp;J26)-COUNTIF(Vertices[Betweenness Centrality],"&gt;="&amp;J28)</f>
        <v>0</v>
      </c>
      <c r="L26" s="37">
        <f t="shared" si="5"/>
        <v>0.04519470909090906</v>
      </c>
      <c r="M26" s="38">
        <f>COUNTIF(Vertices[Closeness Centrality],"&gt;= "&amp;L26)-COUNTIF(Vertices[Closeness Centrality],"&gt;="&amp;L28)</f>
        <v>0</v>
      </c>
      <c r="N26" s="37">
        <f t="shared" si="6"/>
        <v>0.05422410909090912</v>
      </c>
      <c r="O26" s="38">
        <f>COUNTIF(Vertices[Eigenvector Centrality],"&gt;= "&amp;N26)-COUNTIF(Vertices[Eigenvector Centrality],"&gt;="&amp;N28)</f>
        <v>0</v>
      </c>
      <c r="P26" s="37">
        <f t="shared" si="7"/>
        <v>0.8945484363636359</v>
      </c>
      <c r="Q26" s="38">
        <f>COUNTIF(Vertices[PageRank],"&gt;= "&amp;P26)-COUNTIF(Vertices[PageRank],"&gt;="&amp;P28)</f>
        <v>0</v>
      </c>
      <c r="R26" s="37">
        <f t="shared" si="8"/>
        <v>0.3636363636363634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0.3782051282051282</v>
      </c>
      <c r="D27" s="32"/>
      <c r="E27" s="3">
        <f>COUNTIF(Vertices[Degree],"&gt;= "&amp;D27)-COUNTIF(Vertices[Degree],"&gt;="&amp;D28)</f>
        <v>0</v>
      </c>
      <c r="F27" s="63"/>
      <c r="G27" s="64">
        <f>COUNTIF(Vertices[In-Degree],"&gt;= "&amp;F27)-COUNTIF(Vertices[In-Degree],"&gt;="&amp;F28)</f>
        <v>-7</v>
      </c>
      <c r="H27" s="63"/>
      <c r="I27" s="64">
        <f>COUNTIF(Vertices[Out-Degree],"&gt;= "&amp;H27)-COUNTIF(Vertices[Out-Degree],"&gt;="&amp;H28)</f>
        <v>-9</v>
      </c>
      <c r="J27" s="63"/>
      <c r="K27" s="64">
        <f>COUNTIF(Vertices[Betweenness Centrality],"&gt;= "&amp;J27)-COUNTIF(Vertices[Betweenness Centrality],"&gt;="&amp;J28)</f>
        <v>-3</v>
      </c>
      <c r="L27" s="63"/>
      <c r="M27" s="64">
        <f>COUNTIF(Vertices[Closeness Centrality],"&gt;= "&amp;L27)-COUNTIF(Vertices[Closeness Centrality],"&gt;="&amp;L28)</f>
        <v>-9</v>
      </c>
      <c r="N27" s="63"/>
      <c r="O27" s="64">
        <f>COUNTIF(Vertices[Eigenvector Centrality],"&gt;= "&amp;N27)-COUNTIF(Vertices[Eigenvector Centrality],"&gt;="&amp;N28)</f>
        <v>-9</v>
      </c>
      <c r="P27" s="63"/>
      <c r="Q27" s="64">
        <f>COUNTIF(Vertices[Eigenvector Centrality],"&gt;= "&amp;P27)-COUNTIF(Vertices[Eigenvector Centrality],"&gt;="&amp;P28)</f>
        <v>0</v>
      </c>
      <c r="R27" s="63"/>
      <c r="S27" s="65">
        <f>COUNTIF(Vertices[Clustering Coefficient],"&gt;= "&amp;R27)-COUNTIF(Vertices[Clustering Coefficient],"&gt;="&amp;R28)</f>
        <v>-9</v>
      </c>
      <c r="T27" s="63"/>
      <c r="U27" s="64">
        <f ca="1">COUNTIF(Vertices[Clustering Coefficient],"&gt;= "&amp;T27)-COUNTIF(Vertices[Clustering Coefficient],"&gt;="&amp;T28)</f>
        <v>0</v>
      </c>
    </row>
    <row r="28" spans="1:21" ht="15">
      <c r="A28" s="34" t="s">
        <v>472</v>
      </c>
      <c r="B28" s="34">
        <v>0.117761</v>
      </c>
      <c r="D28" s="32">
        <f>D26+($D$57-$D$2)/BinDivisor</f>
        <v>0</v>
      </c>
      <c r="E28" s="3">
        <f>COUNTIF(Vertices[Degree],"&gt;= "&amp;D28)-COUNTIF(Vertices[Degree],"&gt;="&amp;D40)</f>
        <v>0</v>
      </c>
      <c r="F28" s="39">
        <f>F26+($F$57-$F$2)/BinDivisor</f>
        <v>4.636363636363638</v>
      </c>
      <c r="G28" s="40">
        <f>COUNTIF(Vertices[In-Degree],"&gt;= "&amp;F28)-COUNTIF(Vertices[In-Degree],"&gt;="&amp;F40)</f>
        <v>0</v>
      </c>
      <c r="H28" s="39">
        <f>H26+($H$57-$H$2)/BinDivisor</f>
        <v>4.545454545454544</v>
      </c>
      <c r="I28" s="40">
        <f>COUNTIF(Vertices[Out-Degree],"&gt;= "&amp;H28)-COUNTIF(Vertices[Out-Degree],"&gt;="&amp;H40)</f>
        <v>0</v>
      </c>
      <c r="J28" s="39">
        <f>J26+($J$57-$J$2)/BinDivisor</f>
        <v>19.22077909090909</v>
      </c>
      <c r="K28" s="40">
        <f>COUNTIF(Vertices[Betweenness Centrality],"&gt;= "&amp;J28)-COUNTIF(Vertices[Betweenness Centrality],"&gt;="&amp;J40)</f>
        <v>0</v>
      </c>
      <c r="L28" s="39">
        <f>L26+($L$57-$L$2)/BinDivisor</f>
        <v>0.0458873636363636</v>
      </c>
      <c r="M28" s="40">
        <f>COUNTIF(Vertices[Closeness Centrality],"&gt;= "&amp;L28)-COUNTIF(Vertices[Closeness Centrality],"&gt;="&amp;L40)</f>
        <v>0</v>
      </c>
      <c r="N28" s="39">
        <f>N26+($N$57-$N$2)/BinDivisor</f>
        <v>0.05640236363636367</v>
      </c>
      <c r="O28" s="40">
        <f>COUNTIF(Vertices[Eigenvector Centrality],"&gt;= "&amp;N28)-COUNTIF(Vertices[Eigenvector Centrality],"&gt;="&amp;N40)</f>
        <v>0</v>
      </c>
      <c r="P28" s="39">
        <f>P26+($P$57-$P$2)/BinDivisor</f>
        <v>0.919647454545454</v>
      </c>
      <c r="Q28" s="40">
        <f>COUNTIF(Vertices[PageRank],"&gt;= "&amp;P28)-COUNTIF(Vertices[PageRank],"&gt;="&amp;P40)</f>
        <v>0</v>
      </c>
      <c r="R28" s="39">
        <f>R26+($R$57-$R$2)/BinDivisor</f>
        <v>0.37878787878787856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7"/>
      <c r="B29" s="117"/>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473</v>
      </c>
      <c r="B30" s="34" t="s">
        <v>474</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-7</v>
      </c>
      <c r="H38" s="63"/>
      <c r="I38" s="64">
        <f>COUNTIF(Vertices[Out-Degree],"&gt;= "&amp;H38)-COUNTIF(Vertices[Out-Degree],"&gt;="&amp;H40)</f>
        <v>-9</v>
      </c>
      <c r="J38" s="63"/>
      <c r="K38" s="64">
        <f>COUNTIF(Vertices[Betweenness Centrality],"&gt;= "&amp;J38)-COUNTIF(Vertices[Betweenness Centrality],"&gt;="&amp;J40)</f>
        <v>-3</v>
      </c>
      <c r="L38" s="63"/>
      <c r="M38" s="64">
        <f>COUNTIF(Vertices[Closeness Centrality],"&gt;= "&amp;L38)-COUNTIF(Vertices[Closeness Centrality],"&gt;="&amp;L40)</f>
        <v>-9</v>
      </c>
      <c r="N38" s="63"/>
      <c r="O38" s="64">
        <f>COUNTIF(Vertices[Eigenvector Centrality],"&gt;= "&amp;N38)-COUNTIF(Vertices[Eigenvector Centrality],"&gt;="&amp;N40)</f>
        <v>-9</v>
      </c>
      <c r="P38" s="63"/>
      <c r="Q38" s="64">
        <f>COUNTIF(Vertices[Eigenvector Centrality],"&gt;= "&amp;P38)-COUNTIF(Vertices[Eigenvector Centrality],"&gt;="&amp;P40)</f>
        <v>0</v>
      </c>
      <c r="R38" s="63"/>
      <c r="S38" s="65">
        <f>COUNTIF(Vertices[Clustering Coefficient],"&gt;= "&amp;R38)-COUNTIF(Vertices[Clustering Coefficient],"&gt;="&amp;R40)</f>
        <v>-9</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-7</v>
      </c>
      <c r="H39" s="63"/>
      <c r="I39" s="64">
        <f>COUNTIF(Vertices[Out-Degree],"&gt;= "&amp;H39)-COUNTIF(Vertices[Out-Degree],"&gt;="&amp;H40)</f>
        <v>-9</v>
      </c>
      <c r="J39" s="63"/>
      <c r="K39" s="64">
        <f>COUNTIF(Vertices[Betweenness Centrality],"&gt;= "&amp;J39)-COUNTIF(Vertices[Betweenness Centrality],"&gt;="&amp;J40)</f>
        <v>-3</v>
      </c>
      <c r="L39" s="63"/>
      <c r="M39" s="64">
        <f>COUNTIF(Vertices[Closeness Centrality],"&gt;= "&amp;L39)-COUNTIF(Vertices[Closeness Centrality],"&gt;="&amp;L40)</f>
        <v>-9</v>
      </c>
      <c r="N39" s="63"/>
      <c r="O39" s="64">
        <f>COUNTIF(Vertices[Eigenvector Centrality],"&gt;= "&amp;N39)-COUNTIF(Vertices[Eigenvector Centrality],"&gt;="&amp;N40)</f>
        <v>-9</v>
      </c>
      <c r="P39" s="63"/>
      <c r="Q39" s="64">
        <f>COUNTIF(Vertices[Eigenvector Centrality],"&gt;= "&amp;P39)-COUNTIF(Vertices[Eigenvector Centrality],"&gt;="&amp;P40)</f>
        <v>0</v>
      </c>
      <c r="R39" s="63"/>
      <c r="S39" s="65">
        <f>COUNTIF(Vertices[Clustering Coefficient],"&gt;= "&amp;R39)-COUNTIF(Vertices[Clustering Coefficient],"&gt;="&amp;R40)</f>
        <v>-9</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4.781818181818183</v>
      </c>
      <c r="G40" s="38">
        <f>COUNTIF(Vertices[In-Degree],"&gt;= "&amp;F40)-COUNTIF(Vertices[In-Degree],"&gt;="&amp;F41)</f>
        <v>0</v>
      </c>
      <c r="H40" s="37">
        <f>H28+($H$57-$H$2)/BinDivisor</f>
        <v>4.727272727272726</v>
      </c>
      <c r="I40" s="38">
        <f>COUNTIF(Vertices[Out-Degree],"&gt;= "&amp;H40)-COUNTIF(Vertices[Out-Degree],"&gt;="&amp;H41)</f>
        <v>0</v>
      </c>
      <c r="J40" s="37">
        <f>J28+($J$57-$J$2)/BinDivisor</f>
        <v>19.989610254545454</v>
      </c>
      <c r="K40" s="38">
        <f>COUNTIF(Vertices[Betweenness Centrality],"&gt;= "&amp;J40)-COUNTIF(Vertices[Betweenness Centrality],"&gt;="&amp;J41)</f>
        <v>0</v>
      </c>
      <c r="L40" s="37">
        <f>L28+($L$57-$L$2)/BinDivisor</f>
        <v>0.046580018181818145</v>
      </c>
      <c r="M40" s="38">
        <f>COUNTIF(Vertices[Closeness Centrality],"&gt;= "&amp;L40)-COUNTIF(Vertices[Closeness Centrality],"&gt;="&amp;L41)</f>
        <v>0</v>
      </c>
      <c r="N40" s="37">
        <f>N28+($N$57-$N$2)/BinDivisor</f>
        <v>0.058580618181818214</v>
      </c>
      <c r="O40" s="38">
        <f>COUNTIF(Vertices[Eigenvector Centrality],"&gt;= "&amp;N40)-COUNTIF(Vertices[Eigenvector Centrality],"&gt;="&amp;N41)</f>
        <v>0</v>
      </c>
      <c r="P40" s="37">
        <f>P28+($P$57-$P$2)/BinDivisor</f>
        <v>0.9447464727272722</v>
      </c>
      <c r="Q40" s="38">
        <f>COUNTIF(Vertices[PageRank],"&gt;= "&amp;P40)-COUNTIF(Vertices[PageRank],"&gt;="&amp;P41)</f>
        <v>0</v>
      </c>
      <c r="R40" s="37">
        <f>R28+($R$57-$R$2)/BinDivisor</f>
        <v>0.3939393939393937</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4.927272727272729</v>
      </c>
      <c r="G41" s="40">
        <f>COUNTIF(Vertices[In-Degree],"&gt;= "&amp;F41)-COUNTIF(Vertices[In-Degree],"&gt;="&amp;F42)</f>
        <v>1</v>
      </c>
      <c r="H41" s="39">
        <f aca="true" t="shared" si="12" ref="H41:H56">H40+($H$57-$H$2)/BinDivisor</f>
        <v>4.909090909090907</v>
      </c>
      <c r="I41" s="40">
        <f>COUNTIF(Vertices[Out-Degree],"&gt;= "&amp;H41)-COUNTIF(Vertices[Out-Degree],"&gt;="&amp;H42)</f>
        <v>2</v>
      </c>
      <c r="J41" s="39">
        <f aca="true" t="shared" si="13" ref="J41:J56">J40+($J$57-$J$2)/BinDivisor</f>
        <v>20.758441418181818</v>
      </c>
      <c r="K41" s="40">
        <f>COUNTIF(Vertices[Betweenness Centrality],"&gt;= "&amp;J41)-COUNTIF(Vertices[Betweenness Centrality],"&gt;="&amp;J42)</f>
        <v>0</v>
      </c>
      <c r="L41" s="39">
        <f aca="true" t="shared" si="14" ref="L41:L56">L40+($L$57-$L$2)/BinDivisor</f>
        <v>0.04727267272727269</v>
      </c>
      <c r="M41" s="40">
        <f>COUNTIF(Vertices[Closeness Centrality],"&gt;= "&amp;L41)-COUNTIF(Vertices[Closeness Centrality],"&gt;="&amp;L42)</f>
        <v>0</v>
      </c>
      <c r="N41" s="39">
        <f aca="true" t="shared" si="15" ref="N41:N56">N40+($N$57-$N$2)/BinDivisor</f>
        <v>0.06075887272727276</v>
      </c>
      <c r="O41" s="40">
        <f>COUNTIF(Vertices[Eigenvector Centrality],"&gt;= "&amp;N41)-COUNTIF(Vertices[Eigenvector Centrality],"&gt;="&amp;N42)</f>
        <v>0</v>
      </c>
      <c r="P41" s="39">
        <f aca="true" t="shared" si="16" ref="P41:P56">P40+($P$57-$P$2)/BinDivisor</f>
        <v>0.9698454909090903</v>
      </c>
      <c r="Q41" s="40">
        <f>COUNTIF(Vertices[PageRank],"&gt;= "&amp;P41)-COUNTIF(Vertices[PageRank],"&gt;="&amp;P42)</f>
        <v>0</v>
      </c>
      <c r="R41" s="39">
        <f aca="true" t="shared" si="17" ref="R41:R56">R40+($R$57-$R$2)/BinDivisor</f>
        <v>0.40909090909090884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5.072727272727274</v>
      </c>
      <c r="G42" s="38">
        <f>COUNTIF(Vertices[In-Degree],"&gt;= "&amp;F42)-COUNTIF(Vertices[In-Degree],"&gt;="&amp;F43)</f>
        <v>0</v>
      </c>
      <c r="H42" s="37">
        <f t="shared" si="12"/>
        <v>5.090909090909089</v>
      </c>
      <c r="I42" s="38">
        <f>COUNTIF(Vertices[Out-Degree],"&gt;= "&amp;H42)-COUNTIF(Vertices[Out-Degree],"&gt;="&amp;H43)</f>
        <v>0</v>
      </c>
      <c r="J42" s="37">
        <f t="shared" si="13"/>
        <v>21.52727258181818</v>
      </c>
      <c r="K42" s="38">
        <f>COUNTIF(Vertices[Betweenness Centrality],"&gt;= "&amp;J42)-COUNTIF(Vertices[Betweenness Centrality],"&gt;="&amp;J43)</f>
        <v>1</v>
      </c>
      <c r="L42" s="37">
        <f t="shared" si="14"/>
        <v>0.04796532727272723</v>
      </c>
      <c r="M42" s="38">
        <f>COUNTIF(Vertices[Closeness Centrality],"&gt;= "&amp;L42)-COUNTIF(Vertices[Closeness Centrality],"&gt;="&amp;L43)</f>
        <v>0</v>
      </c>
      <c r="N42" s="37">
        <f t="shared" si="15"/>
        <v>0.06293712727272731</v>
      </c>
      <c r="O42" s="38">
        <f>COUNTIF(Vertices[Eigenvector Centrality],"&gt;= "&amp;N42)-COUNTIF(Vertices[Eigenvector Centrality],"&gt;="&amp;N43)</f>
        <v>0</v>
      </c>
      <c r="P42" s="37">
        <f t="shared" si="16"/>
        <v>0.9949445090909085</v>
      </c>
      <c r="Q42" s="38">
        <f>COUNTIF(Vertices[PageRank],"&gt;= "&amp;P42)-COUNTIF(Vertices[PageRank],"&gt;="&amp;P43)</f>
        <v>0</v>
      </c>
      <c r="R42" s="37">
        <f t="shared" si="17"/>
        <v>0.424242424242424</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5.21818181818182</v>
      </c>
      <c r="G43" s="40">
        <f>COUNTIF(Vertices[In-Degree],"&gt;= "&amp;F43)-COUNTIF(Vertices[In-Degree],"&gt;="&amp;F44)</f>
        <v>0</v>
      </c>
      <c r="H43" s="39">
        <f t="shared" si="12"/>
        <v>5.272727272727271</v>
      </c>
      <c r="I43" s="40">
        <f>COUNTIF(Vertices[Out-Degree],"&gt;= "&amp;H43)-COUNTIF(Vertices[Out-Degree],"&gt;="&amp;H44)</f>
        <v>0</v>
      </c>
      <c r="J43" s="39">
        <f t="shared" si="13"/>
        <v>22.296103745454545</v>
      </c>
      <c r="K43" s="40">
        <f>COUNTIF(Vertices[Betweenness Centrality],"&gt;= "&amp;J43)-COUNTIF(Vertices[Betweenness Centrality],"&gt;="&amp;J44)</f>
        <v>0</v>
      </c>
      <c r="L43" s="39">
        <f t="shared" si="14"/>
        <v>0.048657981818181775</v>
      </c>
      <c r="M43" s="40">
        <f>COUNTIF(Vertices[Closeness Centrality],"&gt;= "&amp;L43)-COUNTIF(Vertices[Closeness Centrality],"&gt;="&amp;L44)</f>
        <v>0</v>
      </c>
      <c r="N43" s="39">
        <f t="shared" si="15"/>
        <v>0.06511538181818186</v>
      </c>
      <c r="O43" s="40">
        <f>COUNTIF(Vertices[Eigenvector Centrality],"&gt;= "&amp;N43)-COUNTIF(Vertices[Eigenvector Centrality],"&gt;="&amp;N44)</f>
        <v>0</v>
      </c>
      <c r="P43" s="39">
        <f t="shared" si="16"/>
        <v>1.0200435272727266</v>
      </c>
      <c r="Q43" s="40">
        <f>COUNTIF(Vertices[PageRank],"&gt;= "&amp;P43)-COUNTIF(Vertices[PageRank],"&gt;="&amp;P44)</f>
        <v>0</v>
      </c>
      <c r="R43" s="39">
        <f t="shared" si="17"/>
        <v>0.4393939393939391</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5.363636363636365</v>
      </c>
      <c r="G44" s="38">
        <f>COUNTIF(Vertices[In-Degree],"&gt;= "&amp;F44)-COUNTIF(Vertices[In-Degree],"&gt;="&amp;F45)</f>
        <v>0</v>
      </c>
      <c r="H44" s="37">
        <f t="shared" si="12"/>
        <v>5.454545454545452</v>
      </c>
      <c r="I44" s="38">
        <f>COUNTIF(Vertices[Out-Degree],"&gt;= "&amp;H44)-COUNTIF(Vertices[Out-Degree],"&gt;="&amp;H45)</f>
        <v>0</v>
      </c>
      <c r="J44" s="37">
        <f t="shared" si="13"/>
        <v>23.06493490909091</v>
      </c>
      <c r="K44" s="38">
        <f>COUNTIF(Vertices[Betweenness Centrality],"&gt;= "&amp;J44)-COUNTIF(Vertices[Betweenness Centrality],"&gt;="&amp;J45)</f>
        <v>0</v>
      </c>
      <c r="L44" s="37">
        <f t="shared" si="14"/>
        <v>0.04935063636363632</v>
      </c>
      <c r="M44" s="38">
        <f>COUNTIF(Vertices[Closeness Centrality],"&gt;= "&amp;L44)-COUNTIF(Vertices[Closeness Centrality],"&gt;="&amp;L45)</f>
        <v>0</v>
      </c>
      <c r="N44" s="37">
        <f t="shared" si="15"/>
        <v>0.0672936363636364</v>
      </c>
      <c r="O44" s="38">
        <f>COUNTIF(Vertices[Eigenvector Centrality],"&gt;= "&amp;N44)-COUNTIF(Vertices[Eigenvector Centrality],"&gt;="&amp;N45)</f>
        <v>0</v>
      </c>
      <c r="P44" s="37">
        <f t="shared" si="16"/>
        <v>1.0451425454545449</v>
      </c>
      <c r="Q44" s="38">
        <f>COUNTIF(Vertices[PageRank],"&gt;= "&amp;P44)-COUNTIF(Vertices[PageRank],"&gt;="&amp;P45)</f>
        <v>2</v>
      </c>
      <c r="R44" s="37">
        <f t="shared" si="17"/>
        <v>0.45454545454545425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5.509090909090911</v>
      </c>
      <c r="G45" s="40">
        <f>COUNTIF(Vertices[In-Degree],"&gt;= "&amp;F45)-COUNTIF(Vertices[In-Degree],"&gt;="&amp;F46)</f>
        <v>0</v>
      </c>
      <c r="H45" s="39">
        <f t="shared" si="12"/>
        <v>5.636363636363634</v>
      </c>
      <c r="I45" s="40">
        <f>COUNTIF(Vertices[Out-Degree],"&gt;= "&amp;H45)-COUNTIF(Vertices[Out-Degree],"&gt;="&amp;H46)</f>
        <v>0</v>
      </c>
      <c r="J45" s="39">
        <f t="shared" si="13"/>
        <v>23.833766072727272</v>
      </c>
      <c r="K45" s="40">
        <f>COUNTIF(Vertices[Betweenness Centrality],"&gt;= "&amp;J45)-COUNTIF(Vertices[Betweenness Centrality],"&gt;="&amp;J46)</f>
        <v>0</v>
      </c>
      <c r="L45" s="39">
        <f t="shared" si="14"/>
        <v>0.05004329090909086</v>
      </c>
      <c r="M45" s="40">
        <f>COUNTIF(Vertices[Closeness Centrality],"&gt;= "&amp;L45)-COUNTIF(Vertices[Closeness Centrality],"&gt;="&amp;L46)</f>
        <v>0</v>
      </c>
      <c r="N45" s="39">
        <f t="shared" si="15"/>
        <v>0.06947189090909095</v>
      </c>
      <c r="O45" s="40">
        <f>COUNTIF(Vertices[Eigenvector Centrality],"&gt;= "&amp;N45)-COUNTIF(Vertices[Eigenvector Centrality],"&gt;="&amp;N46)</f>
        <v>0</v>
      </c>
      <c r="P45" s="39">
        <f t="shared" si="16"/>
        <v>1.0702415636363631</v>
      </c>
      <c r="Q45" s="40">
        <f>COUNTIF(Vertices[PageRank],"&gt;= "&amp;P45)-COUNTIF(Vertices[PageRank],"&gt;="&amp;P46)</f>
        <v>0</v>
      </c>
      <c r="R45" s="39">
        <f t="shared" si="17"/>
        <v>0.4696969696969694</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5.654545454545456</v>
      </c>
      <c r="G46" s="38">
        <f>COUNTIF(Vertices[In-Degree],"&gt;= "&amp;F46)-COUNTIF(Vertices[In-Degree],"&gt;="&amp;F47)</f>
        <v>0</v>
      </c>
      <c r="H46" s="37">
        <f t="shared" si="12"/>
        <v>5.818181818181816</v>
      </c>
      <c r="I46" s="38">
        <f>COUNTIF(Vertices[Out-Degree],"&gt;= "&amp;H46)-COUNTIF(Vertices[Out-Degree],"&gt;="&amp;H47)</f>
        <v>0</v>
      </c>
      <c r="J46" s="37">
        <f t="shared" si="13"/>
        <v>24.602597236363636</v>
      </c>
      <c r="K46" s="38">
        <f>COUNTIF(Vertices[Betweenness Centrality],"&gt;= "&amp;J46)-COUNTIF(Vertices[Betweenness Centrality],"&gt;="&amp;J47)</f>
        <v>0</v>
      </c>
      <c r="L46" s="37">
        <f t="shared" si="14"/>
        <v>0.050735945454545406</v>
      </c>
      <c r="M46" s="38">
        <f>COUNTIF(Vertices[Closeness Centrality],"&gt;= "&amp;L46)-COUNTIF(Vertices[Closeness Centrality],"&gt;="&amp;L47)</f>
        <v>0</v>
      </c>
      <c r="N46" s="37">
        <f t="shared" si="15"/>
        <v>0.0716501454545455</v>
      </c>
      <c r="O46" s="38">
        <f>COUNTIF(Vertices[Eigenvector Centrality],"&gt;= "&amp;N46)-COUNTIF(Vertices[Eigenvector Centrality],"&gt;="&amp;N47)</f>
        <v>0</v>
      </c>
      <c r="P46" s="37">
        <f t="shared" si="16"/>
        <v>1.0953405818181814</v>
      </c>
      <c r="Q46" s="38">
        <f>COUNTIF(Vertices[PageRank],"&gt;= "&amp;P46)-COUNTIF(Vertices[PageRank],"&gt;="&amp;P47)</f>
        <v>0</v>
      </c>
      <c r="R46" s="37">
        <f t="shared" si="17"/>
        <v>0.48484848484848453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5.800000000000002</v>
      </c>
      <c r="G47" s="40">
        <f>COUNTIF(Vertices[In-Degree],"&gt;= "&amp;F47)-COUNTIF(Vertices[In-Degree],"&gt;="&amp;F48)</f>
        <v>0</v>
      </c>
      <c r="H47" s="39">
        <f t="shared" si="12"/>
        <v>5.999999999999997</v>
      </c>
      <c r="I47" s="40">
        <f>COUNTIF(Vertices[Out-Degree],"&gt;= "&amp;H47)-COUNTIF(Vertices[Out-Degree],"&gt;="&amp;H48)</f>
        <v>4</v>
      </c>
      <c r="J47" s="39">
        <f t="shared" si="13"/>
        <v>25.3714284</v>
      </c>
      <c r="K47" s="40">
        <f>COUNTIF(Vertices[Betweenness Centrality],"&gt;= "&amp;J47)-COUNTIF(Vertices[Betweenness Centrality],"&gt;="&amp;J48)</f>
        <v>0</v>
      </c>
      <c r="L47" s="39">
        <f t="shared" si="14"/>
        <v>0.05142859999999995</v>
      </c>
      <c r="M47" s="40">
        <f>COUNTIF(Vertices[Closeness Centrality],"&gt;= "&amp;L47)-COUNTIF(Vertices[Closeness Centrality],"&gt;="&amp;L48)</f>
        <v>0</v>
      </c>
      <c r="N47" s="39">
        <f t="shared" si="15"/>
        <v>0.07382840000000004</v>
      </c>
      <c r="O47" s="40">
        <f>COUNTIF(Vertices[Eigenvector Centrality],"&gt;= "&amp;N47)-COUNTIF(Vertices[Eigenvector Centrality],"&gt;="&amp;N48)</f>
        <v>0</v>
      </c>
      <c r="P47" s="39">
        <f t="shared" si="16"/>
        <v>1.1204395999999996</v>
      </c>
      <c r="Q47" s="40">
        <f>COUNTIF(Vertices[PageRank],"&gt;= "&amp;P47)-COUNTIF(Vertices[PageRank],"&gt;="&amp;P48)</f>
        <v>0</v>
      </c>
      <c r="R47" s="39">
        <f t="shared" si="17"/>
        <v>0.49999999999999967</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5.945454545454547</v>
      </c>
      <c r="G48" s="38">
        <f>COUNTIF(Vertices[In-Degree],"&gt;= "&amp;F48)-COUNTIF(Vertices[In-Degree],"&gt;="&amp;F49)</f>
        <v>0</v>
      </c>
      <c r="H48" s="37">
        <f t="shared" si="12"/>
        <v>6.181818181818179</v>
      </c>
      <c r="I48" s="38">
        <f>COUNTIF(Vertices[Out-Degree],"&gt;= "&amp;H48)-COUNTIF(Vertices[Out-Degree],"&gt;="&amp;H49)</f>
        <v>0</v>
      </c>
      <c r="J48" s="37">
        <f t="shared" si="13"/>
        <v>26.140259563636363</v>
      </c>
      <c r="K48" s="38">
        <f>COUNTIF(Vertices[Betweenness Centrality],"&gt;= "&amp;J48)-COUNTIF(Vertices[Betweenness Centrality],"&gt;="&amp;J49)</f>
        <v>0</v>
      </c>
      <c r="L48" s="37">
        <f t="shared" si="14"/>
        <v>0.05212125454545449</v>
      </c>
      <c r="M48" s="38">
        <f>COUNTIF(Vertices[Closeness Centrality],"&gt;= "&amp;L48)-COUNTIF(Vertices[Closeness Centrality],"&gt;="&amp;L49)</f>
        <v>0</v>
      </c>
      <c r="N48" s="37">
        <f t="shared" si="15"/>
        <v>0.07600665454545459</v>
      </c>
      <c r="O48" s="38">
        <f>COUNTIF(Vertices[Eigenvector Centrality],"&gt;= "&amp;N48)-COUNTIF(Vertices[Eigenvector Centrality],"&gt;="&amp;N49)</f>
        <v>0</v>
      </c>
      <c r="P48" s="37">
        <f t="shared" si="16"/>
        <v>1.145538618181818</v>
      </c>
      <c r="Q48" s="38">
        <f>COUNTIF(Vertices[PageRank],"&gt;= "&amp;P48)-COUNTIF(Vertices[PageRank],"&gt;="&amp;P49)</f>
        <v>0</v>
      </c>
      <c r="R48" s="37">
        <f t="shared" si="17"/>
        <v>0.5151515151515148</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6.090909090909093</v>
      </c>
      <c r="G49" s="40">
        <f>COUNTIF(Vertices[In-Degree],"&gt;= "&amp;F49)-COUNTIF(Vertices[In-Degree],"&gt;="&amp;F50)</f>
        <v>0</v>
      </c>
      <c r="H49" s="39">
        <f t="shared" si="12"/>
        <v>6.363636363636361</v>
      </c>
      <c r="I49" s="40">
        <f>COUNTIF(Vertices[Out-Degree],"&gt;= "&amp;H49)-COUNTIF(Vertices[Out-Degree],"&gt;="&amp;H50)</f>
        <v>0</v>
      </c>
      <c r="J49" s="39">
        <f t="shared" si="13"/>
        <v>26.909090727272726</v>
      </c>
      <c r="K49" s="40">
        <f>COUNTIF(Vertices[Betweenness Centrality],"&gt;= "&amp;J49)-COUNTIF(Vertices[Betweenness Centrality],"&gt;="&amp;J50)</f>
        <v>0</v>
      </c>
      <c r="L49" s="39">
        <f t="shared" si="14"/>
        <v>0.052813909090909036</v>
      </c>
      <c r="M49" s="40">
        <f>COUNTIF(Vertices[Closeness Centrality],"&gt;= "&amp;L49)-COUNTIF(Vertices[Closeness Centrality],"&gt;="&amp;L50)</f>
        <v>0</v>
      </c>
      <c r="N49" s="39">
        <f t="shared" si="15"/>
        <v>0.07818490909090914</v>
      </c>
      <c r="O49" s="40">
        <f>COUNTIF(Vertices[Eigenvector Centrality],"&gt;= "&amp;N49)-COUNTIF(Vertices[Eigenvector Centrality],"&gt;="&amp;N50)</f>
        <v>0</v>
      </c>
      <c r="P49" s="39">
        <f t="shared" si="16"/>
        <v>1.1706376363636362</v>
      </c>
      <c r="Q49" s="40">
        <f>COUNTIF(Vertices[PageRank],"&gt;= "&amp;P49)-COUNTIF(Vertices[PageRank],"&gt;="&amp;P50)</f>
        <v>5</v>
      </c>
      <c r="R49" s="39">
        <f t="shared" si="17"/>
        <v>0.5303030303030299</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6.236363636363638</v>
      </c>
      <c r="G50" s="38">
        <f>COUNTIF(Vertices[In-Degree],"&gt;= "&amp;F50)-COUNTIF(Vertices[In-Degree],"&gt;="&amp;F51)</f>
        <v>0</v>
      </c>
      <c r="H50" s="37">
        <f t="shared" si="12"/>
        <v>6.545454545454542</v>
      </c>
      <c r="I50" s="38">
        <f>COUNTIF(Vertices[Out-Degree],"&gt;= "&amp;H50)-COUNTIF(Vertices[Out-Degree],"&gt;="&amp;H51)</f>
        <v>0</v>
      </c>
      <c r="J50" s="37">
        <f t="shared" si="13"/>
        <v>27.67792189090909</v>
      </c>
      <c r="K50" s="38">
        <f>COUNTIF(Vertices[Betweenness Centrality],"&gt;= "&amp;J50)-COUNTIF(Vertices[Betweenness Centrality],"&gt;="&amp;J51)</f>
        <v>0</v>
      </c>
      <c r="L50" s="37">
        <f t="shared" si="14"/>
        <v>0.05350656363636358</v>
      </c>
      <c r="M50" s="38">
        <f>COUNTIF(Vertices[Closeness Centrality],"&gt;= "&amp;L50)-COUNTIF(Vertices[Closeness Centrality],"&gt;="&amp;L51)</f>
        <v>0</v>
      </c>
      <c r="N50" s="37">
        <f t="shared" si="15"/>
        <v>0.08036316363636369</v>
      </c>
      <c r="O50" s="38">
        <f>COUNTIF(Vertices[Eigenvector Centrality],"&gt;= "&amp;N50)-COUNTIF(Vertices[Eigenvector Centrality],"&gt;="&amp;N51)</f>
        <v>0</v>
      </c>
      <c r="P50" s="37">
        <f t="shared" si="16"/>
        <v>1.1957366545454544</v>
      </c>
      <c r="Q50" s="38">
        <f>COUNTIF(Vertices[PageRank],"&gt;= "&amp;P50)-COUNTIF(Vertices[PageRank],"&gt;="&amp;P51)</f>
        <v>0</v>
      </c>
      <c r="R50" s="37">
        <f t="shared" si="17"/>
        <v>0.5454545454545451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6.381818181818184</v>
      </c>
      <c r="G51" s="40">
        <f>COUNTIF(Vertices[In-Degree],"&gt;= "&amp;F51)-COUNTIF(Vertices[In-Degree],"&gt;="&amp;F52)</f>
        <v>0</v>
      </c>
      <c r="H51" s="39">
        <f t="shared" si="12"/>
        <v>6.727272727272724</v>
      </c>
      <c r="I51" s="40">
        <f>COUNTIF(Vertices[Out-Degree],"&gt;= "&amp;H51)-COUNTIF(Vertices[Out-Degree],"&gt;="&amp;H52)</f>
        <v>0</v>
      </c>
      <c r="J51" s="39">
        <f t="shared" si="13"/>
        <v>28.446753054545454</v>
      </c>
      <c r="K51" s="40">
        <f>COUNTIF(Vertices[Betweenness Centrality],"&gt;= "&amp;J51)-COUNTIF(Vertices[Betweenness Centrality],"&gt;="&amp;J52)</f>
        <v>0</v>
      </c>
      <c r="L51" s="39">
        <f t="shared" si="14"/>
        <v>0.05419921818181812</v>
      </c>
      <c r="M51" s="40">
        <f>COUNTIF(Vertices[Closeness Centrality],"&gt;= "&amp;L51)-COUNTIF(Vertices[Closeness Centrality],"&gt;="&amp;L52)</f>
        <v>0</v>
      </c>
      <c r="N51" s="39">
        <f t="shared" si="15"/>
        <v>0.08254141818181823</v>
      </c>
      <c r="O51" s="40">
        <f>COUNTIF(Vertices[Eigenvector Centrality],"&gt;= "&amp;N51)-COUNTIF(Vertices[Eigenvector Centrality],"&gt;="&amp;N52)</f>
        <v>0</v>
      </c>
      <c r="P51" s="39">
        <f t="shared" si="16"/>
        <v>1.2208356727272727</v>
      </c>
      <c r="Q51" s="40">
        <f>COUNTIF(Vertices[PageRank],"&gt;= "&amp;P51)-COUNTIF(Vertices[PageRank],"&gt;="&amp;P52)</f>
        <v>0</v>
      </c>
      <c r="R51" s="39">
        <f t="shared" si="17"/>
        <v>0.5606060606060602</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6.527272727272729</v>
      </c>
      <c r="G52" s="38">
        <f>COUNTIF(Vertices[In-Degree],"&gt;= "&amp;F52)-COUNTIF(Vertices[In-Degree],"&gt;="&amp;F53)</f>
        <v>0</v>
      </c>
      <c r="H52" s="37">
        <f t="shared" si="12"/>
        <v>6.909090909090906</v>
      </c>
      <c r="I52" s="38">
        <f>COUNTIF(Vertices[Out-Degree],"&gt;= "&amp;H52)-COUNTIF(Vertices[Out-Degree],"&gt;="&amp;H53)</f>
        <v>1</v>
      </c>
      <c r="J52" s="37">
        <f t="shared" si="13"/>
        <v>29.215584218181817</v>
      </c>
      <c r="K52" s="38">
        <f>COUNTIF(Vertices[Betweenness Centrality],"&gt;= "&amp;J52)-COUNTIF(Vertices[Betweenness Centrality],"&gt;="&amp;J53)</f>
        <v>0</v>
      </c>
      <c r="L52" s="37">
        <f t="shared" si="14"/>
        <v>0.05489187272727267</v>
      </c>
      <c r="M52" s="38">
        <f>COUNTIF(Vertices[Closeness Centrality],"&gt;= "&amp;L52)-COUNTIF(Vertices[Closeness Centrality],"&gt;="&amp;L53)</f>
        <v>2</v>
      </c>
      <c r="N52" s="37">
        <f t="shared" si="15"/>
        <v>0.08471967272727278</v>
      </c>
      <c r="O52" s="38">
        <f>COUNTIF(Vertices[Eigenvector Centrality],"&gt;= "&amp;N52)-COUNTIF(Vertices[Eigenvector Centrality],"&gt;="&amp;N53)</f>
        <v>0</v>
      </c>
      <c r="P52" s="37">
        <f t="shared" si="16"/>
        <v>1.245934690909091</v>
      </c>
      <c r="Q52" s="38">
        <f>COUNTIF(Vertices[PageRank],"&gt;= "&amp;P52)-COUNTIF(Vertices[PageRank],"&gt;="&amp;P53)</f>
        <v>0</v>
      </c>
      <c r="R52" s="37">
        <f t="shared" si="17"/>
        <v>0.5757575757575754</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6.672727272727275</v>
      </c>
      <c r="G53" s="40">
        <f>COUNTIF(Vertices[In-Degree],"&gt;= "&amp;F53)-COUNTIF(Vertices[In-Degree],"&gt;="&amp;F54)</f>
        <v>0</v>
      </c>
      <c r="H53" s="39">
        <f t="shared" si="12"/>
        <v>7.090909090909087</v>
      </c>
      <c r="I53" s="40">
        <f>COUNTIF(Vertices[Out-Degree],"&gt;= "&amp;H53)-COUNTIF(Vertices[Out-Degree],"&gt;="&amp;H54)</f>
        <v>0</v>
      </c>
      <c r="J53" s="39">
        <f t="shared" si="13"/>
        <v>29.98441538181818</v>
      </c>
      <c r="K53" s="40">
        <f>COUNTIF(Vertices[Betweenness Centrality],"&gt;= "&amp;J53)-COUNTIF(Vertices[Betweenness Centrality],"&gt;="&amp;J54)</f>
        <v>0</v>
      </c>
      <c r="L53" s="39">
        <f t="shared" si="14"/>
        <v>0.05558452727272721</v>
      </c>
      <c r="M53" s="40">
        <f>COUNTIF(Vertices[Closeness Centrality],"&gt;= "&amp;L53)-COUNTIF(Vertices[Closeness Centrality],"&gt;="&amp;L54)</f>
        <v>0</v>
      </c>
      <c r="N53" s="39">
        <f t="shared" si="15"/>
        <v>0.08689792727272733</v>
      </c>
      <c r="O53" s="40">
        <f>COUNTIF(Vertices[Eigenvector Centrality],"&gt;= "&amp;N53)-COUNTIF(Vertices[Eigenvector Centrality],"&gt;="&amp;N54)</f>
        <v>0</v>
      </c>
      <c r="P53" s="39">
        <f t="shared" si="16"/>
        <v>1.2710337090909092</v>
      </c>
      <c r="Q53" s="40">
        <f>COUNTIF(Vertices[PageRank],"&gt;= "&amp;P53)-COUNTIF(Vertices[PageRank],"&gt;="&amp;P54)</f>
        <v>0</v>
      </c>
      <c r="R53" s="39">
        <f t="shared" si="17"/>
        <v>0.5909090909090905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6.81818181818182</v>
      </c>
      <c r="G54" s="38">
        <f>COUNTIF(Vertices[In-Degree],"&gt;= "&amp;F54)-COUNTIF(Vertices[In-Degree],"&gt;="&amp;F55)</f>
        <v>0</v>
      </c>
      <c r="H54" s="37">
        <f t="shared" si="12"/>
        <v>7.272727272727269</v>
      </c>
      <c r="I54" s="38">
        <f>COUNTIF(Vertices[Out-Degree],"&gt;= "&amp;H54)-COUNTIF(Vertices[Out-Degree],"&gt;="&amp;H55)</f>
        <v>0</v>
      </c>
      <c r="J54" s="37">
        <f t="shared" si="13"/>
        <v>30.753246545454545</v>
      </c>
      <c r="K54" s="38">
        <f>COUNTIF(Vertices[Betweenness Centrality],"&gt;= "&amp;J54)-COUNTIF(Vertices[Betweenness Centrality],"&gt;="&amp;J55)</f>
        <v>0</v>
      </c>
      <c r="L54" s="37">
        <f t="shared" si="14"/>
        <v>0.056277181818181754</v>
      </c>
      <c r="M54" s="38">
        <f>COUNTIF(Vertices[Closeness Centrality],"&gt;= "&amp;L54)-COUNTIF(Vertices[Closeness Centrality],"&gt;="&amp;L55)</f>
        <v>0</v>
      </c>
      <c r="N54" s="37">
        <f t="shared" si="15"/>
        <v>0.08907618181818187</v>
      </c>
      <c r="O54" s="38">
        <f>COUNTIF(Vertices[Eigenvector Centrality],"&gt;= "&amp;N54)-COUNTIF(Vertices[Eigenvector Centrality],"&gt;="&amp;N55)</f>
        <v>0</v>
      </c>
      <c r="P54" s="37">
        <f t="shared" si="16"/>
        <v>1.2961327272727274</v>
      </c>
      <c r="Q54" s="38">
        <f>COUNTIF(Vertices[PageRank],"&gt;= "&amp;P54)-COUNTIF(Vertices[PageRank],"&gt;="&amp;P55)</f>
        <v>0</v>
      </c>
      <c r="R54" s="37">
        <f t="shared" si="17"/>
        <v>0.6060606060606056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6.963636363636366</v>
      </c>
      <c r="G55" s="40">
        <f>COUNTIF(Vertices[In-Degree],"&gt;= "&amp;F55)-COUNTIF(Vertices[In-Degree],"&gt;="&amp;F56)</f>
        <v>2</v>
      </c>
      <c r="H55" s="39">
        <f t="shared" si="12"/>
        <v>7.454545454545451</v>
      </c>
      <c r="I55" s="40">
        <f>COUNTIF(Vertices[Out-Degree],"&gt;= "&amp;H55)-COUNTIF(Vertices[Out-Degree],"&gt;="&amp;H56)</f>
        <v>0</v>
      </c>
      <c r="J55" s="39">
        <f t="shared" si="13"/>
        <v>31.522077709090908</v>
      </c>
      <c r="K55" s="40">
        <f>COUNTIF(Vertices[Betweenness Centrality],"&gt;= "&amp;J55)-COUNTIF(Vertices[Betweenness Centrality],"&gt;="&amp;J56)</f>
        <v>0</v>
      </c>
      <c r="L55" s="39">
        <f t="shared" si="14"/>
        <v>0.0569698363636363</v>
      </c>
      <c r="M55" s="40">
        <f>COUNTIF(Vertices[Closeness Centrality],"&gt;= "&amp;L55)-COUNTIF(Vertices[Closeness Centrality],"&gt;="&amp;L56)</f>
        <v>0</v>
      </c>
      <c r="N55" s="39">
        <f t="shared" si="15"/>
        <v>0.09125443636363642</v>
      </c>
      <c r="O55" s="40">
        <f>COUNTIF(Vertices[Eigenvector Centrality],"&gt;= "&amp;N55)-COUNTIF(Vertices[Eigenvector Centrality],"&gt;="&amp;N56)</f>
        <v>0</v>
      </c>
      <c r="P55" s="39">
        <f t="shared" si="16"/>
        <v>1.3212317454545457</v>
      </c>
      <c r="Q55" s="40">
        <f>COUNTIF(Vertices[PageRank],"&gt;= "&amp;P55)-COUNTIF(Vertices[PageRank],"&gt;="&amp;P56)</f>
        <v>0</v>
      </c>
      <c r="R55" s="39">
        <f t="shared" si="17"/>
        <v>0.6212121212121208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7.109090909090911</v>
      </c>
      <c r="G56" s="38">
        <f>COUNTIF(Vertices[In-Degree],"&gt;= "&amp;F56)-COUNTIF(Vertices[In-Degree],"&gt;="&amp;F57)</f>
        <v>3</v>
      </c>
      <c r="H56" s="37">
        <f t="shared" si="12"/>
        <v>7.636363636363632</v>
      </c>
      <c r="I56" s="38">
        <f>COUNTIF(Vertices[Out-Degree],"&gt;= "&amp;H56)-COUNTIF(Vertices[Out-Degree],"&gt;="&amp;H57)</f>
        <v>1</v>
      </c>
      <c r="J56" s="37">
        <f t="shared" si="13"/>
        <v>32.29090887272727</v>
      </c>
      <c r="K56" s="38">
        <f>COUNTIF(Vertices[Betweenness Centrality],"&gt;= "&amp;J56)-COUNTIF(Vertices[Betweenness Centrality],"&gt;="&amp;J57)</f>
        <v>1</v>
      </c>
      <c r="L56" s="37">
        <f t="shared" si="14"/>
        <v>0.05766249090909084</v>
      </c>
      <c r="M56" s="38">
        <f>COUNTIF(Vertices[Closeness Centrality],"&gt;= "&amp;L56)-COUNTIF(Vertices[Closeness Centrality],"&gt;="&amp;L57)</f>
        <v>5</v>
      </c>
      <c r="N56" s="37">
        <f t="shared" si="15"/>
        <v>0.09343269090909097</v>
      </c>
      <c r="O56" s="38">
        <f>COUNTIF(Vertices[Eigenvector Centrality],"&gt;= "&amp;N56)-COUNTIF(Vertices[Eigenvector Centrality],"&gt;="&amp;N57)</f>
        <v>8</v>
      </c>
      <c r="P56" s="37">
        <f t="shared" si="16"/>
        <v>1.346330763636364</v>
      </c>
      <c r="Q56" s="38">
        <f>COUNTIF(Vertices[PageRank],"&gt;= "&amp;P56)-COUNTIF(Vertices[PageRank],"&gt;="&amp;P57)</f>
        <v>1</v>
      </c>
      <c r="R56" s="37">
        <f t="shared" si="17"/>
        <v>0.6363636363636359</v>
      </c>
      <c r="S56" s="43">
        <f>COUNTIF(Vertices[Clustering Coefficient],"&gt;= "&amp;R56)-COUNTIF(Vertices[Clustering Coefficient],"&gt;="&amp;R57)</f>
        <v>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10</v>
      </c>
      <c r="I57" s="42">
        <f>COUNTIF(Vertices[Out-Degree],"&gt;= "&amp;H57)-COUNTIF(Vertices[Out-Degree],"&gt;="&amp;H58)</f>
        <v>1</v>
      </c>
      <c r="J57" s="41">
        <f>MAX(Vertices[Betweenness Centrality])</f>
        <v>42.285714</v>
      </c>
      <c r="K57" s="42">
        <f>COUNTIF(Vertices[Betweenness Centrality],"&gt;= "&amp;J57)-COUNTIF(Vertices[Betweenness Centrality],"&gt;="&amp;J58)</f>
        <v>1</v>
      </c>
      <c r="L57" s="41">
        <f>MAX(Vertices[Closeness Centrality])</f>
        <v>0.066667</v>
      </c>
      <c r="M57" s="42">
        <f>COUNTIF(Vertices[Closeness Centrality],"&gt;= "&amp;L57)-COUNTIF(Vertices[Closeness Centrality],"&gt;="&amp;L58)</f>
        <v>2</v>
      </c>
      <c r="N57" s="41">
        <f>MAX(Vertices[Eigenvector Centrality])</f>
        <v>0.12175</v>
      </c>
      <c r="O57" s="42">
        <f>COUNTIF(Vertices[Eigenvector Centrality],"&gt;= "&amp;N57)-COUNTIF(Vertices[Eigenvector Centrality],"&gt;="&amp;N58)</f>
        <v>1</v>
      </c>
      <c r="P57" s="41">
        <f>MAX(Vertices[PageRank])</f>
        <v>1.672618</v>
      </c>
      <c r="Q57" s="42">
        <f>COUNTIF(Vertices[PageRank],"&gt;= "&amp;P57)-COUNTIF(Vertices[PageRank],"&gt;="&amp;P58)</f>
        <v>1</v>
      </c>
      <c r="R57" s="41">
        <f>MAX(Vertices[Clustering Coefficient])</f>
        <v>0.8333333333333334</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1</v>
      </c>
    </row>
    <row r="70" spans="1:2" ht="15">
      <c r="A70" s="33" t="s">
        <v>89</v>
      </c>
      <c r="B70" s="46">
        <f>IF(COUNT(Vertices[In-Degree])&gt;0,F57,NoMetricMessage)</f>
        <v>9</v>
      </c>
    </row>
    <row r="71" spans="1:2" ht="15">
      <c r="A71" s="33" t="s">
        <v>90</v>
      </c>
      <c r="B71" s="47">
        <f>_xlfn.IFERROR(AVERAGE(Vertices[In-Degree]),NoMetricMessage)</f>
        <v>4.615384615384615</v>
      </c>
    </row>
    <row r="72" spans="1:2" ht="15">
      <c r="A72" s="33" t="s">
        <v>91</v>
      </c>
      <c r="B72" s="47">
        <f>_xlfn.IFERROR(MEDIAN(Vertices[In-Degree]),NoMetricMessage)</f>
        <v>5</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4.615384615384615</v>
      </c>
    </row>
    <row r="86" spans="1:2" ht="15">
      <c r="A86" s="33" t="s">
        <v>97</v>
      </c>
      <c r="B86" s="47">
        <f>_xlfn.IFERROR(MEDIAN(Vertices[Out-Degree]),NoMetricMessage)</f>
        <v>6</v>
      </c>
    </row>
    <row r="97" spans="1:2" ht="15">
      <c r="A97" s="33" t="s">
        <v>100</v>
      </c>
      <c r="B97" s="47">
        <f>IF(COUNT(Vertices[Betweenness Centrality])&gt;0,J2,NoMetricMessage)</f>
        <v>0</v>
      </c>
    </row>
    <row r="98" spans="1:2" ht="15">
      <c r="A98" s="33" t="s">
        <v>101</v>
      </c>
      <c r="B98" s="47">
        <f>IF(COUNT(Vertices[Betweenness Centrality])&gt;0,J57,NoMetricMessage)</f>
        <v>42.285714</v>
      </c>
    </row>
    <row r="99" spans="1:2" ht="15">
      <c r="A99" s="33" t="s">
        <v>102</v>
      </c>
      <c r="B99" s="47">
        <f>_xlfn.IFERROR(AVERAGE(Vertices[Betweenness Centrality]),NoMetricMessage)</f>
        <v>8.153846</v>
      </c>
    </row>
    <row r="100" spans="1:2" ht="15">
      <c r="A100" s="33" t="s">
        <v>103</v>
      </c>
      <c r="B100" s="47">
        <f>_xlfn.IFERROR(MEDIAN(Vertices[Betweenness Centrality]),NoMetricMessage)</f>
        <v>0.285714</v>
      </c>
    </row>
    <row r="111" spans="1:2" ht="15">
      <c r="A111" s="33" t="s">
        <v>106</v>
      </c>
      <c r="B111" s="47">
        <f>IF(COUNT(Vertices[Closeness Centrality])&gt;0,L2,NoMetricMessage)</f>
        <v>0.028571</v>
      </c>
    </row>
    <row r="112" spans="1:2" ht="15">
      <c r="A112" s="33" t="s">
        <v>107</v>
      </c>
      <c r="B112" s="47">
        <f>IF(COUNT(Vertices[Closeness Centrality])&gt;0,L57,NoMetricMessage)</f>
        <v>0.066667</v>
      </c>
    </row>
    <row r="113" spans="1:2" ht="15">
      <c r="A113" s="33" t="s">
        <v>108</v>
      </c>
      <c r="B113" s="47">
        <f>_xlfn.IFERROR(AVERAGE(Vertices[Closeness Centrality]),NoMetricMessage)</f>
        <v>0.05274830769230769</v>
      </c>
    </row>
    <row r="114" spans="1:2" ht="15">
      <c r="A114" s="33" t="s">
        <v>109</v>
      </c>
      <c r="B114" s="47">
        <f>_xlfn.IFERROR(MEDIAN(Vertices[Closeness Centrality]),NoMetricMessage)</f>
        <v>0.058824</v>
      </c>
    </row>
    <row r="125" spans="1:2" ht="15">
      <c r="A125" s="33" t="s">
        <v>112</v>
      </c>
      <c r="B125" s="47">
        <f>IF(COUNT(Vertices[Eigenvector Centrality])&gt;0,N2,NoMetricMessage)</f>
        <v>0.001946</v>
      </c>
    </row>
    <row r="126" spans="1:2" ht="15">
      <c r="A126" s="33" t="s">
        <v>113</v>
      </c>
      <c r="B126" s="47">
        <f>IF(COUNT(Vertices[Eigenvector Centrality])&gt;0,N57,NoMetricMessage)</f>
        <v>0.12175</v>
      </c>
    </row>
    <row r="127" spans="1:2" ht="15">
      <c r="A127" s="33" t="s">
        <v>114</v>
      </c>
      <c r="B127" s="47">
        <f>_xlfn.IFERROR(AVERAGE(Vertices[Eigenvector Centrality]),NoMetricMessage)</f>
        <v>0.07692292307692308</v>
      </c>
    </row>
    <row r="128" spans="1:2" ht="15">
      <c r="A128" s="33" t="s">
        <v>115</v>
      </c>
      <c r="B128" s="47">
        <f>_xlfn.IFERROR(MEDIAN(Vertices[Eigenvector Centrality]),NoMetricMessage)</f>
        <v>0.10645</v>
      </c>
    </row>
    <row r="139" spans="1:2" ht="15">
      <c r="A139" s="33" t="s">
        <v>140</v>
      </c>
      <c r="B139" s="47">
        <f>IF(COUNT(Vertices[PageRank])&gt;0,P2,NoMetricMessage)</f>
        <v>0.292172</v>
      </c>
    </row>
    <row r="140" spans="1:2" ht="15">
      <c r="A140" s="33" t="s">
        <v>141</v>
      </c>
      <c r="B140" s="47">
        <f>IF(COUNT(Vertices[PageRank])&gt;0,P57,NoMetricMessage)</f>
        <v>1.672618</v>
      </c>
    </row>
    <row r="141" spans="1:2" ht="15">
      <c r="A141" s="33" t="s">
        <v>142</v>
      </c>
      <c r="B141" s="47">
        <f>_xlfn.IFERROR(AVERAGE(Vertices[PageRank]),NoMetricMessage)</f>
        <v>0.9999611538461538</v>
      </c>
    </row>
    <row r="142" spans="1:2" ht="15">
      <c r="A142" s="33" t="s">
        <v>143</v>
      </c>
      <c r="B142" s="47">
        <f>_xlfn.IFERROR(MEDIAN(Vertices[PageRank]),NoMetricMessage)</f>
        <v>1.191503</v>
      </c>
    </row>
    <row r="153" spans="1:2" ht="15">
      <c r="A153" s="33" t="s">
        <v>118</v>
      </c>
      <c r="B153" s="47">
        <f>IF(COUNT(Vertices[Clustering Coefficient])&gt;0,R2,NoMetricMessage)</f>
        <v>0</v>
      </c>
    </row>
    <row r="154" spans="1:2" ht="15">
      <c r="A154" s="33" t="s">
        <v>119</v>
      </c>
      <c r="B154" s="47">
        <f>IF(COUNT(Vertices[Clustering Coefficient])&gt;0,R57,NoMetricMessage)</f>
        <v>0.8333333333333334</v>
      </c>
    </row>
    <row r="155" spans="1:2" ht="15">
      <c r="A155" s="33" t="s">
        <v>120</v>
      </c>
      <c r="B155" s="47">
        <f>_xlfn.IFERROR(AVERAGE(Vertices[Clustering Coefficient]),NoMetricMessage)</f>
        <v>0.49972527472527467</v>
      </c>
    </row>
    <row r="156" spans="1:2" ht="15">
      <c r="A156" s="33" t="s">
        <v>121</v>
      </c>
      <c r="B156" s="47">
        <f>_xlfn.IFERROR(MEDIAN(Vertices[Clustering Coefficient]),NoMetricMessage)</f>
        <v>0.7321428571428571</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576</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174</v>
      </c>
      <c r="K7" s="13" t="s">
        <v>577</v>
      </c>
    </row>
    <row r="8" spans="1:11" ht="409.5">
      <c r="A8"/>
      <c r="B8">
        <v>2</v>
      </c>
      <c r="C8">
        <v>2</v>
      </c>
      <c r="D8" t="s">
        <v>61</v>
      </c>
      <c r="E8" t="s">
        <v>61</v>
      </c>
      <c r="H8" t="s">
        <v>73</v>
      </c>
      <c r="J8" t="s">
        <v>175</v>
      </c>
      <c r="K8" s="13" t="s">
        <v>578</v>
      </c>
    </row>
    <row r="9" spans="1:11" ht="15">
      <c r="A9"/>
      <c r="B9">
        <v>3</v>
      </c>
      <c r="C9">
        <v>4</v>
      </c>
      <c r="D9" t="s">
        <v>62</v>
      </c>
      <c r="E9" t="s">
        <v>62</v>
      </c>
      <c r="H9" t="s">
        <v>74</v>
      </c>
      <c r="J9" t="s">
        <v>176</v>
      </c>
      <c r="K9" t="s">
        <v>579</v>
      </c>
    </row>
    <row r="10" spans="1:11" ht="15">
      <c r="A10"/>
      <c r="B10">
        <v>4</v>
      </c>
      <c r="D10" t="s">
        <v>63</v>
      </c>
      <c r="E10" t="s">
        <v>63</v>
      </c>
      <c r="H10" t="s">
        <v>75</v>
      </c>
      <c r="J10" t="s">
        <v>177</v>
      </c>
      <c r="K10" t="s">
        <v>580</v>
      </c>
    </row>
    <row r="11" spans="1:11" ht="15">
      <c r="A11"/>
      <c r="B11">
        <v>5</v>
      </c>
      <c r="D11" t="s">
        <v>46</v>
      </c>
      <c r="E11">
        <v>1</v>
      </c>
      <c r="H11" t="s">
        <v>76</v>
      </c>
      <c r="J11" t="s">
        <v>178</v>
      </c>
      <c r="K11" t="s">
        <v>581</v>
      </c>
    </row>
    <row r="12" spans="1:11" ht="15">
      <c r="A12"/>
      <c r="B12"/>
      <c r="D12" t="s">
        <v>64</v>
      </c>
      <c r="E12">
        <v>2</v>
      </c>
      <c r="H12">
        <v>0</v>
      </c>
      <c r="J12" t="s">
        <v>179</v>
      </c>
      <c r="K12" t="s">
        <v>582</v>
      </c>
    </row>
    <row r="13" spans="1:11" ht="15">
      <c r="A13"/>
      <c r="B13"/>
      <c r="D13">
        <v>1</v>
      </c>
      <c r="E13">
        <v>3</v>
      </c>
      <c r="H13">
        <v>1</v>
      </c>
      <c r="J13" t="s">
        <v>180</v>
      </c>
      <c r="K13" t="s">
        <v>583</v>
      </c>
    </row>
    <row r="14" spans="4:11" ht="15">
      <c r="D14">
        <v>2</v>
      </c>
      <c r="E14">
        <v>4</v>
      </c>
      <c r="H14">
        <v>2</v>
      </c>
      <c r="J14" t="s">
        <v>181</v>
      </c>
      <c r="K14" t="s">
        <v>584</v>
      </c>
    </row>
    <row r="15" spans="4:11" ht="15">
      <c r="D15">
        <v>3</v>
      </c>
      <c r="E15">
        <v>5</v>
      </c>
      <c r="H15">
        <v>3</v>
      </c>
      <c r="J15" t="s">
        <v>182</v>
      </c>
      <c r="K15" t="s">
        <v>585</v>
      </c>
    </row>
    <row r="16" spans="4:11" ht="15">
      <c r="D16">
        <v>4</v>
      </c>
      <c r="E16">
        <v>6</v>
      </c>
      <c r="H16">
        <v>4</v>
      </c>
      <c r="J16" t="s">
        <v>183</v>
      </c>
      <c r="K16" t="s">
        <v>586</v>
      </c>
    </row>
    <row r="17" spans="4:11" ht="15">
      <c r="D17">
        <v>5</v>
      </c>
      <c r="E17">
        <v>7</v>
      </c>
      <c r="H17">
        <v>5</v>
      </c>
      <c r="J17" t="s">
        <v>184</v>
      </c>
      <c r="K17" t="s">
        <v>587</v>
      </c>
    </row>
    <row r="18" spans="4:11" ht="15">
      <c r="D18">
        <v>6</v>
      </c>
      <c r="E18">
        <v>8</v>
      </c>
      <c r="H18">
        <v>6</v>
      </c>
      <c r="J18" t="s">
        <v>185</v>
      </c>
      <c r="K18" t="s">
        <v>588</v>
      </c>
    </row>
    <row r="19" spans="4:11" ht="15">
      <c r="D19">
        <v>7</v>
      </c>
      <c r="E19">
        <v>9</v>
      </c>
      <c r="H19">
        <v>7</v>
      </c>
      <c r="J19" t="s">
        <v>186</v>
      </c>
      <c r="K19" t="s">
        <v>589</v>
      </c>
    </row>
    <row r="20" spans="4:11" ht="15">
      <c r="D20">
        <v>8</v>
      </c>
      <c r="H20">
        <v>8</v>
      </c>
      <c r="J20" t="s">
        <v>187</v>
      </c>
      <c r="K20" t="s">
        <v>590</v>
      </c>
    </row>
    <row r="21" spans="4:11" ht="15">
      <c r="D21">
        <v>9</v>
      </c>
      <c r="H21">
        <v>9</v>
      </c>
      <c r="J21" t="s">
        <v>188</v>
      </c>
      <c r="K21" t="s">
        <v>591</v>
      </c>
    </row>
    <row r="22" spans="4:11" ht="15">
      <c r="D22">
        <v>10</v>
      </c>
      <c r="J22" t="s">
        <v>189</v>
      </c>
      <c r="K22" t="s">
        <v>592</v>
      </c>
    </row>
    <row r="23" spans="4:11" ht="15">
      <c r="D23">
        <v>11</v>
      </c>
      <c r="J23" t="s">
        <v>190</v>
      </c>
      <c r="K23" t="s">
        <v>593</v>
      </c>
    </row>
    <row r="24" spans="10:11" ht="15">
      <c r="J24" t="s">
        <v>191</v>
      </c>
      <c r="K24" t="s">
        <v>594</v>
      </c>
    </row>
    <row r="25" spans="10:11" ht="409.5">
      <c r="J25" t="s">
        <v>192</v>
      </c>
      <c r="K25" s="13" t="s">
        <v>595</v>
      </c>
    </row>
    <row r="26" spans="10:11" ht="409.5">
      <c r="J26" t="s">
        <v>193</v>
      </c>
      <c r="K26" s="13" t="s">
        <v>596</v>
      </c>
    </row>
    <row r="27" spans="10:11" ht="409.5">
      <c r="J27" t="s">
        <v>194</v>
      </c>
      <c r="K27" s="13" t="s">
        <v>597</v>
      </c>
    </row>
    <row r="28" spans="10:11" ht="15">
      <c r="J28" t="s">
        <v>195</v>
      </c>
      <c r="K28" t="s">
        <v>574</v>
      </c>
    </row>
    <row r="29" spans="10:11" ht="15">
      <c r="J29" t="s">
        <v>196</v>
      </c>
      <c r="K29" t="s">
        <v>575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CEB27-ECED-4226-AF47-E45F6E9F3166}">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467</v>
      </c>
      <c r="B2" s="116" t="s">
        <v>468</v>
      </c>
      <c r="C2" s="53" t="s">
        <v>469</v>
      </c>
    </row>
    <row r="3" spans="1:3" ht="15">
      <c r="A3" s="115" t="s">
        <v>458</v>
      </c>
      <c r="B3" s="115" t="s">
        <v>458</v>
      </c>
      <c r="C3" s="34">
        <v>68</v>
      </c>
    </row>
    <row r="4" spans="1:3" ht="15">
      <c r="A4" s="115" t="s">
        <v>458</v>
      </c>
      <c r="B4" s="115" t="s">
        <v>459</v>
      </c>
      <c r="C4" s="34">
        <v>27</v>
      </c>
    </row>
    <row r="5" spans="1:3" ht="15">
      <c r="A5" s="115" t="s">
        <v>458</v>
      </c>
      <c r="B5" s="115" t="s">
        <v>460</v>
      </c>
      <c r="C5" s="34">
        <v>26</v>
      </c>
    </row>
    <row r="6" spans="1:3" ht="15">
      <c r="A6" s="115" t="s">
        <v>459</v>
      </c>
      <c r="B6" s="115" t="s">
        <v>458</v>
      </c>
      <c r="C6" s="34">
        <v>24</v>
      </c>
    </row>
    <row r="7" spans="1:3" ht="15">
      <c r="A7" s="115" t="s">
        <v>459</v>
      </c>
      <c r="B7" s="115" t="s">
        <v>459</v>
      </c>
      <c r="C7" s="34">
        <v>5</v>
      </c>
    </row>
    <row r="8" spans="1:3" ht="15">
      <c r="A8" s="115" t="s">
        <v>459</v>
      </c>
      <c r="B8" s="115" t="s">
        <v>460</v>
      </c>
      <c r="C8" s="34">
        <v>8</v>
      </c>
    </row>
    <row r="9" spans="1:3" ht="15">
      <c r="A9" s="115" t="s">
        <v>460</v>
      </c>
      <c r="B9" s="115" t="s">
        <v>458</v>
      </c>
      <c r="C9" s="34">
        <v>6</v>
      </c>
    </row>
    <row r="10" spans="1:3" ht="15">
      <c r="A10" s="115" t="s">
        <v>460</v>
      </c>
      <c r="B10" s="115" t="s">
        <v>459</v>
      </c>
      <c r="C10" s="34">
        <v>1</v>
      </c>
    </row>
    <row r="11" spans="1:3" ht="15">
      <c r="A11" s="115" t="s">
        <v>460</v>
      </c>
      <c r="B11" s="115" t="s">
        <v>460</v>
      </c>
      <c r="C1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E1D3A-F561-4C1F-86D9-CD6D1EE699D3}">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475</v>
      </c>
      <c r="B1" s="13" t="s">
        <v>498</v>
      </c>
      <c r="C1" s="13" t="s">
        <v>499</v>
      </c>
      <c r="D1" s="13" t="s">
        <v>144</v>
      </c>
      <c r="E1" s="13" t="s">
        <v>501</v>
      </c>
      <c r="F1" s="13" t="s">
        <v>502</v>
      </c>
      <c r="G1" s="13" t="s">
        <v>503</v>
      </c>
    </row>
    <row r="2" spans="1:7" ht="15">
      <c r="A2" s="80" t="s">
        <v>476</v>
      </c>
      <c r="B2" s="80">
        <v>1</v>
      </c>
      <c r="C2" s="118">
        <v>0.008771929824561403</v>
      </c>
      <c r="D2" s="80" t="s">
        <v>500</v>
      </c>
      <c r="E2" s="80"/>
      <c r="F2" s="80"/>
      <c r="G2" s="80"/>
    </row>
    <row r="3" spans="1:7" ht="15">
      <c r="A3" s="80" t="s">
        <v>477</v>
      </c>
      <c r="B3" s="80">
        <v>0</v>
      </c>
      <c r="C3" s="118">
        <v>0</v>
      </c>
      <c r="D3" s="80" t="s">
        <v>500</v>
      </c>
      <c r="E3" s="80"/>
      <c r="F3" s="80"/>
      <c r="G3" s="80"/>
    </row>
    <row r="4" spans="1:7" ht="15">
      <c r="A4" s="80" t="s">
        <v>478</v>
      </c>
      <c r="B4" s="80">
        <v>0</v>
      </c>
      <c r="C4" s="118">
        <v>0</v>
      </c>
      <c r="D4" s="80" t="s">
        <v>500</v>
      </c>
      <c r="E4" s="80"/>
      <c r="F4" s="80"/>
      <c r="G4" s="80"/>
    </row>
    <row r="5" spans="1:7" ht="15">
      <c r="A5" s="80" t="s">
        <v>479</v>
      </c>
      <c r="B5" s="80">
        <v>113</v>
      </c>
      <c r="C5" s="118">
        <v>0.9912280701754387</v>
      </c>
      <c r="D5" s="80" t="s">
        <v>500</v>
      </c>
      <c r="E5" s="80"/>
      <c r="F5" s="80"/>
      <c r="G5" s="80"/>
    </row>
    <row r="6" spans="1:7" ht="15">
      <c r="A6" s="80" t="s">
        <v>480</v>
      </c>
      <c r="B6" s="80">
        <v>114</v>
      </c>
      <c r="C6" s="118">
        <v>1</v>
      </c>
      <c r="D6" s="80" t="s">
        <v>500</v>
      </c>
      <c r="E6" s="80"/>
      <c r="F6" s="80"/>
      <c r="G6" s="80"/>
    </row>
    <row r="7" spans="1:7" ht="15">
      <c r="A7" s="114" t="s">
        <v>481</v>
      </c>
      <c r="B7" s="114">
        <v>5</v>
      </c>
      <c r="C7" s="119">
        <v>0.019789760983345162</v>
      </c>
      <c r="D7" s="114" t="s">
        <v>500</v>
      </c>
      <c r="E7" s="114" t="b">
        <v>0</v>
      </c>
      <c r="F7" s="114" t="b">
        <v>0</v>
      </c>
      <c r="G7" s="114" t="b">
        <v>0</v>
      </c>
    </row>
    <row r="8" spans="1:7" ht="15">
      <c r="A8" s="114" t="s">
        <v>482</v>
      </c>
      <c r="B8" s="114">
        <v>3</v>
      </c>
      <c r="C8" s="119">
        <v>0.02000980241876335</v>
      </c>
      <c r="D8" s="114" t="s">
        <v>500</v>
      </c>
      <c r="E8" s="114" t="b">
        <v>0</v>
      </c>
      <c r="F8" s="114" t="b">
        <v>0</v>
      </c>
      <c r="G8" s="114" t="b">
        <v>0</v>
      </c>
    </row>
    <row r="9" spans="1:7" ht="15">
      <c r="A9" s="114" t="s">
        <v>483</v>
      </c>
      <c r="B9" s="114">
        <v>3</v>
      </c>
      <c r="C9" s="119">
        <v>0.015250579201042232</v>
      </c>
      <c r="D9" s="114" t="s">
        <v>500</v>
      </c>
      <c r="E9" s="114" t="b">
        <v>0</v>
      </c>
      <c r="F9" s="114" t="b">
        <v>0</v>
      </c>
      <c r="G9" s="114" t="b">
        <v>0</v>
      </c>
    </row>
    <row r="10" spans="1:7" ht="15">
      <c r="A10" s="114" t="s">
        <v>484</v>
      </c>
      <c r="B10" s="114">
        <v>2</v>
      </c>
      <c r="C10" s="119">
        <v>0.013339868279175566</v>
      </c>
      <c r="D10" s="114" t="s">
        <v>500</v>
      </c>
      <c r="E10" s="114" t="b">
        <v>0</v>
      </c>
      <c r="F10" s="114" t="b">
        <v>0</v>
      </c>
      <c r="G10" s="114" t="b">
        <v>0</v>
      </c>
    </row>
    <row r="11" spans="1:7" ht="15">
      <c r="A11" s="114" t="s">
        <v>485</v>
      </c>
      <c r="B11" s="114">
        <v>2</v>
      </c>
      <c r="C11" s="119">
        <v>0.013339868279175566</v>
      </c>
      <c r="D11" s="114" t="s">
        <v>500</v>
      </c>
      <c r="E11" s="114" t="b">
        <v>0</v>
      </c>
      <c r="F11" s="114" t="b">
        <v>0</v>
      </c>
      <c r="G11" s="114" t="b">
        <v>0</v>
      </c>
    </row>
    <row r="12" spans="1:7" ht="15">
      <c r="A12" s="114" t="s">
        <v>486</v>
      </c>
      <c r="B12" s="114">
        <v>2</v>
      </c>
      <c r="C12" s="119">
        <v>0.013339868279175566</v>
      </c>
      <c r="D12" s="114" t="s">
        <v>500</v>
      </c>
      <c r="E12" s="114" t="b">
        <v>0</v>
      </c>
      <c r="F12" s="114" t="b">
        <v>0</v>
      </c>
      <c r="G12" s="114" t="b">
        <v>0</v>
      </c>
    </row>
    <row r="13" spans="1:7" ht="15">
      <c r="A13" s="114" t="s">
        <v>487</v>
      </c>
      <c r="B13" s="114">
        <v>2</v>
      </c>
      <c r="C13" s="119">
        <v>0.013339868279175566</v>
      </c>
      <c r="D13" s="114" t="s">
        <v>500</v>
      </c>
      <c r="E13" s="114" t="b">
        <v>0</v>
      </c>
      <c r="F13" s="114" t="b">
        <v>0</v>
      </c>
      <c r="G13" s="114" t="b">
        <v>0</v>
      </c>
    </row>
    <row r="14" spans="1:7" ht="15">
      <c r="A14" s="114" t="s">
        <v>488</v>
      </c>
      <c r="B14" s="114">
        <v>2</v>
      </c>
      <c r="C14" s="119">
        <v>0.013339868279175566</v>
      </c>
      <c r="D14" s="114" t="s">
        <v>500</v>
      </c>
      <c r="E14" s="114" t="b">
        <v>0</v>
      </c>
      <c r="F14" s="114" t="b">
        <v>0</v>
      </c>
      <c r="G14" s="114" t="b">
        <v>0</v>
      </c>
    </row>
    <row r="15" spans="1:7" ht="15">
      <c r="A15" s="114" t="s">
        <v>489</v>
      </c>
      <c r="B15" s="114">
        <v>2</v>
      </c>
      <c r="C15" s="119">
        <v>0.013339868279175566</v>
      </c>
      <c r="D15" s="114" t="s">
        <v>500</v>
      </c>
      <c r="E15" s="114" t="b">
        <v>0</v>
      </c>
      <c r="F15" s="114" t="b">
        <v>0</v>
      </c>
      <c r="G15" s="114" t="b">
        <v>0</v>
      </c>
    </row>
    <row r="16" spans="1:7" ht="15">
      <c r="A16" s="114" t="s">
        <v>490</v>
      </c>
      <c r="B16" s="114">
        <v>2</v>
      </c>
      <c r="C16" s="119">
        <v>0.018763832165013067</v>
      </c>
      <c r="D16" s="114" t="s">
        <v>500</v>
      </c>
      <c r="E16" s="114" t="b">
        <v>0</v>
      </c>
      <c r="F16" s="114" t="b">
        <v>0</v>
      </c>
      <c r="G16" s="114" t="b">
        <v>0</v>
      </c>
    </row>
    <row r="17" spans="1:7" ht="15">
      <c r="A17" s="114" t="s">
        <v>491</v>
      </c>
      <c r="B17" s="114">
        <v>2</v>
      </c>
      <c r="C17" s="119">
        <v>0.018763832165013067</v>
      </c>
      <c r="D17" s="114" t="s">
        <v>500</v>
      </c>
      <c r="E17" s="114" t="b">
        <v>0</v>
      </c>
      <c r="F17" s="114" t="b">
        <v>0</v>
      </c>
      <c r="G17" s="114" t="b">
        <v>0</v>
      </c>
    </row>
    <row r="18" spans="1:7" ht="15">
      <c r="A18" s="114" t="s">
        <v>492</v>
      </c>
      <c r="B18" s="114">
        <v>2</v>
      </c>
      <c r="C18" s="119">
        <v>0.013339868279175566</v>
      </c>
      <c r="D18" s="114" t="s">
        <v>500</v>
      </c>
      <c r="E18" s="114" t="b">
        <v>0</v>
      </c>
      <c r="F18" s="114" t="b">
        <v>0</v>
      </c>
      <c r="G18" s="114" t="b">
        <v>0</v>
      </c>
    </row>
    <row r="19" spans="1:7" ht="15">
      <c r="A19" s="114" t="s">
        <v>493</v>
      </c>
      <c r="B19" s="114">
        <v>2</v>
      </c>
      <c r="C19" s="119">
        <v>0.013339868279175566</v>
      </c>
      <c r="D19" s="114" t="s">
        <v>500</v>
      </c>
      <c r="E19" s="114" t="b">
        <v>0</v>
      </c>
      <c r="F19" s="114" t="b">
        <v>0</v>
      </c>
      <c r="G19" s="114" t="b">
        <v>0</v>
      </c>
    </row>
    <row r="20" spans="1:7" ht="15">
      <c r="A20" s="114" t="s">
        <v>494</v>
      </c>
      <c r="B20" s="114">
        <v>2</v>
      </c>
      <c r="C20" s="119">
        <v>0.013339868279175566</v>
      </c>
      <c r="D20" s="114" t="s">
        <v>500</v>
      </c>
      <c r="E20" s="114" t="b">
        <v>0</v>
      </c>
      <c r="F20" s="114" t="b">
        <v>0</v>
      </c>
      <c r="G20" s="114" t="b">
        <v>0</v>
      </c>
    </row>
    <row r="21" spans="1:7" ht="15">
      <c r="A21" s="114" t="s">
        <v>495</v>
      </c>
      <c r="B21" s="114">
        <v>2</v>
      </c>
      <c r="C21" s="119">
        <v>0.013339868279175566</v>
      </c>
      <c r="D21" s="114" t="s">
        <v>500</v>
      </c>
      <c r="E21" s="114" t="b">
        <v>0</v>
      </c>
      <c r="F21" s="114" t="b">
        <v>0</v>
      </c>
      <c r="G21" s="114" t="b">
        <v>0</v>
      </c>
    </row>
    <row r="22" spans="1:7" ht="15">
      <c r="A22" s="114" t="s">
        <v>496</v>
      </c>
      <c r="B22" s="114">
        <v>2</v>
      </c>
      <c r="C22" s="119">
        <v>0.013339868279175566</v>
      </c>
      <c r="D22" s="114" t="s">
        <v>500</v>
      </c>
      <c r="E22" s="114" t="b">
        <v>0</v>
      </c>
      <c r="F22" s="114" t="b">
        <v>0</v>
      </c>
      <c r="G22" s="114" t="b">
        <v>0</v>
      </c>
    </row>
    <row r="23" spans="1:7" ht="15">
      <c r="A23" s="114" t="s">
        <v>497</v>
      </c>
      <c r="B23" s="114">
        <v>2</v>
      </c>
      <c r="C23" s="119">
        <v>0.018763832165013067</v>
      </c>
      <c r="D23" s="114" t="s">
        <v>500</v>
      </c>
      <c r="E23" s="114" t="b">
        <v>0</v>
      </c>
      <c r="F23" s="114" t="b">
        <v>0</v>
      </c>
      <c r="G23" s="114" t="b">
        <v>0</v>
      </c>
    </row>
    <row r="24" spans="1:7" ht="15">
      <c r="A24" s="114" t="s">
        <v>481</v>
      </c>
      <c r="B24" s="114">
        <v>4</v>
      </c>
      <c r="C24" s="119">
        <v>0.013244701469633217</v>
      </c>
      <c r="D24" s="114" t="s">
        <v>458</v>
      </c>
      <c r="E24" s="114" t="b">
        <v>0</v>
      </c>
      <c r="F24" s="114" t="b">
        <v>0</v>
      </c>
      <c r="G24" s="114" t="b">
        <v>0</v>
      </c>
    </row>
    <row r="25" spans="1:7" ht="15">
      <c r="A25" s="114" t="s">
        <v>482</v>
      </c>
      <c r="B25" s="114">
        <v>3</v>
      </c>
      <c r="C25" s="119">
        <v>0.017818209343524072</v>
      </c>
      <c r="D25" s="114" t="s">
        <v>458</v>
      </c>
      <c r="E25" s="114" t="b">
        <v>0</v>
      </c>
      <c r="F25" s="114" t="b">
        <v>0</v>
      </c>
      <c r="G25" s="114" t="b">
        <v>0</v>
      </c>
    </row>
    <row r="26" spans="1:7" ht="15">
      <c r="A26" s="114" t="s">
        <v>492</v>
      </c>
      <c r="B26" s="114">
        <v>2</v>
      </c>
      <c r="C26" s="119">
        <v>0.011878806229016048</v>
      </c>
      <c r="D26" s="114" t="s">
        <v>458</v>
      </c>
      <c r="E26" s="114" t="b">
        <v>0</v>
      </c>
      <c r="F26" s="114" t="b">
        <v>0</v>
      </c>
      <c r="G26" s="114" t="b">
        <v>0</v>
      </c>
    </row>
    <row r="27" spans="1:7" ht="15">
      <c r="A27" s="114" t="s">
        <v>493</v>
      </c>
      <c r="B27" s="114">
        <v>2</v>
      </c>
      <c r="C27" s="119">
        <v>0.011878806229016048</v>
      </c>
      <c r="D27" s="114" t="s">
        <v>458</v>
      </c>
      <c r="E27" s="114" t="b">
        <v>0</v>
      </c>
      <c r="F27" s="114" t="b">
        <v>0</v>
      </c>
      <c r="G27" s="114" t="b">
        <v>0</v>
      </c>
    </row>
    <row r="28" spans="1:7" ht="15">
      <c r="A28" s="114" t="s">
        <v>494</v>
      </c>
      <c r="B28" s="114">
        <v>2</v>
      </c>
      <c r="C28" s="119">
        <v>0.011878806229016048</v>
      </c>
      <c r="D28" s="114" t="s">
        <v>458</v>
      </c>
      <c r="E28" s="114" t="b">
        <v>0</v>
      </c>
      <c r="F28" s="114" t="b">
        <v>0</v>
      </c>
      <c r="G28" s="114" t="b">
        <v>0</v>
      </c>
    </row>
    <row r="29" spans="1:7" ht="15">
      <c r="A29" s="114" t="s">
        <v>483</v>
      </c>
      <c r="B29" s="114">
        <v>2</v>
      </c>
      <c r="C29" s="119">
        <v>0.011878806229016048</v>
      </c>
      <c r="D29" s="114" t="s">
        <v>458</v>
      </c>
      <c r="E29" s="114" t="b">
        <v>0</v>
      </c>
      <c r="F29" s="114" t="b">
        <v>0</v>
      </c>
      <c r="G29" s="114" t="b">
        <v>0</v>
      </c>
    </row>
    <row r="30" spans="1:7" ht="15">
      <c r="A30" s="114" t="s">
        <v>497</v>
      </c>
      <c r="B30" s="114">
        <v>2</v>
      </c>
      <c r="C30" s="119">
        <v>0.020864776248836384</v>
      </c>
      <c r="D30" s="114" t="s">
        <v>458</v>
      </c>
      <c r="E30" s="114" t="b">
        <v>0</v>
      </c>
      <c r="F30" s="114" t="b">
        <v>0</v>
      </c>
      <c r="G30" s="114" t="b">
        <v>0</v>
      </c>
    </row>
    <row r="31" spans="1:7" ht="15">
      <c r="A31" s="114" t="s">
        <v>490</v>
      </c>
      <c r="B31" s="114">
        <v>2</v>
      </c>
      <c r="C31" s="119">
        <v>0.020864776248836384</v>
      </c>
      <c r="D31" s="114" t="s">
        <v>458</v>
      </c>
      <c r="E31" s="114" t="b">
        <v>0</v>
      </c>
      <c r="F31" s="114" t="b">
        <v>0</v>
      </c>
      <c r="G31" s="114" t="b">
        <v>0</v>
      </c>
    </row>
    <row r="32" spans="1:7" ht="15">
      <c r="A32" s="114" t="s">
        <v>491</v>
      </c>
      <c r="B32" s="114">
        <v>2</v>
      </c>
      <c r="C32" s="119">
        <v>0.020864776248836384</v>
      </c>
      <c r="D32" s="114" t="s">
        <v>458</v>
      </c>
      <c r="E32" s="114" t="b">
        <v>0</v>
      </c>
      <c r="F32" s="114" t="b">
        <v>0</v>
      </c>
      <c r="G32"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2019-02-19T11:02:13Z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