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<sst xmlns="http://schemas.openxmlformats.org/spreadsheetml/2006/main" count="5614" uniqueCount="603">
  <si>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</si>
  <si>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</si>
  <si>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</si>
  <si>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</si>
  <si>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</si>
  <si>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</si>
  <si>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</si>
  <si>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</si>
  <si>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</si>
  <si>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</si>
  <si>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</si>
  <si>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</si>
  <si>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</si>
  <si>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</si>
  <si>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</si>
  <si>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</si>
  <si>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</si>
  <si>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</si>
  <si>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</si>
  <si>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</si>
  <si>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</si>
  <si>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</si>
  <si>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</si>
  <si>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</si>
  <si>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</si>
  <si>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</si>
  <si>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</si>
  <si>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</si>
  <si>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</si>
  <si>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</si>
  <si>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</si>
  <si>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</si>
  <si>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</si>
  <si>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</si>
  <si>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</si>
  <si>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</si>
  <si>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</si>
  <si>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</si>
  <si>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</si>
  <si>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</si>
  <si>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</si>
  <si>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</si>
  <si>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</si>
  <si>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</si>
  <si>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</si>
  <si>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</si>
  <si>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</si>
  <si>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</si>
  <si>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</si>
  <si>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</si>
  <si>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</si>
  <si>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</si>
  <si>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</si>
  <si>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</si>
  <si>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</si>
  <si>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</si>
  <si>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</si>
  <si>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</si>
  <si>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</si>
  <si>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</si>
  <si>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</si>
  <si>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</si>
  <si>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</si>
  <si>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</si>
  <si>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</si>
  <si>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</si>
  <si>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</si>
  <si>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</si>
  <si>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</si>
  <si>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</si>
  <si>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</si>
  <si>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</si>
  <si>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</si>
  <si>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</si>
  <si>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</si>
  <si>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</si>
  <si>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</si>
  <si>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</si>
  <si>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</si>
  <si>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</si>
  <si>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</si>
  <si>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</si>
  <si>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</si>
  <si>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</si>
  <si>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</si>
  <si>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</si>
  <si>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</si>
  <si>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</si>
  <si>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</si>
  <si>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</si>
  <si>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</si>
  <si>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</si>
  <si>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</si>
  <si>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</si>
  <si>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</si>
  <si>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</si>
  <si>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</si>
  <si>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</si>
  <si>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</si>
  <si>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</si>
  <si>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</si>
  <si>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</si>
  <si>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</si>
  <si>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</si>
  <si>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</si>
  <si>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</si>
  <si>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</si>
  <si>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</si>
  <si>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</si>
  <si>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</si>
  <si>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</si>
  <si>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</si>
  <si>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</si>
  <si>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</si>
  <si>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</si>
  <si>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</si>
  <si>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</si>
  <si>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</si>
  <si>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</si>
  <si>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</si>
  <si>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</si>
  <si>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</si>
  <si>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</si>
  <si>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</si>
  <si>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</si>
  <si>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</si>
  <si>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</si>
  <si>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</si>
  <si>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</si>
  <si>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</si>
  <si>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</si>
  <si>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</si>
  <si>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</si>
  <si>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</si>
  <si>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</si>
  <si>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</si>
  <si>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</si>
  <si>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</si>
  <si>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</si>
  <si>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</si>
  <si>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</si>
  <si>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</si>
  <si>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</si>
  <si>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</si>
  <si>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</si>
  <si>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</si>
  <si>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</si>
  <si>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</si>
  <si>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</si>
  <si>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</si>
  <si>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</si>
  <si>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</si>
  <si>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</si>
  <si>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</si>
  <si>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</si>
  <si>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</si>
  <si>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</si>
  <si>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</si>
  <si>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</si>
  <si>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</si>
  <si>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</si>
  <si>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</si>
  <si>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</si>
  <si>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</si>
  <si>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</si>
  <si>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</si>
  <si>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</si>
  <si>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</si>
  <si>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</si>
  <si>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</si>
  <si>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</si>
  <si>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</si>
  <si>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</si>
  <si>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</si>
  <si>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</si>
  <si>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</si>
  <si>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</si>
  <si>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</si>
  <si>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</si>
  <si>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</si>
  <si>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</si>
  <si>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</si>
  <si>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</si>
  <si>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</si>
  <si>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</si>
  <si>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</si>
  <si>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</si>
  <si>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</si>
  <si>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</si>
  <si>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</si>
  <si>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</si>
  <si>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</si>
  <si>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</si>
  <si>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</si>
  <si>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</si>
  <si>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</si>
  <si>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</si>
  <si>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</si>
  <si>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</si>
  <si>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Article-Article</t>
  </si>
  <si>
    <t>Hyperlink</t>
  </si>
  <si>
    <t>Custom Menu Item Text</t>
  </si>
  <si>
    <t>Custom Menu Item Action</t>
  </si>
  <si>
    <t>Vertex Type</t>
  </si>
  <si>
    <t>Content</t>
  </si>
  <si>
    <t>Age</t>
  </si>
  <si>
    <t>Gini Coefficient</t>
  </si>
  <si>
    <t>Nr Revisions</t>
  </si>
  <si>
    <t>URL</t>
  </si>
  <si>
    <t>file:///C:/Users/Marc/AppData/Local/assembly/dl3/51E42XLD.19Q/E0QTABTG.XRJ/acf7b504/52773bd8_69acd401/User.png</t>
  </si>
  <si>
    <t>Open Wiki Page for This User</t>
  </si>
  <si>
    <t>Article</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</si>
  <si>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</si>
  <si>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</si>
  <si>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</si>
  <si>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t>
  </si>
  <si>
    <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t>
  </si>
  <si>
    <t>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t>
  </si>
  <si>
    <t xml:space="preser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t>
  </si>
  <si>
    <t>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t>
  </si>
  <si>
    <t>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t>
  </si>
  <si>
    <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t>
  </si>
  <si>
    <t>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t>
  </si>
  <si>
    <t>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
  </si>
  <si>
    <t>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t>
  </si>
  <si>
    <t>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t>
  </si>
  <si>
    <t>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t>
  </si>
  <si>
    <t>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t>
  </si>
  <si>
    <t xml:space="preserve">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t>
  </si>
  <si>
    <t>G1</t>
  </si>
  <si>
    <t>0, 12, 96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</si>
  <si>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</si>
  <si>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</si>
  <si>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</si>
  <si>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</si>
  <si>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</si>
  <si>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</si>
  <si>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</si>
  <si>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</si>
  <si>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</si>
  <si>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</si>
  <si>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</si>
  <si>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</si>
  <si>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</si>
  <si>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</si>
  <si>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</si>
  <si>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</si>
  <si>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</si>
  <si>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</si>
  <si>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</si>
  <si>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</si>
  <si>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</si>
  <si>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</si>
  <si>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</si>
  <si>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</si>
  <si>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</si>
  <si>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</si>
  <si>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</si>
  <si>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</si>
  <si>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</si>
  <si>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</si>
  <si>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</si>
  <si>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</si>
  <si>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</si>
  <si>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</si>
  <si>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</si>
  <si>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</si>
  <si>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</si>
  <si>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</si>
  <si>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</si>
  <si>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</si>
  <si>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</si>
  <si>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</si>
  <si>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</si>
  <si>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Top 10 Vertices, Ranked by Betweenness Centrality</t>
  </si>
  <si>
    <t>Top Words in About in Entire Graph</t>
  </si>
  <si>
    <t>Entire Graph Count</t>
  </si>
  <si>
    <t>Top Words in About in G1</t>
  </si>
  <si>
    <t>Top Words in About in G2</t>
  </si>
  <si>
    <t>G1 Count</t>
  </si>
  <si>
    <t>Top Words in About</t>
  </si>
  <si>
    <t/>
  </si>
  <si>
    <t>Top Word Pairs in About in Entire Graph</t>
  </si>
  <si>
    <t>Top Word Pairs in About in G1</t>
  </si>
  <si>
    <t>Top Word Pairs in About in G2</t>
  </si>
  <si>
    <t>Top Word Pairs in About</t>
  </si>
  <si>
    <t>Top Words in About by Count</t>
  </si>
  <si>
    <t>Top Words in About by Salience</t>
  </si>
  <si>
    <t>Top Word Pairs in About by Count</t>
  </si>
  <si>
    <t>Top Word Pairs in About by Salience</t>
  </si>
  <si>
    <t>Green</t>
  </si>
  <si>
    <t>Subgraph</t>
  </si>
  <si>
    <t>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</si>
  <si>
    <t>Jalisco</t>
  </si>
  <si>
    <t>Redwood_City,_California</t>
  </si>
  <si>
    <t>Guangdong</t>
  </si>
  <si>
    <t>Zhuhai</t>
  </si>
  <si>
    <t>Sequoia Hospital</t>
  </si>
  <si>
    <t>Support.com</t>
  </si>
  <si>
    <t>BigBand Networks</t>
  </si>
  <si>
    <t>Ampex</t>
  </si>
  <si>
    <t>DreamWorks Animation</t>
  </si>
  <si>
    <t>Shrek 2</t>
  </si>
  <si>
    <t>Shark Tale</t>
  </si>
  <si>
    <t>Shrek</t>
  </si>
  <si>
    <t>DreamWorks</t>
  </si>
  <si>
    <t>Crystal Dynamics</t>
  </si>
  <si>
    <t>Mrs. Doubtfire</t>
  </si>
  <si>
    <t>Miss Universe 1995</t>
  </si>
  <si>
    <t>Miss USA 1995</t>
  </si>
  <si>
    <t>Chelsi Smith</t>
  </si>
  <si>
    <t>Wing Commander (franchise)</t>
  </si>
  <si>
    <t>Chris Roberts (game developer)</t>
  </si>
  <si>
    <t>Lydia Pense</t>
  </si>
  <si>
    <t>Sleepless in Seattle</t>
  </si>
  <si>
    <t>Tom Hanks</t>
  </si>
  <si>
    <t>Ross Malinger</t>
  </si>
  <si>
    <t>Destination Murder</t>
  </si>
  <si>
    <t>Joyce MacKenzie</t>
  </si>
  <si>
    <t>Count Dracula</t>
  </si>
  <si>
    <t>Bela Lugosi</t>
  </si>
  <si>
    <t>Freaks and Geeks</t>
  </si>
  <si>
    <t>Brokeback Mountain</t>
  </si>
  <si>
    <t>Linda Cardellini</t>
  </si>
  <si>
    <t>At the Drive-In</t>
  </si>
  <si>
    <t>The Mars Volta</t>
  </si>
  <si>
    <t>Cedric Bixler-Zavala</t>
  </si>
  <si>
    <t>Daniel Nava</t>
  </si>
  <si>
    <t>Don Mossi</t>
  </si>
  <si>
    <t>Julian Edelman</t>
  </si>
  <si>
    <t>St. Louis Cardinals</t>
  </si>
  <si>
    <t>Daniel Descalso</t>
  </si>
  <si>
    <t>Greg Camarillo</t>
  </si>
  <si>
    <t>Joe Biagini</t>
  </si>
  <si>
    <t>outfielder</t>
  </si>
  <si>
    <t>Eric Byrnes</t>
  </si>
  <si>
    <t>2005 World Series</t>
  </si>
  <si>
    <t>Chicago White Sox</t>
  </si>
  <si>
    <t>Milwaukee Brewers</t>
  </si>
  <si>
    <t>Major League Baseball</t>
  </si>
  <si>
    <t>Arizona Diamondbacks</t>
  </si>
  <si>
    <t>San Diego Padres</t>
  </si>
  <si>
    <t>Geoff Blum</t>
  </si>
  <si>
    <t>San Francisco Giants</t>
  </si>
  <si>
    <t>Houston Astros</t>
  </si>
  <si>
    <t>Montreal Expos</t>
  </si>
  <si>
    <t>Kevin Bass</t>
  </si>
  <si>
    <t>Minnesota Vikings</t>
  </si>
  <si>
    <t>Davante Adams</t>
  </si>
  <si>
    <t>Canary Islands</t>
  </si>
  <si>
    <t>Cargill</t>
  </si>
  <si>
    <t>United States</t>
  </si>
  <si>
    <t>Carlmont High School</t>
  </si>
  <si>
    <t>charter school</t>
  </si>
  <si>
    <t>Sequoia Union High School District</t>
  </si>
  <si>
    <t>Everest Public High School</t>
  </si>
  <si>
    <t>Summit Preparatory Charter High School</t>
  </si>
  <si>
    <t>Redwood City School District</t>
  </si>
  <si>
    <t>Peninsula Library System</t>
  </si>
  <si>
    <t>Cañada College</t>
  </si>
  <si>
    <t>Edgewood County Park</t>
  </si>
  <si>
    <t>Regents of the University of California</t>
  </si>
  <si>
    <t>internment of Japanese Americans</t>
  </si>
  <si>
    <t>Köppen climate classification</t>
  </si>
  <si>
    <t>Mediterranean climate</t>
  </si>
  <si>
    <t>Westpoint Slough</t>
  </si>
  <si>
    <t>Seaport Centre</t>
  </si>
  <si>
    <t>Port of Redwood City</t>
  </si>
  <si>
    <t>Electronic Arts</t>
  </si>
  <si>
    <t>Oracle Corporation</t>
  </si>
  <si>
    <t>Silicon Valley</t>
  </si>
  <si>
    <t>San Mateo County History Museum</t>
  </si>
  <si>
    <t>Informatica</t>
  </si>
  <si>
    <t>county seat</t>
  </si>
  <si>
    <t>United States House of Representatives</t>
  </si>
  <si>
    <t>2010 United States Census</t>
  </si>
  <si>
    <t>Mexican–American War</t>
  </si>
  <si>
    <t>San Francisco</t>
  </si>
  <si>
    <t>Santa Cruz Mountains</t>
  </si>
  <si>
    <t>Ohlone</t>
  </si>
  <si>
    <t>Rancho de las Pulgas</t>
  </si>
  <si>
    <t>San Francisco Peninsula</t>
  </si>
  <si>
    <t>San Francisco International Airport</t>
  </si>
  <si>
    <t>San Jose International Airport</t>
  </si>
  <si>
    <t>Local Agency Formation Commission</t>
  </si>
  <si>
    <t>San Francisco Chronicle</t>
  </si>
  <si>
    <t>California</t>
  </si>
  <si>
    <t>California State Legislature</t>
  </si>
  <si>
    <t>San Francisco Bay</t>
  </si>
  <si>
    <t>United States Census Bureau</t>
  </si>
  <si>
    <t>Ciudad Guzman</t>
  </si>
  <si>
    <t>river delta</t>
  </si>
  <si>
    <t>Colima, Colima</t>
  </si>
  <si>
    <t>Equinix</t>
  </si>
  <si>
    <t>Stanford Hospital &amp; Clinics</t>
  </si>
  <si>
    <t>Kaiser Foundation Hospitals</t>
  </si>
  <si>
    <t>County of San Mateo</t>
  </si>
  <si>
    <t>3DO Company</t>
  </si>
  <si>
    <t>iCracked</t>
  </si>
  <si>
    <t>YuMe</t>
  </si>
  <si>
    <t>i2c Inc</t>
  </si>
  <si>
    <t>Shutterfly</t>
  </si>
  <si>
    <t>Openwave</t>
  </si>
  <si>
    <t>GoFundMe</t>
  </si>
  <si>
    <t>BroadVision</t>
  </si>
  <si>
    <t>Avangate</t>
  </si>
  <si>
    <t>ABS-CBN Corporation</t>
  </si>
  <si>
    <t>Sega</t>
  </si>
  <si>
    <t>Harold and Maude</t>
  </si>
  <si>
    <t>World War I</t>
  </si>
  <si>
    <t>Lily Zhang</t>
  </si>
  <si>
    <t>Zach Test</t>
  </si>
  <si>
    <t>Brian Shima</t>
  </si>
  <si>
    <t>Los Angeles Angels of Anaheim</t>
  </si>
  <si>
    <t>New England Patriots</t>
  </si>
  <si>
    <t>Tampa Bay Devil Rays</t>
  </si>
  <si>
    <t>Andrew Carnegie</t>
  </si>
  <si>
    <t>Belmont - Redwood Shores School District</t>
  </si>
  <si>
    <t>Don Edwards National Wildlife Refuge</t>
  </si>
  <si>
    <t>poverty line</t>
  </si>
  <si>
    <t>per capita income</t>
  </si>
  <si>
    <t>Disposable income</t>
  </si>
  <si>
    <t>income</t>
  </si>
  <si>
    <t>population density</t>
  </si>
  <si>
    <t>chrysanthemums</t>
  </si>
  <si>
    <t>North Fair Oaks</t>
  </si>
  <si>
    <t>Redwood Shores</t>
  </si>
  <si>
    <t>Malibu Grand Prix</t>
  </si>
  <si>
    <t>Evernote</t>
  </si>
  <si>
    <t>National Weather Service</t>
  </si>
  <si>
    <t>Commuter Rail</t>
  </si>
  <si>
    <t>U.S. Routes</t>
  </si>
  <si>
    <t>All Nippon Airways</t>
  </si>
  <si>
    <t>ZIP code</t>
  </si>
  <si>
    <t>Mayor</t>
  </si>
  <si>
    <t>http://en.wikipedia.org/wiki/User:Jalisco</t>
  </si>
  <si>
    <t>http://en.wikipedia.org/wiki/User:United States</t>
  </si>
  <si>
    <t>http://en.wikipedia.org/wiki/User:Mexican–American War</t>
  </si>
  <si>
    <t>http://en.wikipedia.org/wiki/User:California</t>
  </si>
  <si>
    <t>http://en.wikipedia.org/wiki/User:Redwood_City,_California</t>
  </si>
  <si>
    <t>http://en.wikipedia.org/wiki/User:Ciudad Guzman</t>
  </si>
  <si>
    <t>http://en.wikipedia.org/wiki/User:Guangdong</t>
  </si>
  <si>
    <t>http://en.wikipedia.org/wiki/User:Zhuhai</t>
  </si>
  <si>
    <t>http://en.wikipedia.org/wiki/User:river delta</t>
  </si>
  <si>
    <t>http://en.wikipedia.org/wiki/User:Colima, Colima</t>
  </si>
  <si>
    <t>http://en.wikipedia.org/wiki/User:Equinix</t>
  </si>
  <si>
    <t>http://en.wikipedia.org/wiki/User:Stanford Hospital &amp; Clinics</t>
  </si>
  <si>
    <t>http://en.wikipedia.org/wiki/User:Sequoia Hospital</t>
  </si>
  <si>
    <t>http://en.wikipedia.org/wiki/User:Kaiser Foundation Hospitals</t>
  </si>
  <si>
    <t>http://en.wikipedia.org/wiki/User:County of San Mateo</t>
  </si>
  <si>
    <t>http://en.wikipedia.org/wiki/User:3DO Company</t>
  </si>
  <si>
    <t>http://en.wikipedia.org/wiki/User:iCracked</t>
  </si>
  <si>
    <t>http://en.wikipedia.org/wiki/User:YuMe</t>
  </si>
  <si>
    <t>http://en.wikipedia.org/wiki/User:i2c Inc</t>
  </si>
  <si>
    <t>http://en.wikipedia.org/wiki/User:Support.com</t>
  </si>
  <si>
    <t>http://en.wikipedia.org/wiki/User:Shutterfly</t>
  </si>
  <si>
    <t>http://en.wikipedia.org/wiki/User:Openwave</t>
  </si>
  <si>
    <t>http://en.wikipedia.org/wiki/User:GoFundMe</t>
  </si>
  <si>
    <t>http://en.wikipedia.org/wiki/User:BroadVision</t>
  </si>
  <si>
    <t>http://en.wikipedia.org/wiki/User:BigBand Networks</t>
  </si>
  <si>
    <t>http://en.wikipedia.org/wiki/User:Avangate</t>
  </si>
  <si>
    <t>http://en.wikipedia.org/wiki/User:Ampex</t>
  </si>
  <si>
    <t>http://en.wikipedia.org/wiki/User:ABS-CBN Corporation</t>
  </si>
  <si>
    <t>http://en.wikipedia.org/wiki/User:DreamWorks Animation</t>
  </si>
  <si>
    <t>http://en.wikipedia.org/wiki/User:Shark Tale</t>
  </si>
  <si>
    <t>http://en.wikipedia.org/wiki/User:Shrek 2</t>
  </si>
  <si>
    <t>http://en.wikipedia.org/wiki/User:Shrek</t>
  </si>
  <si>
    <t>http://en.wikipedia.org/wiki/User:DreamWorks</t>
  </si>
  <si>
    <t>http://en.wikipedia.org/wiki/User:Crystal Dynamics</t>
  </si>
  <si>
    <t>http://en.wikipedia.org/wiki/User:Sega</t>
  </si>
  <si>
    <t>http://en.wikipedia.org/wiki/User:Mrs. Doubtfire</t>
  </si>
  <si>
    <t>http://en.wikipedia.org/wiki/User:San Francisco</t>
  </si>
  <si>
    <t>http://en.wikipedia.org/wiki/User:Harold and Maude</t>
  </si>
  <si>
    <t>http://en.wikipedia.org/wiki/User:Miss Universe 1995</t>
  </si>
  <si>
    <t>http://en.wikipedia.org/wiki/User:Chelsi Smith</t>
  </si>
  <si>
    <t>http://en.wikipedia.org/wiki/User:Miss USA 1995</t>
  </si>
  <si>
    <t>http://en.wikipedia.org/wiki/User:San Francisco Chronicle</t>
  </si>
  <si>
    <t>http://en.wikipedia.org/wiki/User:Wing Commander (franchise)</t>
  </si>
  <si>
    <t>http://en.wikipedia.org/wiki/User:Electronic Arts</t>
  </si>
  <si>
    <t>http://en.wikipedia.org/wiki/User:Chris Roberts (game developer)</t>
  </si>
  <si>
    <t>http://en.wikipedia.org/wiki/User:Lydia Pense</t>
  </si>
  <si>
    <t>http://en.wikipedia.org/wiki/User:Sleepless in Seattle</t>
  </si>
  <si>
    <t>http://en.wikipedia.org/wiki/User:Tom Hanks</t>
  </si>
  <si>
    <t>http://en.wikipedia.org/wiki/User:Ross Malinger</t>
  </si>
  <si>
    <t>http://en.wikipedia.org/wiki/User:Destination Murder</t>
  </si>
  <si>
    <t>http://en.wikipedia.org/wiki/User:Joyce MacKenzie</t>
  </si>
  <si>
    <t>http://en.wikipedia.org/wiki/User:Count Dracula</t>
  </si>
  <si>
    <t>http://en.wikipedia.org/wiki/User:Bela Lugosi</t>
  </si>
  <si>
    <t>http://en.wikipedia.org/wiki/User:World War I</t>
  </si>
  <si>
    <t>http://en.wikipedia.org/wiki/User:Freaks and Geeks</t>
  </si>
  <si>
    <t>http://en.wikipedia.org/wiki/User:Brokeback Mountain</t>
  </si>
  <si>
    <t>http://en.wikipedia.org/wiki/User:Linda Cardellini</t>
  </si>
  <si>
    <t>http://en.wikipedia.org/wiki/User:At the Drive-In</t>
  </si>
  <si>
    <t>http://en.wikipedia.org/wiki/User:The Mars Volta</t>
  </si>
  <si>
    <t>http://en.wikipedia.org/wiki/User:Cedric Bixler-Zavala</t>
  </si>
  <si>
    <t>http://en.wikipedia.org/wiki/User:Lily Zhang</t>
  </si>
  <si>
    <t>http://en.wikipedia.org/wiki/User:Zach Test</t>
  </si>
  <si>
    <t>http://en.wikipedia.org/wiki/User:Brian Shima</t>
  </si>
  <si>
    <t>http://en.wikipedia.org/wiki/User:Daniel Nava</t>
  </si>
  <si>
    <t>http://en.wikipedia.org/wiki/User:Los Angeles Angels of Anaheim</t>
  </si>
  <si>
    <t>http://en.wikipedia.org/wiki/User:St. Louis Cardinals</t>
  </si>
  <si>
    <t>http://en.wikipedia.org/wiki/User:Major League Baseball</t>
  </si>
  <si>
    <t>http://en.wikipedia.org/wiki/User:Arizona Diamondbacks</t>
  </si>
  <si>
    <t>http://en.wikipedia.org/wiki/User:Don Mossi</t>
  </si>
  <si>
    <t>http://en.wikipedia.org/wiki/User:Chicago White Sox</t>
  </si>
  <si>
    <t>http://en.wikipedia.org/wiki/User:Julian Edelman</t>
  </si>
  <si>
    <t>http://en.wikipedia.org/wiki/User:New England Patriots</t>
  </si>
  <si>
    <t>http://en.wikipedia.org/wiki/User:Daniel Descalso</t>
  </si>
  <si>
    <t>http://en.wikipedia.org/wiki/User:San Diego Padres</t>
  </si>
  <si>
    <t>http://en.wikipedia.org/wiki/User:Greg Camarillo</t>
  </si>
  <si>
    <t>http://en.wikipedia.org/wiki/User:Minnesota Vikings</t>
  </si>
  <si>
    <t>http://en.wikipedia.org/wiki/User:Joe Biagini</t>
  </si>
  <si>
    <t>http://en.wikipedia.org/wiki/User:San Francisco Giants</t>
  </si>
  <si>
    <t>http://en.wikipedia.org/wiki/User:outfielder</t>
  </si>
  <si>
    <t>http://en.wikipedia.org/wiki/User:Milwaukee Brewers</t>
  </si>
  <si>
    <t>http://en.wikipedia.org/wiki/User:Eric Byrnes</t>
  </si>
  <si>
    <t>http://en.wikipedia.org/wiki/User:Houston Astros</t>
  </si>
  <si>
    <t>http://en.wikipedia.org/wiki/User:2005 World Series</t>
  </si>
  <si>
    <t>http://en.wikipedia.org/wiki/User:Geoff Blum</t>
  </si>
  <si>
    <t>http://en.wikipedia.org/wiki/User:Montreal Expos</t>
  </si>
  <si>
    <t>http://en.wikipedia.org/wiki/User:Tampa Bay Devil Rays</t>
  </si>
  <si>
    <t>http://en.wikipedia.org/wiki/User:Kevin Bass</t>
  </si>
  <si>
    <t>http://en.wikipedia.org/wiki/User:Davante Adams</t>
  </si>
  <si>
    <t>http://en.wikipedia.org/wiki/User:Canary Islands</t>
  </si>
  <si>
    <t>http://en.wikipedia.org/wiki/User:Cargill</t>
  </si>
  <si>
    <t>http://en.wikipedia.org/wiki/User:Andrew Carnegie</t>
  </si>
  <si>
    <t>http://en.wikipedia.org/wiki/User:Carlmont High School</t>
  </si>
  <si>
    <t>http://en.wikipedia.org/wiki/User:Belmont - Redwood Shores School District</t>
  </si>
  <si>
    <t>http://en.wikipedia.org/wiki/User:charter school</t>
  </si>
  <si>
    <t>http://en.wikipedia.org/wiki/User:Sequoia Union High School District</t>
  </si>
  <si>
    <t>http://en.wikipedia.org/wiki/User:Everest Public High School</t>
  </si>
  <si>
    <t>http://en.wikipedia.org/wiki/User:Summit Preparatory Charter High School</t>
  </si>
  <si>
    <t>http://en.wikipedia.org/wiki/User:Redwood City School District</t>
  </si>
  <si>
    <t>http://en.wikipedia.org/wiki/User:Peninsula Library System</t>
  </si>
  <si>
    <t>http://en.wikipedia.org/wiki/User:Cañada College</t>
  </si>
  <si>
    <t>http://en.wikipedia.org/wiki/User:Edgewood County Park</t>
  </si>
  <si>
    <t>http://en.wikipedia.org/wiki/User:San Francisco Peninsula</t>
  </si>
  <si>
    <t>http://en.wikipedia.org/wiki/User:Don Edwards National Wildlife Refuge</t>
  </si>
  <si>
    <t>http://en.wikipedia.org/wiki/User:Regents of the University of California</t>
  </si>
  <si>
    <t>http://en.wikipedia.org/wiki/User:poverty line</t>
  </si>
  <si>
    <t>http://en.wikipedia.org/wiki/User:per capita income</t>
  </si>
  <si>
    <t>http://en.wikipedia.org/wiki/User:Disposable income</t>
  </si>
  <si>
    <t>http://en.wikipedia.org/wiki/User:income</t>
  </si>
  <si>
    <t>http://en.wikipedia.org/wiki/User:population density</t>
  </si>
  <si>
    <t>http://en.wikipedia.org/wiki/User:internment of Japanese Americans</t>
  </si>
  <si>
    <t>http://en.wikipedia.org/wiki/User:United States Census Bureau</t>
  </si>
  <si>
    <t>http://en.wikipedia.org/wiki/User:chrysanthemums</t>
  </si>
  <si>
    <t>http://en.wikipedia.org/wiki/User:Köppen climate classification</t>
  </si>
  <si>
    <t>http://en.wikipedia.org/wiki/User:Mediterranean climate</t>
  </si>
  <si>
    <t>http://en.wikipedia.org/wiki/User:North Fair Oaks</t>
  </si>
  <si>
    <t>http://en.wikipedia.org/wiki/User:Redwood Shores</t>
  </si>
  <si>
    <t>http://en.wikipedia.org/wiki/User:Westpoint Slough</t>
  </si>
  <si>
    <t>http://en.wikipedia.org/wiki/User:Malibu Grand Prix</t>
  </si>
  <si>
    <t>http://en.wikipedia.org/wiki/User:Seaport Centre</t>
  </si>
  <si>
    <t>http://en.wikipedia.org/wiki/User:San Francisco Bay</t>
  </si>
  <si>
    <t>http://en.wikipedia.org/wiki/User:Port of Redwood City</t>
  </si>
  <si>
    <t>http://en.wikipedia.org/wiki/User:Silicon Valley</t>
  </si>
  <si>
    <t>http://en.wikipedia.org/wiki/User:Santa Cruz Mountains</t>
  </si>
  <si>
    <t>http://en.wikipedia.org/wiki/User:San Francisco International Airport</t>
  </si>
  <si>
    <t>http://en.wikipedia.org/wiki/User:Evernote</t>
  </si>
  <si>
    <t>http://en.wikipedia.org/wiki/User:Oracle Corporation</t>
  </si>
  <si>
    <t>http://en.wikipedia.org/wiki/User:San Mateo County History Museum</t>
  </si>
  <si>
    <t>http://en.wikipedia.org/wiki/User:Informatica</t>
  </si>
  <si>
    <t>http://en.wikipedia.org/wiki/User:county seat</t>
  </si>
  <si>
    <t>http://en.wikipedia.org/wiki/User:United States House of Representatives</t>
  </si>
  <si>
    <t>http://en.wikipedia.org/wiki/User:2010 United States Census</t>
  </si>
  <si>
    <t>http://en.wikipedia.org/wiki/User:National Weather Service</t>
  </si>
  <si>
    <t>http://en.wikipedia.org/wiki/User:Ohlone</t>
  </si>
  <si>
    <t>http://en.wikipedia.org/wiki/User:Rancho de las Pulgas</t>
  </si>
  <si>
    <t>http://en.wikipedia.org/wiki/User:Commuter Rail</t>
  </si>
  <si>
    <t>http://en.wikipedia.org/wiki/User:U.S. Routes</t>
  </si>
  <si>
    <t>http://en.wikipedia.org/wiki/User:All Nippon Airways</t>
  </si>
  <si>
    <t>http://en.wikipedia.org/wiki/User:San Jose International Airport</t>
  </si>
  <si>
    <t>http://en.wikipedia.org/wiki/User:ZIP code</t>
  </si>
  <si>
    <t>http://en.wikipedia.org/wiki/User:Mayor</t>
  </si>
  <si>
    <t>http://en.wikipedia.org/wiki/User:Local Agency Formation Commission</t>
  </si>
  <si>
    <t>http://en.wikipedia.org/wiki/User:California State Legislature</t>
  </si>
  <si>
    <t>NaN</t>
  </si>
  <si>
    <t>G2</t>
  </si>
  <si>
    <t>G3</t>
  </si>
  <si>
    <t>G4</t>
  </si>
  <si>
    <t>G5</t>
  </si>
  <si>
    <t>G6</t>
  </si>
  <si>
    <t>0, 136, 227</t>
  </si>
  <si>
    <t>0, 100, 50</t>
  </si>
  <si>
    <t>0, 176, 22</t>
  </si>
  <si>
    <t>191, 0, 0</t>
  </si>
  <si>
    <t>230, 120, 0</t>
  </si>
  <si>
    <t>Top Words in About in G3</t>
  </si>
  <si>
    <t>G2 Count</t>
  </si>
  <si>
    <t>Top Words in About in G4</t>
  </si>
  <si>
    <t>G3 Count</t>
  </si>
  <si>
    <t>Top Words in About in G5</t>
  </si>
  <si>
    <t>G4 Count</t>
  </si>
  <si>
    <t>Top Words in About in G6</t>
  </si>
  <si>
    <t>G5 Count</t>
  </si>
  <si>
    <t>G6 Count</t>
  </si>
  <si>
    <t>Top Word Pairs in About in G3</t>
  </si>
  <si>
    <t>Top Word Pairs in About in G4</t>
  </si>
  <si>
    <t>Top Word Pairs in About in G5</t>
  </si>
  <si>
    <t>Top Word Pairs in About in G6</t>
  </si>
  <si>
    <t>Edge Weight▓1▓1▓0▓True▓Green▓Red▓▓Edge Weight▓1▓1▓0▓3▓10▓False▓Edge Weight▓1▓1▓0▓32▓6▓False▓▓0▓0▓0▓True▓Black▓Black▓▓Betweenness Centrality▓0▓533.633333▓3▓162▓1000▓False▓Betweenness Centrality▓0▓17734.625397▓3▓100▓70▓False▓▓0▓0▓0▓0▓0▓False▓▓0▓0▓0▓0▓0▓False</t>
  </si>
  <si>
    <t>GraphSource░MediaWiki▓GraphTerm░Redwood_City,_California▓ImportDescription░The graph represents the Article-Article Hyperlinks network of the "Redwood_City,_California" seed article in en.wikipedia.org MediaWiki domain.  The network was obtained from MediaWiki on Tuesday, 19 February 2019 at 16:55 UTC.
The 500 most recent revisions are being analyzed.▓ImportSuggestedTitle░MediaWiki Map for "Redwood_City,_California" article▓ImportSuggestedFileNameNoExtension░2019-02-19 16-53-06 NodeXL MediaWiki Redwood_City,_California▓GroupingDescription░The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</si>
</sst>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3" borderId="1" xfId="23" applyNumberFormat="1" applyFont="1" applyAlignment="1">
      <alignment/>
    </xf>
    <xf numFmtId="0" fontId="0" fillId="3" borderId="11" xfId="23" applyNumberFormat="1" applyFont="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2" borderId="1" xfId="20" applyNumberFormat="1" applyFont="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2"/>
      <tableStyleElement type="headerRow" dxfId="211"/>
    </tableStyle>
    <tableStyle name="NodeXL Table" pivot="0" count="1">
      <tableStyleElement type="headerRow" dxfId="2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909947"/>
        <c:axId val="22862932"/>
      </c:barChart>
      <c:catAx>
        <c:axId val="24909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62932"/>
        <c:crosses val="autoZero"/>
        <c:auto val="1"/>
        <c:lblOffset val="100"/>
        <c:noMultiLvlLbl val="0"/>
      </c:catAx>
      <c:valAx>
        <c:axId val="2286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39797"/>
        <c:axId val="39958174"/>
      </c:barChart>
      <c:catAx>
        <c:axId val="44397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58174"/>
        <c:crosses val="autoZero"/>
        <c:auto val="1"/>
        <c:lblOffset val="100"/>
        <c:noMultiLvlLbl val="0"/>
      </c:catAx>
      <c:valAx>
        <c:axId val="399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79247"/>
        <c:axId val="15386632"/>
      </c:barChart>
      <c:catAx>
        <c:axId val="240792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86632"/>
        <c:crosses val="autoZero"/>
        <c:auto val="1"/>
        <c:lblOffset val="100"/>
        <c:noMultiLvlLbl val="0"/>
      </c:catAx>
      <c:valAx>
        <c:axId val="15386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9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61961"/>
        <c:axId val="38357650"/>
      </c:barChart>
      <c:catAx>
        <c:axId val="4261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57650"/>
        <c:crosses val="autoZero"/>
        <c:auto val="1"/>
        <c:lblOffset val="100"/>
        <c:noMultiLvlLbl val="0"/>
      </c:catAx>
      <c:valAx>
        <c:axId val="3835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674531"/>
        <c:axId val="19961916"/>
      </c:barChart>
      <c:catAx>
        <c:axId val="9674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61916"/>
        <c:crosses val="autoZero"/>
        <c:auto val="1"/>
        <c:lblOffset val="100"/>
        <c:noMultiLvlLbl val="0"/>
      </c:catAx>
      <c:valAx>
        <c:axId val="1996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439517"/>
        <c:axId val="6302470"/>
      </c:barChart>
      <c:catAx>
        <c:axId val="45439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2470"/>
        <c:crosses val="autoZero"/>
        <c:auto val="1"/>
        <c:lblOffset val="100"/>
        <c:noMultiLvlLbl val="0"/>
      </c:catAx>
      <c:valAx>
        <c:axId val="630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722231"/>
        <c:axId val="40738032"/>
      </c:barChart>
      <c:catAx>
        <c:axId val="567222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38032"/>
        <c:crosses val="autoZero"/>
        <c:auto val="1"/>
        <c:lblOffset val="100"/>
        <c:noMultiLvlLbl val="0"/>
      </c:catAx>
      <c:valAx>
        <c:axId val="40738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097969"/>
        <c:axId val="11446266"/>
      </c:barChart>
      <c:catAx>
        <c:axId val="31097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46266"/>
        <c:crosses val="autoZero"/>
        <c:auto val="1"/>
        <c:lblOffset val="100"/>
        <c:noMultiLvlLbl val="0"/>
      </c:catAx>
      <c:valAx>
        <c:axId val="1144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9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907531"/>
        <c:axId val="54732324"/>
      </c:barChart>
      <c:catAx>
        <c:axId val="35907531"/>
        <c:scaling>
          <c:orientation val="minMax"/>
        </c:scaling>
        <c:axPos val="b"/>
        <c:delete val="1"/>
        <c:majorTickMark val="out"/>
        <c:minorTickMark val="none"/>
        <c:tickLblPos val="none"/>
        <c:crossAx val="54732324"/>
        <c:crosses val="autoZero"/>
        <c:auto val="1"/>
        <c:lblOffset val="100"/>
        <c:noMultiLvlLbl val="0"/>
      </c:catAx>
      <c:valAx>
        <c:axId val="54732324"/>
        <c:scaling>
          <c:orientation val="minMax"/>
        </c:scaling>
        <c:axPos val="l"/>
        <c:delete val="1"/>
        <c:majorTickMark val="out"/>
        <c:minorTickMark val="none"/>
        <c:tickLblPos val="none"/>
        <c:crossAx val="35907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4" name="Subgraph-Jalis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United Sta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 name="Subgraph-Mexican–American W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 name="Subgraph-Californ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 name="Subgraph-Redwood_City,_Californ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 name="Subgraph-Ciudad Guz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0" name="Subgraph-Guangdo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Zhuha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2" name="Subgraph-river del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3" name="Subgraph-Colima, Colim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 name="Subgraph-Equini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 name="Subgraph-Stanford Hospital &amp; Clinic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6" name="Subgraph-Sequoia Hospit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7" name="Subgraph-Kaiser Foundation Hospital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8" name="Subgraph-County of San Mat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9" name="Subgraph-3DO Compa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 name="Subgraph-iCrack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1" name="Subgraph-YuM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2" name="Subgraph-i2c 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3" name="Subgraph-Support.co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4" name="Subgraph-Shutterfl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5" name="Subgraph-Openwav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6" name="Subgraph-GoFund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7" name="Subgraph-BroadVis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8" name="Subgraph-BigBand Networ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 name="Subgraph-Avanga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 name="Subgraph-Ampe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1" name="Subgraph-ABS-CBN Corpor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2" name="Subgraph-DreamWorks Animat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3" name="Subgraph-Shark Tal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4" name="Subgraph-Shrek 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5" name="Subgraph-Shre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6" name="Subgraph-DreamWork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7" name="Subgraph-Crystal Dynamic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8" name="Subgraph-Seg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9" name="Subgraph-Mrs. Doubtfi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40" name="Subgraph-San Francis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1" name="Subgraph-Harold and Mau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2" name="Subgraph-Miss Universe 199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3" name="Subgraph-Chelsi Smit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4" name="Subgraph-Miss USA 199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5" name="Subgraph-San Francisco Chronic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6" name="Subgraph-Wing Commander (franchis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7" name="Subgraph-Electronic Ar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8" name="Subgraph-Chris Roberts (game develop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9" name="Subgraph-Lydia Pens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50" name="Subgraph-Sleepless in Seattl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51" name="Subgraph-Tom Hank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2" name="Subgraph-Ross Maling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3" name="Subgraph-Destination Murd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4" name="Subgraph-Joyce MacKenzi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5" name="Subgraph-Count Dracul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6" name="Subgraph-Bela Lugos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7" name="Subgraph-World War I"/>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8" name="Subgraph-Freaks and Geek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9" name="Subgraph-Brokeback Mountai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60" name="Subgraph-Linda Cardelli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61" name="Subgraph-At the Drive-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2" name="Subgraph-The Mars Vol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3" name="Subgraph-Cedric Bixler-Zaval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4" name="Subgraph-Lily Zha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5" name="Subgraph-Zach Te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6" name="Subgraph-Brian Shim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7" name="Subgraph-Daniel Nav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8" name="Subgraph-Los Angeles Angels of Anahei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9" name="Subgraph-St. Louis Cardinal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70" name="Subgraph-Major League Basebal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71" name="Subgraph-Arizona Diamondback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2" name="Subgraph-Don Moss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3" name="Subgraph-Chicago White Sox"/>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4" name="Subgraph-Julian Edelm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5" name="Subgraph-New England Patrio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6" name="Subgraph-Daniel Descals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7" name="Subgraph-San Diego Padre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8" name="Subgraph-Greg Camarill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9" name="Subgraph-Minnesota Viking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80" name="Subgraph-Joe Biagin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81" name="Subgraph-San Francisco Giant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2" name="Subgraph-outfield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3" name="Subgraph-Milwaukee Brewer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4" name="Subgraph-Eric Byrne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5" name="Subgraph-Houston Astro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6" name="Subgraph-2005 World Serie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7" name="Subgraph-Geoff Blu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8" name="Subgraph-Montreal Expo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9" name="Subgraph-Tampa Bay Devil Ray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90" name="Subgraph-Kevin Bas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91" name="Subgraph-Davante Adam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2" name="Subgraph-Canary Island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3" name="Subgraph-Cargil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4" name="Subgraph-Andrew Carnegi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5" name="Subgraph-Carlmont High Schoo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6" name="Subgraph-Belmont - Redwood Shores School Distric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7" name="Subgraph-charter school"/>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8" name="Subgraph-Sequoia Union High School District"/>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9" name="Subgraph-Everest Public High Schoo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00" name="Subgraph-Summit Preparatory Charter High Schoo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01" name="Subgraph-Redwood City School Distric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2" name="Subgraph-Peninsula Library System"/>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3" name="Subgraph-Cañada Colleg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4" name="Subgraph-Edgewood County Park"/>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5" name="Subgraph-San Francisco Peninsul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6" name="Subgraph-Don Edwards National Wildlife Refug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7" name="Subgraph-Regents of the University of Californi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8" name="Subgraph-poverty li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9" name="Subgraph-per capita inco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10" name="Subgraph-Disposable incom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11" name="Subgraph-incom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2" name="Subgraph-population dens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3" name="Subgraph-internment of Japanese American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4" name="Subgraph-United States Census Bureau"/>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5" name="Subgraph-chrysanthemum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6" name="Subgraph-Köppen climate classificatio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7" name="Subgraph-Mediterranean climat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8" name="Subgraph-North Fair Oa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9" name="Subgraph-Redwood Sho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20" name="Subgraph-Westpoint Slough"/>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21" name="Subgraph-Malibu Grand Pri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2" name="Subgraph-Seaport Centr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3" name="Subgraph-San Francisco Bay"/>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4" name="Subgraph-Port of Redwood Cit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5" name="Subgraph-Silicon Valley"/>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6" name="Subgraph-Santa Cruz Mountain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7" name="Subgraph-San Francisco International Airport"/>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8" name="Subgraph-Evernot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9" name="Subgraph-Oracle Corporatio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30" name="Subgraph-San Mateo County History Museum"/>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31" name="Subgraph-Informatica"/>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2" name="Subgraph-county sea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3" name="Subgraph-United States House of Representative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4" name="Subgraph-2010 United States Census"/>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5" name="Subgraph-National Weather Service"/>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6" name="Subgraph-Ohlone"/>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7" name="Subgraph-Rancho de las Pulgas"/>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8" name="Subgraph-Commuter Rai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9" name="Subgraph-U.S. Routes"/>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40" name="Subgraph-All Nippon Airways"/>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41" name="Subgraph-San Jose International Airport"/>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2" name="Subgraph-ZIP cod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3" name="Subgraph-Mayo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4" name="Subgraph-Local Agency Formation Commission"/>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5" name="Subgraph-California State Legislature"/>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76" totalsRowShown="0" headerRowDxfId="209" dataDxfId="171">
  <autoFilter ref="A2:AD476"/>
  <tableColumns count="30">
    <tableColumn id="1" name="Vertex 1" dataDxfId="155"/>
    <tableColumn id="2" name="Vertex 2" dataDxfId="153"/>
    <tableColumn id="3" name="Color" dataDxfId="154"/>
    <tableColumn id="4" name="Width" dataDxfId="180"/>
    <tableColumn id="11" name="Style" dataDxfId="179"/>
    <tableColumn id="5" name="Opacity" dataDxfId="178"/>
    <tableColumn id="6" name="Visibility" dataDxfId="177"/>
    <tableColumn id="10" name="Label" dataDxfId="176"/>
    <tableColumn id="12" name="Label Text Color" dataDxfId="175"/>
    <tableColumn id="13" name="Label Font Size" dataDxfId="174"/>
    <tableColumn id="14" name="Reciprocated?" dataDxfId="69"/>
    <tableColumn id="7" name="ID" dataDxfId="173"/>
    <tableColumn id="9" name="Dynamic Filter" dataDxfId="172"/>
    <tableColumn id="8" name="Add Your Own Columns Here" dataDxfId="152"/>
    <tableColumn id="15" name="Relationship" dataDxfId="151"/>
    <tableColumn id="16" name="Edge Weight" dataDxfId="150"/>
    <tableColumn id="17" name="Edge Type" dataDxfId="149"/>
    <tableColumn id="18" name="Edit Comment" dataDxfId="148"/>
    <tableColumn id="19" name="Edit Size" dataDxfId="125"/>
    <tableColumn id="20" name="Vertex 1 Group" dataDxfId="124">
      <calculatedColumnFormula>REPLACE(INDEX(GroupVertices[Group], MATCH(Edges[[#This Row],[Vertex 1]],GroupVertices[Vertex],0)),1,1,"")</calculatedColumnFormula>
    </tableColumn>
    <tableColumn id="21" name="Vertex 2 Group" dataDxfId="95">
      <calculatedColumnFormula>REPLACE(INDEX(GroupVertices[Group], MATCH(Edges[[#This Row],[Vertex 2]],GroupVertices[Vertex],0)),1,1,"")</calculatedColumnFormula>
    </tableColumn>
    <tableColumn id="22" name="Sentiment List #1: Positive Word Count" dataDxfId="94"/>
    <tableColumn id="23" name="Sentiment List #1: Positive Word Percentage (%)" dataDxfId="93"/>
    <tableColumn id="24" name="Sentiment List #2: Negative Word Count" dataDxfId="92"/>
    <tableColumn id="25" name="Sentiment List #2: Negative Word Percentage (%)" dataDxfId="91"/>
    <tableColumn id="26" name="Sentiment List #3: Angry Word Count" dataDxfId="90"/>
    <tableColumn id="27" name="Sentiment List #3: Angry Word Percentage (%)" dataDxfId="89"/>
    <tableColumn id="28" name="Non-categorized Word Count" dataDxfId="88"/>
    <tableColumn id="29" name="Non-categorized Word Percentage (%)" dataDxfId="87"/>
    <tableColumn id="30" name="Edge Content Word Count" dataDxfId="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182" dataDxfId="181">
  <autoFilter ref="A2:C24"/>
  <tableColumns count="3">
    <tableColumn id="1" name="Group 1" dataDxfId="123"/>
    <tableColumn id="2" name="Group 2" dataDxfId="122"/>
    <tableColumn id="3" name="Edges" dataDxfId="121"/>
  </tableColumns>
  <tableStyleInfo name="NodeXL Table" showFirstColumn="0" showLastColumn="0" showRowStripes="1" showColumnStripes="0"/>
</table>
</file>

<file path=xl/tables/table12.xml><?xml version="1.0" encoding="utf-8"?>
<table xmlns="http://schemas.openxmlformats.org/spreadsheetml/2006/main" id="17" name="Words" displayName="Words" ref="A1:G6" totalsRowShown="0" headerRowDxfId="118" dataDxfId="117">
  <autoFilter ref="A1:G6"/>
  <tableColumns count="7">
    <tableColumn id="1" name="Word" dataDxfId="116"/>
    <tableColumn id="2" name="Count" dataDxfId="115"/>
    <tableColumn id="3" name="Salience" dataDxfId="114"/>
    <tableColumn id="4" name="Group" dataDxfId="113"/>
    <tableColumn id="5" name="Word on Sentiment List #1: Positive" dataDxfId="112"/>
    <tableColumn id="6" name="Word on Sentiment List #2: Negative" dataDxfId="111"/>
    <tableColumn id="7" name="Word on Sentiment List #3: Angry" dataDxfId="110"/>
  </tableColumns>
  <tableStyleInfo name="NodeXL Table" showFirstColumn="0" showLastColumn="0" showRowStripes="1" showColumnStripes="0"/>
</table>
</file>

<file path=xl/tables/table13.xml><?xml version="1.0" encoding="utf-8"?>
<table xmlns="http://schemas.openxmlformats.org/spreadsheetml/2006/main" id="18" name="WordPairs" displayName="WordPairs" ref="A1:L2" totalsRowShown="0" headerRowDxfId="109" dataDxfId="108">
  <autoFilter ref="A1:L2"/>
  <tableColumns count="12">
    <tableColumn id="1" name="Word 1" dataDxfId="107"/>
    <tableColumn id="2" name="Word 2" dataDxfId="106"/>
    <tableColumn id="3" name="Count" dataDxfId="105"/>
    <tableColumn id="4" name="Salience" dataDxfId="104"/>
    <tableColumn id="5" name="Mutual Information" dataDxfId="103"/>
    <tableColumn id="6" name="Group" dataDxfId="102"/>
    <tableColumn id="7" name="Word1 on Sentiment List #1: Positive" dataDxfId="101"/>
    <tableColumn id="8" name="Word1 on Sentiment List #2: Negative" dataDxfId="100"/>
    <tableColumn id="9" name="Word1 on Sentiment List #3: Angry" dataDxfId="99"/>
    <tableColumn id="10" name="Word2 on Sentiment List #1: Positive" dataDxfId="98"/>
    <tableColumn id="11" name="Word2 on Sentiment List #2: Negative" dataDxfId="97"/>
    <tableColumn id="12" name="Word2 on Sentiment List #3: Angry" dataDxfId="96"/>
  </tableColumns>
  <tableStyleInfo name="NodeXL Table" showFirstColumn="0" showLastColumn="0" showRowStripes="1" showColumnStripes="0"/>
</table>
</file>

<file path=xl/tables/table14.xml><?xml version="1.0" encoding="utf-8"?>
<table xmlns="http://schemas.openxmlformats.org/spreadsheetml/2006/main" id="19" name="TopItems_1" displayName="TopItems_1" ref="A1:B11" totalsRowShown="0" headerRowDxfId="43" dataDxfId="42">
  <autoFilter ref="A1:B11"/>
  <tableColumns count="2">
    <tableColumn id="1" name="Top 10 Vertices, Ranked by Betweenness Centrality" dataDxfId="41"/>
    <tableColumn id="2" name="Betweenness Centrality" dataDxfId="40"/>
  </tableColumns>
  <tableStyleInfo name="NodeXL Table" showFirstColumn="0" showLastColumn="0" showRowStripes="1" showColumnStripes="0"/>
</table>
</file>

<file path=xl/tables/table15.xml><?xml version="1.0" encoding="utf-8"?>
<table xmlns="http://schemas.openxmlformats.org/spreadsheetml/2006/main" id="20" name="NetworkTopItems_1" displayName="NetworkTopItems_1" ref="A1:N6" totalsRowShown="0" headerRowDxfId="39" dataDxfId="38">
  <autoFilter ref="A1:N6"/>
  <tableColumns count="14">
    <tableColumn id="1" name="Top Words in About in Entire Graph" dataDxfId="37"/>
    <tableColumn id="2" name="Entire Graph Count" dataDxfId="36"/>
    <tableColumn id="3" name="Top Words in About in G1" dataDxfId="35"/>
    <tableColumn id="4" name="G1 Count" dataDxfId="34"/>
    <tableColumn id="5" name="Top Words in About in G2" dataDxfId="33"/>
    <tableColumn id="6" name="G2 Count" dataDxfId="32"/>
    <tableColumn id="7" name="Top Words in About in G3" dataDxfId="31"/>
    <tableColumn id="8" name="G3 Count" dataDxfId="30"/>
    <tableColumn id="9" name="Top Words in About in G4" dataDxfId="29"/>
    <tableColumn id="10" name="G4 Count" dataDxfId="28"/>
    <tableColumn id="11" name="Top Words in About in G5" dataDxfId="27"/>
    <tableColumn id="12" name="G5 Count" dataDxfId="26"/>
    <tableColumn id="13" name="Top Words in About in G6" dataDxfId="25"/>
    <tableColumn id="14" name="G6 Count" dataDxfId="24"/>
  </tableColumns>
  <tableStyleInfo name="NodeXL Table" showFirstColumn="0" showLastColumn="0" showRowStripes="1" showColumnStripes="0"/>
</table>
</file>

<file path=xl/tables/table16.xml><?xml version="1.0" encoding="utf-8"?>
<table xmlns="http://schemas.openxmlformats.org/spreadsheetml/2006/main" id="21" name="NetworkTopItems_2" displayName="NetworkTopItems_2" ref="A9:N10" totalsRowShown="0" headerRowDxfId="22" dataDxfId="21">
  <autoFilter ref="A9:N10"/>
  <tableColumns count="14">
    <tableColumn id="1" name="Top Word Pairs in About in Entire Graph" dataDxfId="20"/>
    <tableColumn id="2" name="Entire Graph Count" dataDxfId="19"/>
    <tableColumn id="3" name="Top Word Pairs in About in G1" dataDxfId="18"/>
    <tableColumn id="4" name="G1 Count" dataDxfId="17"/>
    <tableColumn id="5" name="Top Word Pairs in About in G2" dataDxfId="16"/>
    <tableColumn id="6" name="G2 Count" dataDxfId="15"/>
    <tableColumn id="7" name="Top Word Pairs in About in G3" dataDxfId="14"/>
    <tableColumn id="8" name="G3 Count" dataDxfId="13"/>
    <tableColumn id="9" name="Top Word Pairs in About in G4" dataDxfId="12"/>
    <tableColumn id="10" name="G4 Count" dataDxfId="11"/>
    <tableColumn id="11" name="Top Word Pairs in About in G5" dataDxfId="10"/>
    <tableColumn id="12" name="G5 Count" dataDxfId="9"/>
    <tableColumn id="13" name="Top Word Pairs in About in G6" dataDxfId="8"/>
    <tableColumn id="14" name="G6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144" totalsRowShown="0" headerRowDxfId="208" dataDxfId="156">
  <autoFilter ref="A2:AZ144"/>
  <tableColumns count="52">
    <tableColumn id="1" name="Vertex" dataDxfId="170"/>
    <tableColumn id="52" name="Subgraph" dataDxfId="169"/>
    <tableColumn id="2" name="Color" dataDxfId="168"/>
    <tableColumn id="5" name="Shape" dataDxfId="167"/>
    <tableColumn id="6" name="Size" dataDxfId="166"/>
    <tableColumn id="4" name="Opacity" dataDxfId="147"/>
    <tableColumn id="7" name="Image File" dataDxfId="145"/>
    <tableColumn id="3" name="Visibility" dataDxfId="146"/>
    <tableColumn id="10" name="Label" dataDxfId="165"/>
    <tableColumn id="16" name="Label Fill Color" dataDxfId="164"/>
    <tableColumn id="9" name="Label Position" dataDxfId="142"/>
    <tableColumn id="8" name="Tooltip" dataDxfId="140"/>
    <tableColumn id="18" name="Layout Order" dataDxfId="141"/>
    <tableColumn id="13" name="X" dataDxfId="163"/>
    <tableColumn id="14" name="Y" dataDxfId="162"/>
    <tableColumn id="12" name="Locked?" dataDxfId="161"/>
    <tableColumn id="19" name="Polar R" dataDxfId="160"/>
    <tableColumn id="20" name="Polar Angle" dataDxfId="159"/>
    <tableColumn id="21" name="Degree" dataDxfId="52"/>
    <tableColumn id="22" name="In-Degree" dataDxfId="51"/>
    <tableColumn id="23" name="Out-Degree" dataDxfId="48"/>
    <tableColumn id="24" name="Betweenness Centrality" dataDxfId="47"/>
    <tableColumn id="25" name="Closeness Centrality" dataDxfId="46"/>
    <tableColumn id="26" name="Eigenvector Centrality" dataDxfId="44"/>
    <tableColumn id="15" name="PageRank" dataDxfId="45"/>
    <tableColumn id="27" name="Clustering Coefficient" dataDxfId="49"/>
    <tableColumn id="29" name="Reciprocated Vertex Pair Ratio" dataDxfId="50"/>
    <tableColumn id="11" name="ID" dataDxfId="158"/>
    <tableColumn id="28" name="Dynamic Filter" dataDxfId="157"/>
    <tableColumn id="17" name="Add Your Own Columns Here" dataDxfId="144"/>
    <tableColumn id="30" name="Custom Menu Item Text" dataDxfId="143"/>
    <tableColumn id="31" name="Custom Menu Item Action" dataDxfId="139"/>
    <tableColumn id="32" name="Vertex Type" dataDxfId="138"/>
    <tableColumn id="33" name="Content" dataDxfId="137"/>
    <tableColumn id="34" name="Age" dataDxfId="136"/>
    <tableColumn id="35" name="Gini Coefficient" dataDxfId="135"/>
    <tableColumn id="36" name="Nr Revisions" dataDxfId="134"/>
    <tableColumn id="37" name="URL" dataDxfId="126"/>
    <tableColumn id="38" name="Vertex Group" dataDxfId="85">
      <calculatedColumnFormula>REPLACE(INDEX(GroupVertices[Group], MATCH(Vertices[[#This Row],[Vertex]],GroupVertices[Vertex],0)),1,1,"")</calculatedColumnFormula>
    </tableColumn>
    <tableColumn id="39" name="Sentiment List #1: Positive Word Count" dataDxfId="84"/>
    <tableColumn id="40" name="Sentiment List #1: Positive Word Percentage (%)" dataDxfId="83"/>
    <tableColumn id="41" name="Sentiment List #2: Negative Word Count" dataDxfId="82"/>
    <tableColumn id="42" name="Sentiment List #2: Negative Word Percentage (%)" dataDxfId="81"/>
    <tableColumn id="43" name="Sentiment List #3: Angry Word Count" dataDxfId="80"/>
    <tableColumn id="44" name="Sentiment List #3: Angry Word Percentage (%)" dataDxfId="79"/>
    <tableColumn id="45" name="Non-categorized Word Count" dataDxfId="78"/>
    <tableColumn id="46" name="Non-categorized Word Percentage (%)" dataDxfId="77"/>
    <tableColumn id="47" name="Vertex Content Word Count" dataDxfId="4"/>
    <tableColumn id="48" name="Top Words in About by Count" dataDxfId="3"/>
    <tableColumn id="49" name="Top Words in About by Salience" dataDxfId="2"/>
    <tableColumn id="50" name="Top Word Pairs in About by Count" dataDxfId="1"/>
    <tableColumn id="51"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8" totalsRowShown="0" headerRowDxfId="207">
  <autoFilter ref="A2:AI8"/>
  <tableColumns count="35">
    <tableColumn id="1" name="Group" dataDxfId="133"/>
    <tableColumn id="2" name="Vertex Color" dataDxfId="132"/>
    <tableColumn id="3" name="Vertex Shape" dataDxfId="130"/>
    <tableColumn id="22" name="Visibility" dataDxfId="131"/>
    <tableColumn id="4" name="Collapsed?"/>
    <tableColumn id="18" name="Label" dataDxfId="206"/>
    <tableColumn id="20" name="Collapsed X"/>
    <tableColumn id="21" name="Collapsed Y"/>
    <tableColumn id="6" name="ID" dataDxfId="205"/>
    <tableColumn id="19" name="Collapsed Properties" dataDxfId="68"/>
    <tableColumn id="5" name="Vertices" dataDxfId="67"/>
    <tableColumn id="7" name="Unique Edges" dataDxfId="66"/>
    <tableColumn id="8" name="Edges With Duplicates" dataDxfId="65"/>
    <tableColumn id="9" name="Total Edges" dataDxfId="64"/>
    <tableColumn id="10" name="Self-Loops" dataDxfId="63"/>
    <tableColumn id="24" name="Reciprocated Vertex Pair Ratio" dataDxfId="62"/>
    <tableColumn id="25" name="Reciprocated Edge Ratio" dataDxfId="61"/>
    <tableColumn id="11" name="Connected Components" dataDxfId="60"/>
    <tableColumn id="12" name="Single-Vertex Connected Components" dataDxfId="59"/>
    <tableColumn id="13" name="Maximum Vertices in a Connected Component" dataDxfId="58"/>
    <tableColumn id="14" name="Maximum Edges in a Connected Component" dataDxfId="57"/>
    <tableColumn id="15" name="Maximum Geodesic Distance (Diameter)" dataDxfId="56"/>
    <tableColumn id="16" name="Average Geodesic Distance" dataDxfId="55"/>
    <tableColumn id="17" name="Graph Density" dataDxfId="53"/>
    <tableColumn id="23" name="Sentiment List #1: Positive Word Count" dataDxfId="54"/>
    <tableColumn id="26" name="Sentiment List #1: Positive Word Percentage (%)" dataDxfId="76"/>
    <tableColumn id="27" name="Sentiment List #2: Negative Word Count" dataDxfId="75"/>
    <tableColumn id="28" name="Sentiment List #2: Negative Word Percentage (%)" dataDxfId="74"/>
    <tableColumn id="29" name="Sentiment List #3: Angry Word Count" dataDxfId="73"/>
    <tableColumn id="30" name="Sentiment List #3: Angry Word Percentage (%)" dataDxfId="72"/>
    <tableColumn id="31" name="Non-categorized Word Count" dataDxfId="71"/>
    <tableColumn id="32" name="Non-categorized Word Percentage (%)" dataDxfId="70"/>
    <tableColumn id="33" name="Group Content Word Count" dataDxfId="23"/>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204" dataDxfId="203">
  <autoFilter ref="A1:C143"/>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0"/>
    <tableColumn id="2" name="Value" dataDxfId="11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8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User:Jalisco" TargetMode="External" /><Relationship Id="rId2" Type="http://schemas.openxmlformats.org/officeDocument/2006/relationships/hyperlink" Target="http://en.wikipedia.org/wiki/User:California" TargetMode="External" /><Relationship Id="rId3" Type="http://schemas.openxmlformats.org/officeDocument/2006/relationships/hyperlink" Target="http://en.wikipedia.org/wiki/User:Redwood_City,_California" TargetMode="External" /><Relationship Id="rId4" Type="http://schemas.openxmlformats.org/officeDocument/2006/relationships/hyperlink" Target="http://en.wikipedia.org/wiki/User:Guangdong" TargetMode="External" /><Relationship Id="rId5" Type="http://schemas.openxmlformats.org/officeDocument/2006/relationships/hyperlink" Target="http://en.wikipedia.org/wiki/User:Zhuhai" TargetMode="External" /><Relationship Id="rId6" Type="http://schemas.openxmlformats.org/officeDocument/2006/relationships/hyperlink" Target="http://en.wikipedia.org/wiki/User:Equinix" TargetMode="External" /><Relationship Id="rId7" Type="http://schemas.openxmlformats.org/officeDocument/2006/relationships/hyperlink" Target="http://en.wikipedia.org/wiki/User:iCracked" TargetMode="External" /><Relationship Id="rId8" Type="http://schemas.openxmlformats.org/officeDocument/2006/relationships/hyperlink" Target="http://en.wikipedia.org/wiki/User:YuMe" TargetMode="External" /><Relationship Id="rId9" Type="http://schemas.openxmlformats.org/officeDocument/2006/relationships/hyperlink" Target="http://en.wikipedia.org/wiki/User:Support.com" TargetMode="External" /><Relationship Id="rId10" Type="http://schemas.openxmlformats.org/officeDocument/2006/relationships/hyperlink" Target="http://en.wikipedia.org/wiki/User:Shutterfly" TargetMode="External" /><Relationship Id="rId11" Type="http://schemas.openxmlformats.org/officeDocument/2006/relationships/hyperlink" Target="http://en.wikipedia.org/wiki/User:Openwave" TargetMode="External" /><Relationship Id="rId12" Type="http://schemas.openxmlformats.org/officeDocument/2006/relationships/hyperlink" Target="http://en.wikipedia.org/wiki/User:GoFundMe" TargetMode="External" /><Relationship Id="rId13" Type="http://schemas.openxmlformats.org/officeDocument/2006/relationships/hyperlink" Target="http://en.wikipedia.org/wiki/User:BroadVision" TargetMode="External" /><Relationship Id="rId14" Type="http://schemas.openxmlformats.org/officeDocument/2006/relationships/hyperlink" Target="http://en.wikipedia.org/wiki/User:Avangate" TargetMode="External" /><Relationship Id="rId15" Type="http://schemas.openxmlformats.org/officeDocument/2006/relationships/hyperlink" Target="http://en.wikipedia.org/wiki/User:Ampex" TargetMode="External" /><Relationship Id="rId16" Type="http://schemas.openxmlformats.org/officeDocument/2006/relationships/hyperlink" Target="http://en.wikipedia.org/wiki/User:Shrek" TargetMode="External" /><Relationship Id="rId17" Type="http://schemas.openxmlformats.org/officeDocument/2006/relationships/hyperlink" Target="http://en.wikipedia.org/wiki/User:DreamWorks" TargetMode="External" /><Relationship Id="rId18" Type="http://schemas.openxmlformats.org/officeDocument/2006/relationships/hyperlink" Target="http://en.wikipedia.org/wiki/User:Sega" TargetMode="External" /><Relationship Id="rId19" Type="http://schemas.openxmlformats.org/officeDocument/2006/relationships/hyperlink" Target="http://en.wikipedia.org/wiki/User:outfielder" TargetMode="External" /><Relationship Id="rId20" Type="http://schemas.openxmlformats.org/officeDocument/2006/relationships/hyperlink" Target="http://en.wikipedia.org/wiki/User:Cargill" TargetMode="External" /><Relationship Id="rId21" Type="http://schemas.openxmlformats.org/officeDocument/2006/relationships/hyperlink" Target="http://en.wikipedia.org/wiki/User:income" TargetMode="External" /><Relationship Id="rId22" Type="http://schemas.openxmlformats.org/officeDocument/2006/relationships/hyperlink" Target="http://en.wikipedia.org/wiki/User:chrysanthemums" TargetMode="External" /><Relationship Id="rId23" Type="http://schemas.openxmlformats.org/officeDocument/2006/relationships/hyperlink" Target="http://en.wikipedia.org/wiki/User:Evernote" TargetMode="External" /><Relationship Id="rId24" Type="http://schemas.openxmlformats.org/officeDocument/2006/relationships/hyperlink" Target="http://en.wikipedia.org/wiki/User:Informatica" TargetMode="External" /><Relationship Id="rId25" Type="http://schemas.openxmlformats.org/officeDocument/2006/relationships/hyperlink" Target="http://en.wikipedia.org/wiki/User:Ohlone" TargetMode="External" /><Relationship Id="rId26" Type="http://schemas.openxmlformats.org/officeDocument/2006/relationships/hyperlink" Target="http://en.wikipedia.org/wiki/User:Mayor" TargetMode="External" /><Relationship Id="rId27" Type="http://schemas.openxmlformats.org/officeDocument/2006/relationships/comments" Target="../comments2.xml" /><Relationship Id="rId28" Type="http://schemas.openxmlformats.org/officeDocument/2006/relationships/vmlDrawing" Target="../drawings/vmlDrawing2.vml" /><Relationship Id="rId29" Type="http://schemas.openxmlformats.org/officeDocument/2006/relationships/table" Target="../tables/table2.xml" /><Relationship Id="rId30" Type="http://schemas.openxmlformats.org/officeDocument/2006/relationships/drawing" Target="../drawings/drawing1.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6"/>
  <sheetViews>
    <sheetView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21.7109375" style="0" bestFit="1" customWidth="1"/>
    <col min="23" max="23" width="27.00390625" style="0" bestFit="1" customWidth="1"/>
    <col min="24" max="24" width="22.57421875" style="0" bestFit="1" customWidth="1"/>
    <col min="25" max="25" width="28.00390625" style="0" bestFit="1" customWidth="1"/>
    <col min="26" max="26" width="19.7109375" style="0" bestFit="1" customWidth="1"/>
    <col min="27" max="27" width="25.00390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232</v>
      </c>
      <c r="U2" s="13" t="s">
        <v>233</v>
      </c>
      <c r="V2" s="54" t="s">
        <v>263</v>
      </c>
      <c r="W2" s="54" t="s">
        <v>264</v>
      </c>
      <c r="X2" s="54" t="s">
        <v>265</v>
      </c>
      <c r="Y2" s="54" t="s">
        <v>266</v>
      </c>
      <c r="Z2" s="54" t="s">
        <v>267</v>
      </c>
      <c r="AA2" s="54" t="s">
        <v>268</v>
      </c>
      <c r="AB2" s="54" t="s">
        <v>269</v>
      </c>
      <c r="AC2" s="54" t="s">
        <v>270</v>
      </c>
      <c r="AD2" s="54" t="s">
        <v>271</v>
      </c>
    </row>
    <row r="3" spans="1:30" ht="15" customHeight="1">
      <c r="A3" s="68" t="s">
        <v>293</v>
      </c>
      <c r="B3" s="68" t="s">
        <v>351</v>
      </c>
      <c r="C3" s="75" t="s">
        <v>290</v>
      </c>
      <c r="D3" s="89">
        <v>3</v>
      </c>
      <c r="E3" s="90" t="s">
        <v>132</v>
      </c>
      <c r="F3" s="91">
        <v>32</v>
      </c>
      <c r="G3" s="75"/>
      <c r="H3" s="78"/>
      <c r="I3" s="92"/>
      <c r="J3" s="92"/>
      <c r="K3" s="35" t="s">
        <v>65</v>
      </c>
      <c r="L3" s="93">
        <v>3</v>
      </c>
      <c r="M3" s="93"/>
      <c r="N3" s="94"/>
      <c r="O3" s="69" t="s">
        <v>199</v>
      </c>
      <c r="P3" s="69">
        <v>1</v>
      </c>
      <c r="Q3" s="69" t="s">
        <v>200</v>
      </c>
      <c r="R3" s="69"/>
      <c r="S3" s="69"/>
      <c r="T3" s="69" t="str">
        <f>REPLACE(INDEX(GroupVertices[Group],MATCH(Edges[[#This Row],[Vertex 1]],GroupVertices[Vertex],0)),1,1,"")</f>
        <v>2</v>
      </c>
      <c r="U3" s="69" t="str">
        <f>REPLACE(INDEX(GroupVertices[Group],MATCH(Edges[[#This Row],[Vertex 2]],GroupVertices[Vertex],0)),1,1,"")</f>
        <v>4</v>
      </c>
      <c r="V3" s="35"/>
      <c r="W3" s="35"/>
      <c r="X3" s="35"/>
      <c r="Y3" s="35"/>
      <c r="Z3" s="35"/>
      <c r="AA3" s="35"/>
      <c r="AB3" s="35"/>
      <c r="AC3" s="35"/>
      <c r="AD3" s="35"/>
    </row>
    <row r="4" spans="1:30" ht="15" customHeight="1">
      <c r="A4" s="68" t="s">
        <v>293</v>
      </c>
      <c r="B4" s="68" t="s">
        <v>376</v>
      </c>
      <c r="C4" s="75" t="s">
        <v>290</v>
      </c>
      <c r="D4" s="89">
        <v>3</v>
      </c>
      <c r="E4" s="90" t="s">
        <v>132</v>
      </c>
      <c r="F4" s="91">
        <v>32</v>
      </c>
      <c r="G4" s="75"/>
      <c r="H4" s="78"/>
      <c r="I4" s="92"/>
      <c r="J4" s="92"/>
      <c r="K4" s="35" t="s">
        <v>65</v>
      </c>
      <c r="L4" s="109">
        <v>4</v>
      </c>
      <c r="M4" s="109"/>
      <c r="N4" s="94"/>
      <c r="O4" s="85" t="s">
        <v>199</v>
      </c>
      <c r="P4" s="85">
        <v>1</v>
      </c>
      <c r="Q4" s="85" t="s">
        <v>200</v>
      </c>
      <c r="R4" s="85"/>
      <c r="S4" s="85"/>
      <c r="T4" s="69" t="str">
        <f>REPLACE(INDEX(GroupVertices[Group],MATCH(Edges[[#This Row],[Vertex 1]],GroupVertices[Vertex],0)),1,1,"")</f>
        <v>2</v>
      </c>
      <c r="U4" s="69" t="str">
        <f>REPLACE(INDEX(GroupVertices[Group],MATCH(Edges[[#This Row],[Vertex 2]],GroupVertices[Vertex],0)),1,1,"")</f>
        <v>2</v>
      </c>
      <c r="V4" s="35"/>
      <c r="W4" s="35"/>
      <c r="X4" s="35"/>
      <c r="Y4" s="35"/>
      <c r="Z4" s="35"/>
      <c r="AA4" s="35"/>
      <c r="AB4" s="35"/>
      <c r="AC4" s="35"/>
      <c r="AD4" s="35"/>
    </row>
    <row r="5" spans="1:30" ht="15">
      <c r="A5" s="68" t="s">
        <v>293</v>
      </c>
      <c r="B5" s="68" t="s">
        <v>386</v>
      </c>
      <c r="C5" s="75" t="s">
        <v>290</v>
      </c>
      <c r="D5" s="89">
        <v>3</v>
      </c>
      <c r="E5" s="90" t="s">
        <v>132</v>
      </c>
      <c r="F5" s="91">
        <v>32</v>
      </c>
      <c r="G5" s="75"/>
      <c r="H5" s="78"/>
      <c r="I5" s="92"/>
      <c r="J5" s="92"/>
      <c r="K5" s="35" t="s">
        <v>65</v>
      </c>
      <c r="L5" s="109">
        <v>5</v>
      </c>
      <c r="M5" s="109"/>
      <c r="N5" s="94"/>
      <c r="O5" s="85" t="s">
        <v>199</v>
      </c>
      <c r="P5" s="85">
        <v>1</v>
      </c>
      <c r="Q5" s="85" t="s">
        <v>200</v>
      </c>
      <c r="R5" s="85"/>
      <c r="S5" s="85"/>
      <c r="T5" s="69" t="str">
        <f>REPLACE(INDEX(GroupVertices[Group],MATCH(Edges[[#This Row],[Vertex 1]],GroupVertices[Vertex],0)),1,1,"")</f>
        <v>2</v>
      </c>
      <c r="U5" s="69" t="str">
        <f>REPLACE(INDEX(GroupVertices[Group],MATCH(Edges[[#This Row],[Vertex 2]],GroupVertices[Vertex],0)),1,1,"")</f>
        <v>2</v>
      </c>
      <c r="V5" s="35"/>
      <c r="W5" s="35"/>
      <c r="X5" s="35"/>
      <c r="Y5" s="35"/>
      <c r="Z5" s="35"/>
      <c r="AA5" s="35"/>
      <c r="AB5" s="35"/>
      <c r="AC5" s="35"/>
      <c r="AD5" s="35"/>
    </row>
    <row r="6" spans="1:30" ht="15">
      <c r="A6" s="68" t="s">
        <v>294</v>
      </c>
      <c r="B6" s="68" t="s">
        <v>293</v>
      </c>
      <c r="C6" s="75" t="s">
        <v>290</v>
      </c>
      <c r="D6" s="89">
        <v>3</v>
      </c>
      <c r="E6" s="90" t="s">
        <v>132</v>
      </c>
      <c r="F6" s="91">
        <v>32</v>
      </c>
      <c r="G6" s="75"/>
      <c r="H6" s="78"/>
      <c r="I6" s="92"/>
      <c r="J6" s="92"/>
      <c r="K6" s="35" t="s">
        <v>65</v>
      </c>
      <c r="L6" s="109">
        <v>6</v>
      </c>
      <c r="M6" s="109"/>
      <c r="N6" s="94"/>
      <c r="O6" s="85" t="s">
        <v>199</v>
      </c>
      <c r="P6" s="85">
        <v>1</v>
      </c>
      <c r="Q6" s="85" t="s">
        <v>200</v>
      </c>
      <c r="R6" s="85"/>
      <c r="S6" s="85"/>
      <c r="T6" s="69" t="str">
        <f>REPLACE(INDEX(GroupVertices[Group],MATCH(Edges[[#This Row],[Vertex 1]],GroupVertices[Vertex],0)),1,1,"")</f>
        <v>1</v>
      </c>
      <c r="U6" s="69" t="str">
        <f>REPLACE(INDEX(GroupVertices[Group],MATCH(Edges[[#This Row],[Vertex 2]],GroupVertices[Vertex],0)),1,1,"")</f>
        <v>2</v>
      </c>
      <c r="V6" s="35"/>
      <c r="W6" s="35"/>
      <c r="X6" s="35"/>
      <c r="Y6" s="35"/>
      <c r="Z6" s="35"/>
      <c r="AA6" s="35"/>
      <c r="AB6" s="35"/>
      <c r="AC6" s="35"/>
      <c r="AD6" s="35"/>
    </row>
    <row r="7" spans="1:30" ht="15">
      <c r="A7" s="68" t="s">
        <v>294</v>
      </c>
      <c r="B7" s="68" t="s">
        <v>390</v>
      </c>
      <c r="C7" s="75" t="s">
        <v>290</v>
      </c>
      <c r="D7" s="89">
        <v>3</v>
      </c>
      <c r="E7" s="90" t="s">
        <v>132</v>
      </c>
      <c r="F7" s="91">
        <v>32</v>
      </c>
      <c r="G7" s="75"/>
      <c r="H7" s="78"/>
      <c r="I7" s="92"/>
      <c r="J7" s="92"/>
      <c r="K7" s="35" t="s">
        <v>65</v>
      </c>
      <c r="L7" s="109">
        <v>7</v>
      </c>
      <c r="M7" s="109"/>
      <c r="N7" s="94"/>
      <c r="O7" s="85" t="s">
        <v>199</v>
      </c>
      <c r="P7" s="85">
        <v>1</v>
      </c>
      <c r="Q7" s="85" t="s">
        <v>200</v>
      </c>
      <c r="R7" s="85"/>
      <c r="S7" s="85"/>
      <c r="T7" s="69" t="str">
        <f>REPLACE(INDEX(GroupVertices[Group],MATCH(Edges[[#This Row],[Vertex 1]],GroupVertices[Vertex],0)),1,1,"")</f>
        <v>1</v>
      </c>
      <c r="U7" s="69" t="str">
        <f>REPLACE(INDEX(GroupVertices[Group],MATCH(Edges[[#This Row],[Vertex 2]],GroupVertices[Vertex],0)),1,1,"")</f>
        <v>1</v>
      </c>
      <c r="V7" s="35"/>
      <c r="W7" s="35"/>
      <c r="X7" s="35"/>
      <c r="Y7" s="35"/>
      <c r="Z7" s="35"/>
      <c r="AA7" s="35"/>
      <c r="AB7" s="35"/>
      <c r="AC7" s="35"/>
      <c r="AD7" s="35"/>
    </row>
    <row r="8" spans="1:30" ht="15">
      <c r="A8" s="68" t="s">
        <v>295</v>
      </c>
      <c r="B8" s="68" t="s">
        <v>296</v>
      </c>
      <c r="C8" s="75" t="s">
        <v>290</v>
      </c>
      <c r="D8" s="89">
        <v>3</v>
      </c>
      <c r="E8" s="90" t="s">
        <v>132</v>
      </c>
      <c r="F8" s="91">
        <v>32</v>
      </c>
      <c r="G8" s="75"/>
      <c r="H8" s="78"/>
      <c r="I8" s="92"/>
      <c r="J8" s="92"/>
      <c r="K8" s="35" t="s">
        <v>66</v>
      </c>
      <c r="L8" s="109">
        <v>8</v>
      </c>
      <c r="M8" s="109"/>
      <c r="N8" s="94"/>
      <c r="O8" s="85" t="s">
        <v>199</v>
      </c>
      <c r="P8" s="85">
        <v>1</v>
      </c>
      <c r="Q8" s="85" t="s">
        <v>200</v>
      </c>
      <c r="R8" s="85"/>
      <c r="S8" s="85"/>
      <c r="T8" s="69" t="str">
        <f>REPLACE(INDEX(GroupVertices[Group],MATCH(Edges[[#This Row],[Vertex 1]],GroupVertices[Vertex],0)),1,1,"")</f>
        <v>1</v>
      </c>
      <c r="U8" s="69" t="str">
        <f>REPLACE(INDEX(GroupVertices[Group],MATCH(Edges[[#This Row],[Vertex 2]],GroupVertices[Vertex],0)),1,1,"")</f>
        <v>1</v>
      </c>
      <c r="V8" s="35"/>
      <c r="W8" s="35"/>
      <c r="X8" s="35"/>
      <c r="Y8" s="35"/>
      <c r="Z8" s="35"/>
      <c r="AA8" s="35"/>
      <c r="AB8" s="35"/>
      <c r="AC8" s="35"/>
      <c r="AD8" s="35"/>
    </row>
    <row r="9" spans="1:30" ht="15">
      <c r="A9" s="68" t="s">
        <v>295</v>
      </c>
      <c r="B9" s="68" t="s">
        <v>391</v>
      </c>
      <c r="C9" s="75" t="s">
        <v>290</v>
      </c>
      <c r="D9" s="89">
        <v>3</v>
      </c>
      <c r="E9" s="90" t="s">
        <v>132</v>
      </c>
      <c r="F9" s="91">
        <v>32</v>
      </c>
      <c r="G9" s="75"/>
      <c r="H9" s="78"/>
      <c r="I9" s="92"/>
      <c r="J9" s="92"/>
      <c r="K9" s="35" t="s">
        <v>65</v>
      </c>
      <c r="L9" s="109">
        <v>9</v>
      </c>
      <c r="M9" s="109"/>
      <c r="N9" s="94"/>
      <c r="O9" s="85" t="s">
        <v>199</v>
      </c>
      <c r="P9" s="85">
        <v>1</v>
      </c>
      <c r="Q9" s="85" t="s">
        <v>200</v>
      </c>
      <c r="R9" s="85"/>
      <c r="S9" s="85"/>
      <c r="T9" s="69" t="str">
        <f>REPLACE(INDEX(GroupVertices[Group],MATCH(Edges[[#This Row],[Vertex 1]],GroupVertices[Vertex],0)),1,1,"")</f>
        <v>1</v>
      </c>
      <c r="U9" s="69" t="str">
        <f>REPLACE(INDEX(GroupVertices[Group],MATCH(Edges[[#This Row],[Vertex 2]],GroupVertices[Vertex],0)),1,1,"")</f>
        <v>1</v>
      </c>
      <c r="V9" s="35"/>
      <c r="W9" s="35"/>
      <c r="X9" s="35"/>
      <c r="Y9" s="35"/>
      <c r="Z9" s="35"/>
      <c r="AA9" s="35"/>
      <c r="AB9" s="35"/>
      <c r="AC9" s="35"/>
      <c r="AD9" s="35"/>
    </row>
    <row r="10" spans="1:30" ht="15">
      <c r="A10" s="68" t="s">
        <v>294</v>
      </c>
      <c r="B10" s="68" t="s">
        <v>295</v>
      </c>
      <c r="C10" s="75" t="s">
        <v>290</v>
      </c>
      <c r="D10" s="89">
        <v>3</v>
      </c>
      <c r="E10" s="90" t="s">
        <v>132</v>
      </c>
      <c r="F10" s="91">
        <v>32</v>
      </c>
      <c r="G10" s="75"/>
      <c r="H10" s="78"/>
      <c r="I10" s="92"/>
      <c r="J10" s="92"/>
      <c r="K10" s="35" t="s">
        <v>65</v>
      </c>
      <c r="L10" s="109">
        <v>10</v>
      </c>
      <c r="M10" s="109"/>
      <c r="N10" s="94"/>
      <c r="O10" s="85" t="s">
        <v>199</v>
      </c>
      <c r="P10" s="85">
        <v>1</v>
      </c>
      <c r="Q10" s="85" t="s">
        <v>200</v>
      </c>
      <c r="R10" s="85"/>
      <c r="S10" s="85"/>
      <c r="T10" s="69" t="str">
        <f>REPLACE(INDEX(GroupVertices[Group],MATCH(Edges[[#This Row],[Vertex 1]],GroupVertices[Vertex],0)),1,1,"")</f>
        <v>1</v>
      </c>
      <c r="U10" s="69" t="str">
        <f>REPLACE(INDEX(GroupVertices[Group],MATCH(Edges[[#This Row],[Vertex 2]],GroupVertices[Vertex],0)),1,1,"")</f>
        <v>1</v>
      </c>
      <c r="V10" s="35"/>
      <c r="W10" s="35"/>
      <c r="X10" s="35"/>
      <c r="Y10" s="35"/>
      <c r="Z10" s="35"/>
      <c r="AA10" s="35"/>
      <c r="AB10" s="35"/>
      <c r="AC10" s="35"/>
      <c r="AD10" s="35"/>
    </row>
    <row r="11" spans="1:30" ht="15">
      <c r="A11" s="68" t="s">
        <v>296</v>
      </c>
      <c r="B11" s="68" t="s">
        <v>295</v>
      </c>
      <c r="C11" s="75" t="s">
        <v>290</v>
      </c>
      <c r="D11" s="89">
        <v>3</v>
      </c>
      <c r="E11" s="90" t="s">
        <v>132</v>
      </c>
      <c r="F11" s="91">
        <v>32</v>
      </c>
      <c r="G11" s="75"/>
      <c r="H11" s="78"/>
      <c r="I11" s="92"/>
      <c r="J11" s="92"/>
      <c r="K11" s="35" t="s">
        <v>66</v>
      </c>
      <c r="L11" s="109">
        <v>11</v>
      </c>
      <c r="M11" s="109"/>
      <c r="N11" s="94"/>
      <c r="O11" s="85" t="s">
        <v>199</v>
      </c>
      <c r="P11" s="85">
        <v>1</v>
      </c>
      <c r="Q11" s="85" t="s">
        <v>200</v>
      </c>
      <c r="R11" s="85"/>
      <c r="S11" s="85"/>
      <c r="T11" s="69" t="str">
        <f>REPLACE(INDEX(GroupVertices[Group],MATCH(Edges[[#This Row],[Vertex 1]],GroupVertices[Vertex],0)),1,1,"")</f>
        <v>1</v>
      </c>
      <c r="U11" s="69" t="str">
        <f>REPLACE(INDEX(GroupVertices[Group],MATCH(Edges[[#This Row],[Vertex 2]],GroupVertices[Vertex],0)),1,1,"")</f>
        <v>1</v>
      </c>
      <c r="V11" s="35"/>
      <c r="W11" s="35"/>
      <c r="X11" s="35"/>
      <c r="Y11" s="35"/>
      <c r="Z11" s="35"/>
      <c r="AA11" s="35"/>
      <c r="AB11" s="35"/>
      <c r="AC11" s="35"/>
      <c r="AD11" s="35"/>
    </row>
    <row r="12" spans="1:30" ht="15">
      <c r="A12" s="68" t="s">
        <v>294</v>
      </c>
      <c r="B12" s="68" t="s">
        <v>296</v>
      </c>
      <c r="C12" s="75" t="s">
        <v>290</v>
      </c>
      <c r="D12" s="89">
        <v>3</v>
      </c>
      <c r="E12" s="90" t="s">
        <v>132</v>
      </c>
      <c r="F12" s="91">
        <v>32</v>
      </c>
      <c r="G12" s="75"/>
      <c r="H12" s="78"/>
      <c r="I12" s="92"/>
      <c r="J12" s="92"/>
      <c r="K12" s="35" t="s">
        <v>65</v>
      </c>
      <c r="L12" s="109">
        <v>12</v>
      </c>
      <c r="M12" s="109"/>
      <c r="N12" s="94"/>
      <c r="O12" s="85" t="s">
        <v>199</v>
      </c>
      <c r="P12" s="85">
        <v>1</v>
      </c>
      <c r="Q12" s="85" t="s">
        <v>200</v>
      </c>
      <c r="R12" s="85"/>
      <c r="S12" s="85"/>
      <c r="T12" s="69" t="str">
        <f>REPLACE(INDEX(GroupVertices[Group],MATCH(Edges[[#This Row],[Vertex 1]],GroupVertices[Vertex],0)),1,1,"")</f>
        <v>1</v>
      </c>
      <c r="U12" s="69" t="str">
        <f>REPLACE(INDEX(GroupVertices[Group],MATCH(Edges[[#This Row],[Vertex 2]],GroupVertices[Vertex],0)),1,1,"")</f>
        <v>1</v>
      </c>
      <c r="V12" s="35"/>
      <c r="W12" s="35"/>
      <c r="X12" s="35"/>
      <c r="Y12" s="35"/>
      <c r="Z12" s="35"/>
      <c r="AA12" s="35"/>
      <c r="AB12" s="35"/>
      <c r="AC12" s="35"/>
      <c r="AD12" s="35"/>
    </row>
    <row r="13" spans="1:30" ht="15">
      <c r="A13" s="68" t="s">
        <v>294</v>
      </c>
      <c r="B13" s="68" t="s">
        <v>392</v>
      </c>
      <c r="C13" s="75" t="s">
        <v>290</v>
      </c>
      <c r="D13" s="89">
        <v>3</v>
      </c>
      <c r="E13" s="90" t="s">
        <v>132</v>
      </c>
      <c r="F13" s="91">
        <v>32</v>
      </c>
      <c r="G13" s="75"/>
      <c r="H13" s="78"/>
      <c r="I13" s="92"/>
      <c r="J13" s="92"/>
      <c r="K13" s="35" t="s">
        <v>65</v>
      </c>
      <c r="L13" s="109">
        <v>13</v>
      </c>
      <c r="M13" s="109"/>
      <c r="N13" s="94"/>
      <c r="O13" s="85" t="s">
        <v>199</v>
      </c>
      <c r="P13" s="85">
        <v>1</v>
      </c>
      <c r="Q13" s="85" t="s">
        <v>200</v>
      </c>
      <c r="R13" s="85"/>
      <c r="S13" s="85"/>
      <c r="T13" s="69" t="str">
        <f>REPLACE(INDEX(GroupVertices[Group],MATCH(Edges[[#This Row],[Vertex 1]],GroupVertices[Vertex],0)),1,1,"")</f>
        <v>1</v>
      </c>
      <c r="U13" s="69" t="str">
        <f>REPLACE(INDEX(GroupVertices[Group],MATCH(Edges[[#This Row],[Vertex 2]],GroupVertices[Vertex],0)),1,1,"")</f>
        <v>1</v>
      </c>
      <c r="V13" s="35"/>
      <c r="W13" s="35"/>
      <c r="X13" s="35"/>
      <c r="Y13" s="35"/>
      <c r="Z13" s="35"/>
      <c r="AA13" s="35"/>
      <c r="AB13" s="35"/>
      <c r="AC13" s="35"/>
      <c r="AD13" s="35"/>
    </row>
    <row r="14" spans="1:30" ht="15">
      <c r="A14" s="68" t="s">
        <v>294</v>
      </c>
      <c r="B14" s="68" t="s">
        <v>393</v>
      </c>
      <c r="C14" s="75" t="s">
        <v>290</v>
      </c>
      <c r="D14" s="89">
        <v>3</v>
      </c>
      <c r="E14" s="90" t="s">
        <v>132</v>
      </c>
      <c r="F14" s="91">
        <v>32</v>
      </c>
      <c r="G14" s="75"/>
      <c r="H14" s="78"/>
      <c r="I14" s="92"/>
      <c r="J14" s="92"/>
      <c r="K14" s="35" t="s">
        <v>65</v>
      </c>
      <c r="L14" s="109">
        <v>14</v>
      </c>
      <c r="M14" s="109"/>
      <c r="N14" s="94"/>
      <c r="O14" s="85" t="s">
        <v>199</v>
      </c>
      <c r="P14" s="85">
        <v>1</v>
      </c>
      <c r="Q14" s="85" t="s">
        <v>200</v>
      </c>
      <c r="R14" s="85"/>
      <c r="S14" s="85"/>
      <c r="T14" s="69" t="str">
        <f>REPLACE(INDEX(GroupVertices[Group],MATCH(Edges[[#This Row],[Vertex 1]],GroupVertices[Vertex],0)),1,1,"")</f>
        <v>1</v>
      </c>
      <c r="U14" s="69" t="str">
        <f>REPLACE(INDEX(GroupVertices[Group],MATCH(Edges[[#This Row],[Vertex 2]],GroupVertices[Vertex],0)),1,1,"")</f>
        <v>1</v>
      </c>
      <c r="V14" s="35"/>
      <c r="W14" s="35"/>
      <c r="X14" s="35"/>
      <c r="Y14" s="35"/>
      <c r="Z14" s="35"/>
      <c r="AA14" s="35"/>
      <c r="AB14" s="35"/>
      <c r="AC14" s="35"/>
      <c r="AD14" s="35"/>
    </row>
    <row r="15" spans="1:30" ht="15">
      <c r="A15" s="68" t="s">
        <v>294</v>
      </c>
      <c r="B15" s="68" t="s">
        <v>394</v>
      </c>
      <c r="C15" s="75" t="s">
        <v>290</v>
      </c>
      <c r="D15" s="89">
        <v>3</v>
      </c>
      <c r="E15" s="90" t="s">
        <v>132</v>
      </c>
      <c r="F15" s="91">
        <v>32</v>
      </c>
      <c r="G15" s="75"/>
      <c r="H15" s="78"/>
      <c r="I15" s="92"/>
      <c r="J15" s="92"/>
      <c r="K15" s="35" t="s">
        <v>65</v>
      </c>
      <c r="L15" s="109">
        <v>15</v>
      </c>
      <c r="M15" s="109"/>
      <c r="N15" s="94"/>
      <c r="O15" s="85" t="s">
        <v>199</v>
      </c>
      <c r="P15" s="85">
        <v>1</v>
      </c>
      <c r="Q15" s="85" t="s">
        <v>200</v>
      </c>
      <c r="R15" s="85"/>
      <c r="S15" s="85"/>
      <c r="T15" s="69" t="str">
        <f>REPLACE(INDEX(GroupVertices[Group],MATCH(Edges[[#This Row],[Vertex 1]],GroupVertices[Vertex],0)),1,1,"")</f>
        <v>1</v>
      </c>
      <c r="U15" s="69" t="str">
        <f>REPLACE(INDEX(GroupVertices[Group],MATCH(Edges[[#This Row],[Vertex 2]],GroupVertices[Vertex],0)),1,1,"")</f>
        <v>1</v>
      </c>
      <c r="V15" s="35"/>
      <c r="W15" s="35"/>
      <c r="X15" s="35"/>
      <c r="Y15" s="35"/>
      <c r="Z15" s="35"/>
      <c r="AA15" s="35"/>
      <c r="AB15" s="35"/>
      <c r="AC15" s="35"/>
      <c r="AD15" s="35"/>
    </row>
    <row r="16" spans="1:30" ht="15">
      <c r="A16" s="68" t="s">
        <v>297</v>
      </c>
      <c r="B16" s="68" t="s">
        <v>386</v>
      </c>
      <c r="C16" s="75" t="s">
        <v>290</v>
      </c>
      <c r="D16" s="89">
        <v>3</v>
      </c>
      <c r="E16" s="90" t="s">
        <v>132</v>
      </c>
      <c r="F16" s="91">
        <v>32</v>
      </c>
      <c r="G16" s="75"/>
      <c r="H16" s="78"/>
      <c r="I16" s="92"/>
      <c r="J16" s="92"/>
      <c r="K16" s="35" t="s">
        <v>65</v>
      </c>
      <c r="L16" s="109">
        <v>16</v>
      </c>
      <c r="M16" s="109"/>
      <c r="N16" s="94"/>
      <c r="O16" s="85" t="s">
        <v>199</v>
      </c>
      <c r="P16" s="85">
        <v>1</v>
      </c>
      <c r="Q16" s="85" t="s">
        <v>200</v>
      </c>
      <c r="R16" s="85"/>
      <c r="S16" s="85"/>
      <c r="T16" s="69" t="str">
        <f>REPLACE(INDEX(GroupVertices[Group],MATCH(Edges[[#This Row],[Vertex 1]],GroupVertices[Vertex],0)),1,1,"")</f>
        <v>1</v>
      </c>
      <c r="U16" s="69" t="str">
        <f>REPLACE(INDEX(GroupVertices[Group],MATCH(Edges[[#This Row],[Vertex 2]],GroupVertices[Vertex],0)),1,1,"")</f>
        <v>2</v>
      </c>
      <c r="V16" s="35"/>
      <c r="W16" s="35"/>
      <c r="X16" s="35"/>
      <c r="Y16" s="35"/>
      <c r="Z16" s="35"/>
      <c r="AA16" s="35"/>
      <c r="AB16" s="35"/>
      <c r="AC16" s="35"/>
      <c r="AD16" s="35"/>
    </row>
    <row r="17" spans="1:30" ht="15">
      <c r="A17" s="68" t="s">
        <v>294</v>
      </c>
      <c r="B17" s="68" t="s">
        <v>297</v>
      </c>
      <c r="C17" s="75" t="s">
        <v>290</v>
      </c>
      <c r="D17" s="89">
        <v>3</v>
      </c>
      <c r="E17" s="90" t="s">
        <v>132</v>
      </c>
      <c r="F17" s="91">
        <v>32</v>
      </c>
      <c r="G17" s="75"/>
      <c r="H17" s="78"/>
      <c r="I17" s="92"/>
      <c r="J17" s="92"/>
      <c r="K17" s="35" t="s">
        <v>65</v>
      </c>
      <c r="L17" s="109">
        <v>17</v>
      </c>
      <c r="M17" s="109"/>
      <c r="N17" s="94"/>
      <c r="O17" s="85" t="s">
        <v>199</v>
      </c>
      <c r="P17" s="85">
        <v>1</v>
      </c>
      <c r="Q17" s="85" t="s">
        <v>200</v>
      </c>
      <c r="R17" s="85"/>
      <c r="S17" s="85"/>
      <c r="T17" s="69" t="str">
        <f>REPLACE(INDEX(GroupVertices[Group],MATCH(Edges[[#This Row],[Vertex 1]],GroupVertices[Vertex],0)),1,1,"")</f>
        <v>1</v>
      </c>
      <c r="U17" s="69" t="str">
        <f>REPLACE(INDEX(GroupVertices[Group],MATCH(Edges[[#This Row],[Vertex 2]],GroupVertices[Vertex],0)),1,1,"")</f>
        <v>1</v>
      </c>
      <c r="V17" s="35"/>
      <c r="W17" s="35"/>
      <c r="X17" s="35"/>
      <c r="Y17" s="35"/>
      <c r="Z17" s="35"/>
      <c r="AA17" s="35"/>
      <c r="AB17" s="35"/>
      <c r="AC17" s="35"/>
      <c r="AD17" s="35"/>
    </row>
    <row r="18" spans="1:30" ht="15">
      <c r="A18" s="68" t="s">
        <v>294</v>
      </c>
      <c r="B18" s="68" t="s">
        <v>395</v>
      </c>
      <c r="C18" s="75" t="s">
        <v>290</v>
      </c>
      <c r="D18" s="89">
        <v>3</v>
      </c>
      <c r="E18" s="90" t="s">
        <v>132</v>
      </c>
      <c r="F18" s="91">
        <v>32</v>
      </c>
      <c r="G18" s="75"/>
      <c r="H18" s="78"/>
      <c r="I18" s="92"/>
      <c r="J18" s="92"/>
      <c r="K18" s="35" t="s">
        <v>65</v>
      </c>
      <c r="L18" s="109">
        <v>18</v>
      </c>
      <c r="M18" s="109"/>
      <c r="N18" s="94"/>
      <c r="O18" s="85" t="s">
        <v>199</v>
      </c>
      <c r="P18" s="85">
        <v>1</v>
      </c>
      <c r="Q18" s="85" t="s">
        <v>200</v>
      </c>
      <c r="R18" s="85"/>
      <c r="S18" s="85"/>
      <c r="T18" s="69" t="str">
        <f>REPLACE(INDEX(GroupVertices[Group],MATCH(Edges[[#This Row],[Vertex 1]],GroupVertices[Vertex],0)),1,1,"")</f>
        <v>1</v>
      </c>
      <c r="U18" s="69" t="str">
        <f>REPLACE(INDEX(GroupVertices[Group],MATCH(Edges[[#This Row],[Vertex 2]],GroupVertices[Vertex],0)),1,1,"")</f>
        <v>1</v>
      </c>
      <c r="V18" s="35"/>
      <c r="W18" s="35"/>
      <c r="X18" s="35"/>
      <c r="Y18" s="35"/>
      <c r="Z18" s="35"/>
      <c r="AA18" s="35"/>
      <c r="AB18" s="35"/>
      <c r="AC18" s="35"/>
      <c r="AD18" s="35"/>
    </row>
    <row r="19" spans="1:30" ht="15">
      <c r="A19" s="68" t="s">
        <v>294</v>
      </c>
      <c r="B19" s="68" t="s">
        <v>396</v>
      </c>
      <c r="C19" s="75" t="s">
        <v>290</v>
      </c>
      <c r="D19" s="89">
        <v>3</v>
      </c>
      <c r="E19" s="90" t="s">
        <v>132</v>
      </c>
      <c r="F19" s="91">
        <v>32</v>
      </c>
      <c r="G19" s="75"/>
      <c r="H19" s="78"/>
      <c r="I19" s="92"/>
      <c r="J19" s="92"/>
      <c r="K19" s="35" t="s">
        <v>65</v>
      </c>
      <c r="L19" s="109">
        <v>19</v>
      </c>
      <c r="M19" s="109"/>
      <c r="N19" s="94"/>
      <c r="O19" s="85" t="s">
        <v>199</v>
      </c>
      <c r="P19" s="85">
        <v>1</v>
      </c>
      <c r="Q19" s="85" t="s">
        <v>200</v>
      </c>
      <c r="R19" s="85"/>
      <c r="S19" s="85"/>
      <c r="T19" s="69" t="str">
        <f>REPLACE(INDEX(GroupVertices[Group],MATCH(Edges[[#This Row],[Vertex 1]],GroupVertices[Vertex],0)),1,1,"")</f>
        <v>1</v>
      </c>
      <c r="U19" s="69" t="str">
        <f>REPLACE(INDEX(GroupVertices[Group],MATCH(Edges[[#This Row],[Vertex 2]],GroupVertices[Vertex],0)),1,1,"")</f>
        <v>1</v>
      </c>
      <c r="V19" s="35"/>
      <c r="W19" s="35"/>
      <c r="X19" s="35"/>
      <c r="Y19" s="35"/>
      <c r="Z19" s="35"/>
      <c r="AA19" s="35"/>
      <c r="AB19" s="35"/>
      <c r="AC19" s="35"/>
      <c r="AD19" s="35"/>
    </row>
    <row r="20" spans="1:30" ht="15">
      <c r="A20" s="68" t="s">
        <v>294</v>
      </c>
      <c r="B20" s="68" t="s">
        <v>397</v>
      </c>
      <c r="C20" s="75" t="s">
        <v>290</v>
      </c>
      <c r="D20" s="89">
        <v>3</v>
      </c>
      <c r="E20" s="90" t="s">
        <v>132</v>
      </c>
      <c r="F20" s="91">
        <v>32</v>
      </c>
      <c r="G20" s="75"/>
      <c r="H20" s="78"/>
      <c r="I20" s="92"/>
      <c r="J20" s="92"/>
      <c r="K20" s="35" t="s">
        <v>65</v>
      </c>
      <c r="L20" s="109">
        <v>20</v>
      </c>
      <c r="M20" s="109"/>
      <c r="N20" s="94"/>
      <c r="O20" s="85" t="s">
        <v>199</v>
      </c>
      <c r="P20" s="85">
        <v>1</v>
      </c>
      <c r="Q20" s="85" t="s">
        <v>200</v>
      </c>
      <c r="R20" s="85"/>
      <c r="S20" s="85"/>
      <c r="T20" s="69" t="str">
        <f>REPLACE(INDEX(GroupVertices[Group],MATCH(Edges[[#This Row],[Vertex 1]],GroupVertices[Vertex],0)),1,1,"")</f>
        <v>1</v>
      </c>
      <c r="U20" s="69" t="str">
        <f>REPLACE(INDEX(GroupVertices[Group],MATCH(Edges[[#This Row],[Vertex 2]],GroupVertices[Vertex],0)),1,1,"")</f>
        <v>1</v>
      </c>
      <c r="V20" s="35"/>
      <c r="W20" s="35"/>
      <c r="X20" s="35"/>
      <c r="Y20" s="35"/>
      <c r="Z20" s="35"/>
      <c r="AA20" s="35"/>
      <c r="AB20" s="35"/>
      <c r="AC20" s="35"/>
      <c r="AD20" s="35"/>
    </row>
    <row r="21" spans="1:30" ht="15">
      <c r="A21" s="68" t="s">
        <v>294</v>
      </c>
      <c r="B21" s="68" t="s">
        <v>398</v>
      </c>
      <c r="C21" s="75" t="s">
        <v>290</v>
      </c>
      <c r="D21" s="89">
        <v>3</v>
      </c>
      <c r="E21" s="90" t="s">
        <v>132</v>
      </c>
      <c r="F21" s="91">
        <v>32</v>
      </c>
      <c r="G21" s="75"/>
      <c r="H21" s="78"/>
      <c r="I21" s="92"/>
      <c r="J21" s="92"/>
      <c r="K21" s="35" t="s">
        <v>65</v>
      </c>
      <c r="L21" s="109">
        <v>21</v>
      </c>
      <c r="M21" s="109"/>
      <c r="N21" s="94"/>
      <c r="O21" s="85" t="s">
        <v>199</v>
      </c>
      <c r="P21" s="85">
        <v>1</v>
      </c>
      <c r="Q21" s="85" t="s">
        <v>200</v>
      </c>
      <c r="R21" s="85"/>
      <c r="S21" s="85"/>
      <c r="T21" s="69" t="str">
        <f>REPLACE(INDEX(GroupVertices[Group],MATCH(Edges[[#This Row],[Vertex 1]],GroupVertices[Vertex],0)),1,1,"")</f>
        <v>1</v>
      </c>
      <c r="U21" s="69" t="str">
        <f>REPLACE(INDEX(GroupVertices[Group],MATCH(Edges[[#This Row],[Vertex 2]],GroupVertices[Vertex],0)),1,1,"")</f>
        <v>1</v>
      </c>
      <c r="V21" s="35"/>
      <c r="W21" s="35"/>
      <c r="X21" s="35"/>
      <c r="Y21" s="35"/>
      <c r="Z21" s="35"/>
      <c r="AA21" s="35"/>
      <c r="AB21" s="35"/>
      <c r="AC21" s="35"/>
      <c r="AD21" s="35"/>
    </row>
    <row r="22" spans="1:30" ht="15">
      <c r="A22" s="68" t="s">
        <v>294</v>
      </c>
      <c r="B22" s="68" t="s">
        <v>399</v>
      </c>
      <c r="C22" s="75" t="s">
        <v>290</v>
      </c>
      <c r="D22" s="89">
        <v>3</v>
      </c>
      <c r="E22" s="90" t="s">
        <v>132</v>
      </c>
      <c r="F22" s="91">
        <v>32</v>
      </c>
      <c r="G22" s="75"/>
      <c r="H22" s="78"/>
      <c r="I22" s="92"/>
      <c r="J22" s="92"/>
      <c r="K22" s="35" t="s">
        <v>65</v>
      </c>
      <c r="L22" s="109">
        <v>22</v>
      </c>
      <c r="M22" s="109"/>
      <c r="N22" s="94"/>
      <c r="O22" s="85" t="s">
        <v>199</v>
      </c>
      <c r="P22" s="85">
        <v>1</v>
      </c>
      <c r="Q22" s="85" t="s">
        <v>200</v>
      </c>
      <c r="R22" s="85"/>
      <c r="S22" s="85"/>
      <c r="T22" s="69" t="str">
        <f>REPLACE(INDEX(GroupVertices[Group],MATCH(Edges[[#This Row],[Vertex 1]],GroupVertices[Vertex],0)),1,1,"")</f>
        <v>1</v>
      </c>
      <c r="U22" s="69" t="str">
        <f>REPLACE(INDEX(GroupVertices[Group],MATCH(Edges[[#This Row],[Vertex 2]],GroupVertices[Vertex],0)),1,1,"")</f>
        <v>1</v>
      </c>
      <c r="V22" s="35"/>
      <c r="W22" s="35"/>
      <c r="X22" s="35"/>
      <c r="Y22" s="35"/>
      <c r="Z22" s="35"/>
      <c r="AA22" s="35"/>
      <c r="AB22" s="35"/>
      <c r="AC22" s="35"/>
      <c r="AD22" s="35"/>
    </row>
    <row r="23" spans="1:30" ht="15">
      <c r="A23" s="68" t="s">
        <v>294</v>
      </c>
      <c r="B23" s="68" t="s">
        <v>400</v>
      </c>
      <c r="C23" s="75" t="s">
        <v>290</v>
      </c>
      <c r="D23" s="89">
        <v>3</v>
      </c>
      <c r="E23" s="90" t="s">
        <v>132</v>
      </c>
      <c r="F23" s="91">
        <v>32</v>
      </c>
      <c r="G23" s="75"/>
      <c r="H23" s="78"/>
      <c r="I23" s="92"/>
      <c r="J23" s="92"/>
      <c r="K23" s="35" t="s">
        <v>65</v>
      </c>
      <c r="L23" s="109">
        <v>23</v>
      </c>
      <c r="M23" s="109"/>
      <c r="N23" s="94"/>
      <c r="O23" s="85" t="s">
        <v>199</v>
      </c>
      <c r="P23" s="85">
        <v>1</v>
      </c>
      <c r="Q23" s="85" t="s">
        <v>200</v>
      </c>
      <c r="R23" s="85"/>
      <c r="S23" s="85"/>
      <c r="T23" s="69" t="str">
        <f>REPLACE(INDEX(GroupVertices[Group],MATCH(Edges[[#This Row],[Vertex 1]],GroupVertices[Vertex],0)),1,1,"")</f>
        <v>1</v>
      </c>
      <c r="U23" s="69" t="str">
        <f>REPLACE(INDEX(GroupVertices[Group],MATCH(Edges[[#This Row],[Vertex 2]],GroupVertices[Vertex],0)),1,1,"")</f>
        <v>1</v>
      </c>
      <c r="V23" s="35"/>
      <c r="W23" s="35"/>
      <c r="X23" s="35"/>
      <c r="Y23" s="35"/>
      <c r="Z23" s="35"/>
      <c r="AA23" s="35"/>
      <c r="AB23" s="35"/>
      <c r="AC23" s="35"/>
      <c r="AD23" s="35"/>
    </row>
    <row r="24" spans="1:30" ht="15">
      <c r="A24" s="68" t="s">
        <v>298</v>
      </c>
      <c r="B24" s="68" t="s">
        <v>386</v>
      </c>
      <c r="C24" s="75" t="s">
        <v>290</v>
      </c>
      <c r="D24" s="89">
        <v>3</v>
      </c>
      <c r="E24" s="90" t="s">
        <v>132</v>
      </c>
      <c r="F24" s="91">
        <v>32</v>
      </c>
      <c r="G24" s="75"/>
      <c r="H24" s="78"/>
      <c r="I24" s="92"/>
      <c r="J24" s="92"/>
      <c r="K24" s="35" t="s">
        <v>65</v>
      </c>
      <c r="L24" s="109">
        <v>24</v>
      </c>
      <c r="M24" s="109"/>
      <c r="N24" s="94"/>
      <c r="O24" s="85" t="s">
        <v>199</v>
      </c>
      <c r="P24" s="85">
        <v>1</v>
      </c>
      <c r="Q24" s="85" t="s">
        <v>200</v>
      </c>
      <c r="R24" s="85"/>
      <c r="S24" s="85"/>
      <c r="T24" s="69" t="str">
        <f>REPLACE(INDEX(GroupVertices[Group],MATCH(Edges[[#This Row],[Vertex 1]],GroupVertices[Vertex],0)),1,1,"")</f>
        <v>2</v>
      </c>
      <c r="U24" s="69" t="str">
        <f>REPLACE(INDEX(GroupVertices[Group],MATCH(Edges[[#This Row],[Vertex 2]],GroupVertices[Vertex],0)),1,1,"")</f>
        <v>2</v>
      </c>
      <c r="V24" s="35"/>
      <c r="W24" s="35"/>
      <c r="X24" s="35"/>
      <c r="Y24" s="35"/>
      <c r="Z24" s="35"/>
      <c r="AA24" s="35"/>
      <c r="AB24" s="35"/>
      <c r="AC24" s="35"/>
      <c r="AD24" s="35"/>
    </row>
    <row r="25" spans="1:30" ht="15">
      <c r="A25" s="68" t="s">
        <v>294</v>
      </c>
      <c r="B25" s="68" t="s">
        <v>298</v>
      </c>
      <c r="C25" s="75" t="s">
        <v>290</v>
      </c>
      <c r="D25" s="89">
        <v>3</v>
      </c>
      <c r="E25" s="90" t="s">
        <v>132</v>
      </c>
      <c r="F25" s="91">
        <v>32</v>
      </c>
      <c r="G25" s="75"/>
      <c r="H25" s="78"/>
      <c r="I25" s="92"/>
      <c r="J25" s="92"/>
      <c r="K25" s="35" t="s">
        <v>65</v>
      </c>
      <c r="L25" s="109">
        <v>25</v>
      </c>
      <c r="M25" s="109"/>
      <c r="N25" s="94"/>
      <c r="O25" s="85" t="s">
        <v>199</v>
      </c>
      <c r="P25" s="85">
        <v>1</v>
      </c>
      <c r="Q25" s="85" t="s">
        <v>200</v>
      </c>
      <c r="R25" s="85"/>
      <c r="S25" s="85"/>
      <c r="T25" s="69" t="str">
        <f>REPLACE(INDEX(GroupVertices[Group],MATCH(Edges[[#This Row],[Vertex 1]],GroupVertices[Vertex],0)),1,1,"")</f>
        <v>1</v>
      </c>
      <c r="U25" s="69" t="str">
        <f>REPLACE(INDEX(GroupVertices[Group],MATCH(Edges[[#This Row],[Vertex 2]],GroupVertices[Vertex],0)),1,1,"")</f>
        <v>2</v>
      </c>
      <c r="V25" s="35"/>
      <c r="W25" s="35"/>
      <c r="X25" s="35"/>
      <c r="Y25" s="35"/>
      <c r="Z25" s="35"/>
      <c r="AA25" s="35"/>
      <c r="AB25" s="35"/>
      <c r="AC25" s="35"/>
      <c r="AD25" s="35"/>
    </row>
    <row r="26" spans="1:30" ht="15">
      <c r="A26" s="68" t="s">
        <v>294</v>
      </c>
      <c r="B26" s="68" t="s">
        <v>401</v>
      </c>
      <c r="C26" s="75" t="s">
        <v>290</v>
      </c>
      <c r="D26" s="89">
        <v>3</v>
      </c>
      <c r="E26" s="90" t="s">
        <v>132</v>
      </c>
      <c r="F26" s="91">
        <v>32</v>
      </c>
      <c r="G26" s="75"/>
      <c r="H26" s="78"/>
      <c r="I26" s="92"/>
      <c r="J26" s="92"/>
      <c r="K26" s="35" t="s">
        <v>65</v>
      </c>
      <c r="L26" s="109">
        <v>26</v>
      </c>
      <c r="M26" s="109"/>
      <c r="N26" s="94"/>
      <c r="O26" s="85" t="s">
        <v>199</v>
      </c>
      <c r="P26" s="85">
        <v>1</v>
      </c>
      <c r="Q26" s="85" t="s">
        <v>200</v>
      </c>
      <c r="R26" s="85"/>
      <c r="S26" s="85"/>
      <c r="T26" s="69" t="str">
        <f>REPLACE(INDEX(GroupVertices[Group],MATCH(Edges[[#This Row],[Vertex 1]],GroupVertices[Vertex],0)),1,1,"")</f>
        <v>1</v>
      </c>
      <c r="U26" s="69" t="str">
        <f>REPLACE(INDEX(GroupVertices[Group],MATCH(Edges[[#This Row],[Vertex 2]],GroupVertices[Vertex],0)),1,1,"")</f>
        <v>1</v>
      </c>
      <c r="V26" s="35"/>
      <c r="W26" s="35"/>
      <c r="X26" s="35"/>
      <c r="Y26" s="35"/>
      <c r="Z26" s="35"/>
      <c r="AA26" s="35"/>
      <c r="AB26" s="35"/>
      <c r="AC26" s="35"/>
      <c r="AD26" s="35"/>
    </row>
    <row r="27" spans="1:30" ht="15">
      <c r="A27" s="68" t="s">
        <v>294</v>
      </c>
      <c r="B27" s="68" t="s">
        <v>402</v>
      </c>
      <c r="C27" s="75" t="s">
        <v>290</v>
      </c>
      <c r="D27" s="89">
        <v>3</v>
      </c>
      <c r="E27" s="90" t="s">
        <v>132</v>
      </c>
      <c r="F27" s="91">
        <v>32</v>
      </c>
      <c r="G27" s="75"/>
      <c r="H27" s="78"/>
      <c r="I27" s="92"/>
      <c r="J27" s="92"/>
      <c r="K27" s="35" t="s">
        <v>65</v>
      </c>
      <c r="L27" s="109">
        <v>27</v>
      </c>
      <c r="M27" s="109"/>
      <c r="N27" s="94"/>
      <c r="O27" s="85" t="s">
        <v>199</v>
      </c>
      <c r="P27" s="85">
        <v>1</v>
      </c>
      <c r="Q27" s="85" t="s">
        <v>200</v>
      </c>
      <c r="R27" s="85"/>
      <c r="S27" s="85"/>
      <c r="T27" s="69" t="str">
        <f>REPLACE(INDEX(GroupVertices[Group],MATCH(Edges[[#This Row],[Vertex 1]],GroupVertices[Vertex],0)),1,1,"")</f>
        <v>1</v>
      </c>
      <c r="U27" s="69" t="str">
        <f>REPLACE(INDEX(GroupVertices[Group],MATCH(Edges[[#This Row],[Vertex 2]],GroupVertices[Vertex],0)),1,1,"")</f>
        <v>1</v>
      </c>
      <c r="V27" s="35"/>
      <c r="W27" s="35"/>
      <c r="X27" s="35"/>
      <c r="Y27" s="35"/>
      <c r="Z27" s="35"/>
      <c r="AA27" s="35"/>
      <c r="AB27" s="35"/>
      <c r="AC27" s="35"/>
      <c r="AD27" s="35"/>
    </row>
    <row r="28" spans="1:30" ht="15">
      <c r="A28" s="68" t="s">
        <v>294</v>
      </c>
      <c r="B28" s="68" t="s">
        <v>403</v>
      </c>
      <c r="C28" s="75" t="s">
        <v>290</v>
      </c>
      <c r="D28" s="89">
        <v>3</v>
      </c>
      <c r="E28" s="90" t="s">
        <v>132</v>
      </c>
      <c r="F28" s="91">
        <v>32</v>
      </c>
      <c r="G28" s="75"/>
      <c r="H28" s="78"/>
      <c r="I28" s="92"/>
      <c r="J28" s="92"/>
      <c r="K28" s="35" t="s">
        <v>65</v>
      </c>
      <c r="L28" s="109">
        <v>28</v>
      </c>
      <c r="M28" s="109"/>
      <c r="N28" s="94"/>
      <c r="O28" s="85" t="s">
        <v>199</v>
      </c>
      <c r="P28" s="85">
        <v>1</v>
      </c>
      <c r="Q28" s="85" t="s">
        <v>200</v>
      </c>
      <c r="R28" s="85"/>
      <c r="S28" s="85"/>
      <c r="T28" s="69" t="str">
        <f>REPLACE(INDEX(GroupVertices[Group],MATCH(Edges[[#This Row],[Vertex 1]],GroupVertices[Vertex],0)),1,1,"")</f>
        <v>1</v>
      </c>
      <c r="U28" s="69" t="str">
        <f>REPLACE(INDEX(GroupVertices[Group],MATCH(Edges[[#This Row],[Vertex 2]],GroupVertices[Vertex],0)),1,1,"")</f>
        <v>1</v>
      </c>
      <c r="V28" s="35"/>
      <c r="W28" s="35"/>
      <c r="X28" s="35"/>
      <c r="Y28" s="35"/>
      <c r="Z28" s="35"/>
      <c r="AA28" s="35"/>
      <c r="AB28" s="35"/>
      <c r="AC28" s="35"/>
      <c r="AD28" s="35"/>
    </row>
    <row r="29" spans="1:30" ht="15">
      <c r="A29" s="68" t="s">
        <v>294</v>
      </c>
      <c r="B29" s="68" t="s">
        <v>404</v>
      </c>
      <c r="C29" s="75" t="s">
        <v>290</v>
      </c>
      <c r="D29" s="89">
        <v>3</v>
      </c>
      <c r="E29" s="90" t="s">
        <v>132</v>
      </c>
      <c r="F29" s="91">
        <v>32</v>
      </c>
      <c r="G29" s="75"/>
      <c r="H29" s="78"/>
      <c r="I29" s="92"/>
      <c r="J29" s="92"/>
      <c r="K29" s="35" t="s">
        <v>65</v>
      </c>
      <c r="L29" s="109">
        <v>29</v>
      </c>
      <c r="M29" s="109"/>
      <c r="N29" s="94"/>
      <c r="O29" s="85" t="s">
        <v>199</v>
      </c>
      <c r="P29" s="85">
        <v>1</v>
      </c>
      <c r="Q29" s="85" t="s">
        <v>200</v>
      </c>
      <c r="R29" s="85"/>
      <c r="S29" s="85"/>
      <c r="T29" s="69" t="str">
        <f>REPLACE(INDEX(GroupVertices[Group],MATCH(Edges[[#This Row],[Vertex 1]],GroupVertices[Vertex],0)),1,1,"")</f>
        <v>1</v>
      </c>
      <c r="U29" s="69" t="str">
        <f>REPLACE(INDEX(GroupVertices[Group],MATCH(Edges[[#This Row],[Vertex 2]],GroupVertices[Vertex],0)),1,1,"")</f>
        <v>1</v>
      </c>
      <c r="V29" s="35"/>
      <c r="W29" s="35"/>
      <c r="X29" s="35"/>
      <c r="Y29" s="35"/>
      <c r="Z29" s="35"/>
      <c r="AA29" s="35"/>
      <c r="AB29" s="35"/>
      <c r="AC29" s="35"/>
      <c r="AD29" s="35"/>
    </row>
    <row r="30" spans="1:30" ht="15">
      <c r="A30" s="68" t="s">
        <v>299</v>
      </c>
      <c r="B30" s="68" t="s">
        <v>386</v>
      </c>
      <c r="C30" s="75" t="s">
        <v>290</v>
      </c>
      <c r="D30" s="89">
        <v>3</v>
      </c>
      <c r="E30" s="90" t="s">
        <v>132</v>
      </c>
      <c r="F30" s="91">
        <v>32</v>
      </c>
      <c r="G30" s="75"/>
      <c r="H30" s="78"/>
      <c r="I30" s="92"/>
      <c r="J30" s="92"/>
      <c r="K30" s="35" t="s">
        <v>65</v>
      </c>
      <c r="L30" s="109">
        <v>30</v>
      </c>
      <c r="M30" s="109"/>
      <c r="N30" s="94"/>
      <c r="O30" s="85" t="s">
        <v>199</v>
      </c>
      <c r="P30" s="85">
        <v>1</v>
      </c>
      <c r="Q30" s="85" t="s">
        <v>200</v>
      </c>
      <c r="R30" s="85"/>
      <c r="S30" s="85"/>
      <c r="T30" s="69" t="str">
        <f>REPLACE(INDEX(GroupVertices[Group],MATCH(Edges[[#This Row],[Vertex 1]],GroupVertices[Vertex],0)),1,1,"")</f>
        <v>1</v>
      </c>
      <c r="U30" s="69" t="str">
        <f>REPLACE(INDEX(GroupVertices[Group],MATCH(Edges[[#This Row],[Vertex 2]],GroupVertices[Vertex],0)),1,1,"")</f>
        <v>2</v>
      </c>
      <c r="V30" s="35"/>
      <c r="W30" s="35"/>
      <c r="X30" s="35"/>
      <c r="Y30" s="35"/>
      <c r="Z30" s="35"/>
      <c r="AA30" s="35"/>
      <c r="AB30" s="35"/>
      <c r="AC30" s="35"/>
      <c r="AD30" s="35"/>
    </row>
    <row r="31" spans="1:30" ht="15">
      <c r="A31" s="68" t="s">
        <v>294</v>
      </c>
      <c r="B31" s="68" t="s">
        <v>299</v>
      </c>
      <c r="C31" s="75" t="s">
        <v>290</v>
      </c>
      <c r="D31" s="89">
        <v>3</v>
      </c>
      <c r="E31" s="90" t="s">
        <v>132</v>
      </c>
      <c r="F31" s="91">
        <v>32</v>
      </c>
      <c r="G31" s="75"/>
      <c r="H31" s="78"/>
      <c r="I31" s="92"/>
      <c r="J31" s="92"/>
      <c r="K31" s="35" t="s">
        <v>65</v>
      </c>
      <c r="L31" s="109">
        <v>31</v>
      </c>
      <c r="M31" s="109"/>
      <c r="N31" s="94"/>
      <c r="O31" s="85" t="s">
        <v>199</v>
      </c>
      <c r="P31" s="85">
        <v>1</v>
      </c>
      <c r="Q31" s="85" t="s">
        <v>200</v>
      </c>
      <c r="R31" s="85"/>
      <c r="S31" s="85"/>
      <c r="T31" s="69" t="str">
        <f>REPLACE(INDEX(GroupVertices[Group],MATCH(Edges[[#This Row],[Vertex 1]],GroupVertices[Vertex],0)),1,1,"")</f>
        <v>1</v>
      </c>
      <c r="U31" s="69" t="str">
        <f>REPLACE(INDEX(GroupVertices[Group],MATCH(Edges[[#This Row],[Vertex 2]],GroupVertices[Vertex],0)),1,1,"")</f>
        <v>1</v>
      </c>
      <c r="V31" s="35"/>
      <c r="W31" s="35"/>
      <c r="X31" s="35"/>
      <c r="Y31" s="35"/>
      <c r="Z31" s="35"/>
      <c r="AA31" s="35"/>
      <c r="AB31" s="35"/>
      <c r="AC31" s="35"/>
      <c r="AD31" s="35"/>
    </row>
    <row r="32" spans="1:30" ht="15">
      <c r="A32" s="68" t="s">
        <v>294</v>
      </c>
      <c r="B32" s="68" t="s">
        <v>405</v>
      </c>
      <c r="C32" s="75" t="s">
        <v>290</v>
      </c>
      <c r="D32" s="89">
        <v>3</v>
      </c>
      <c r="E32" s="90" t="s">
        <v>132</v>
      </c>
      <c r="F32" s="91">
        <v>32</v>
      </c>
      <c r="G32" s="75"/>
      <c r="H32" s="78"/>
      <c r="I32" s="92"/>
      <c r="J32" s="92"/>
      <c r="K32" s="35" t="s">
        <v>65</v>
      </c>
      <c r="L32" s="109">
        <v>32</v>
      </c>
      <c r="M32" s="109"/>
      <c r="N32" s="94"/>
      <c r="O32" s="85" t="s">
        <v>199</v>
      </c>
      <c r="P32" s="85">
        <v>1</v>
      </c>
      <c r="Q32" s="85" t="s">
        <v>200</v>
      </c>
      <c r="R32" s="85"/>
      <c r="S32" s="85"/>
      <c r="T32" s="69" t="str">
        <f>REPLACE(INDEX(GroupVertices[Group],MATCH(Edges[[#This Row],[Vertex 1]],GroupVertices[Vertex],0)),1,1,"")</f>
        <v>1</v>
      </c>
      <c r="U32" s="69" t="str">
        <f>REPLACE(INDEX(GroupVertices[Group],MATCH(Edges[[#This Row],[Vertex 2]],GroupVertices[Vertex],0)),1,1,"")</f>
        <v>1</v>
      </c>
      <c r="V32" s="35"/>
      <c r="W32" s="35"/>
      <c r="X32" s="35"/>
      <c r="Y32" s="35"/>
      <c r="Z32" s="35"/>
      <c r="AA32" s="35"/>
      <c r="AB32" s="35"/>
      <c r="AC32" s="35"/>
      <c r="AD32" s="35"/>
    </row>
    <row r="33" spans="1:30" ht="15">
      <c r="A33" s="68" t="s">
        <v>300</v>
      </c>
      <c r="B33" s="68" t="s">
        <v>386</v>
      </c>
      <c r="C33" s="75" t="s">
        <v>290</v>
      </c>
      <c r="D33" s="89">
        <v>3</v>
      </c>
      <c r="E33" s="90" t="s">
        <v>132</v>
      </c>
      <c r="F33" s="91">
        <v>32</v>
      </c>
      <c r="G33" s="75"/>
      <c r="H33" s="78"/>
      <c r="I33" s="92"/>
      <c r="J33" s="92"/>
      <c r="K33" s="35" t="s">
        <v>65</v>
      </c>
      <c r="L33" s="109">
        <v>33</v>
      </c>
      <c r="M33" s="109"/>
      <c r="N33" s="94"/>
      <c r="O33" s="85" t="s">
        <v>199</v>
      </c>
      <c r="P33" s="85">
        <v>1</v>
      </c>
      <c r="Q33" s="85" t="s">
        <v>200</v>
      </c>
      <c r="R33" s="85"/>
      <c r="S33" s="85"/>
      <c r="T33" s="69" t="str">
        <f>REPLACE(INDEX(GroupVertices[Group],MATCH(Edges[[#This Row],[Vertex 1]],GroupVertices[Vertex],0)),1,1,"")</f>
        <v>2</v>
      </c>
      <c r="U33" s="69" t="str">
        <f>REPLACE(INDEX(GroupVertices[Group],MATCH(Edges[[#This Row],[Vertex 2]],GroupVertices[Vertex],0)),1,1,"")</f>
        <v>2</v>
      </c>
      <c r="V33" s="35"/>
      <c r="W33" s="35"/>
      <c r="X33" s="35"/>
      <c r="Y33" s="35"/>
      <c r="Z33" s="35"/>
      <c r="AA33" s="35"/>
      <c r="AB33" s="35"/>
      <c r="AC33" s="35"/>
      <c r="AD33" s="35"/>
    </row>
    <row r="34" spans="1:30" ht="15">
      <c r="A34" s="68" t="s">
        <v>294</v>
      </c>
      <c r="B34" s="68" t="s">
        <v>300</v>
      </c>
      <c r="C34" s="75" t="s">
        <v>290</v>
      </c>
      <c r="D34" s="89">
        <v>3</v>
      </c>
      <c r="E34" s="90" t="s">
        <v>132</v>
      </c>
      <c r="F34" s="91">
        <v>32</v>
      </c>
      <c r="G34" s="75"/>
      <c r="H34" s="78"/>
      <c r="I34" s="92"/>
      <c r="J34" s="92"/>
      <c r="K34" s="35" t="s">
        <v>65</v>
      </c>
      <c r="L34" s="109">
        <v>34</v>
      </c>
      <c r="M34" s="109"/>
      <c r="N34" s="94"/>
      <c r="O34" s="85" t="s">
        <v>199</v>
      </c>
      <c r="P34" s="85">
        <v>1</v>
      </c>
      <c r="Q34" s="85" t="s">
        <v>200</v>
      </c>
      <c r="R34" s="85"/>
      <c r="S34" s="85"/>
      <c r="T34" s="69" t="str">
        <f>REPLACE(INDEX(GroupVertices[Group],MATCH(Edges[[#This Row],[Vertex 1]],GroupVertices[Vertex],0)),1,1,"")</f>
        <v>1</v>
      </c>
      <c r="U34" s="69" t="str">
        <f>REPLACE(INDEX(GroupVertices[Group],MATCH(Edges[[#This Row],[Vertex 2]],GroupVertices[Vertex],0)),1,1,"")</f>
        <v>2</v>
      </c>
      <c r="V34" s="35"/>
      <c r="W34" s="35"/>
      <c r="X34" s="35"/>
      <c r="Y34" s="35"/>
      <c r="Z34" s="35"/>
      <c r="AA34" s="35"/>
      <c r="AB34" s="35"/>
      <c r="AC34" s="35"/>
      <c r="AD34" s="35"/>
    </row>
    <row r="35" spans="1:30" ht="15">
      <c r="A35" s="68" t="s">
        <v>294</v>
      </c>
      <c r="B35" s="68" t="s">
        <v>406</v>
      </c>
      <c r="C35" s="75" t="s">
        <v>290</v>
      </c>
      <c r="D35" s="89">
        <v>3</v>
      </c>
      <c r="E35" s="90" t="s">
        <v>132</v>
      </c>
      <c r="F35" s="91">
        <v>32</v>
      </c>
      <c r="G35" s="75"/>
      <c r="H35" s="78"/>
      <c r="I35" s="92"/>
      <c r="J35" s="92"/>
      <c r="K35" s="35" t="s">
        <v>65</v>
      </c>
      <c r="L35" s="109">
        <v>35</v>
      </c>
      <c r="M35" s="109"/>
      <c r="N35" s="94"/>
      <c r="O35" s="85" t="s">
        <v>199</v>
      </c>
      <c r="P35" s="85">
        <v>1</v>
      </c>
      <c r="Q35" s="85" t="s">
        <v>200</v>
      </c>
      <c r="R35" s="85"/>
      <c r="S35" s="85"/>
      <c r="T35" s="69" t="str">
        <f>REPLACE(INDEX(GroupVertices[Group],MATCH(Edges[[#This Row],[Vertex 1]],GroupVertices[Vertex],0)),1,1,"")</f>
        <v>1</v>
      </c>
      <c r="U35" s="69" t="str">
        <f>REPLACE(INDEX(GroupVertices[Group],MATCH(Edges[[#This Row],[Vertex 2]],GroupVertices[Vertex],0)),1,1,"")</f>
        <v>1</v>
      </c>
      <c r="V35" s="35"/>
      <c r="W35" s="35"/>
      <c r="X35" s="35"/>
      <c r="Y35" s="35"/>
      <c r="Z35" s="35"/>
      <c r="AA35" s="35"/>
      <c r="AB35" s="35"/>
      <c r="AC35" s="35"/>
      <c r="AD35" s="35"/>
    </row>
    <row r="36" spans="1:30" ht="15">
      <c r="A36" s="68" t="s">
        <v>301</v>
      </c>
      <c r="B36" s="68" t="s">
        <v>303</v>
      </c>
      <c r="C36" s="75" t="s">
        <v>290</v>
      </c>
      <c r="D36" s="89">
        <v>3</v>
      </c>
      <c r="E36" s="90" t="s">
        <v>132</v>
      </c>
      <c r="F36" s="91">
        <v>32</v>
      </c>
      <c r="G36" s="75"/>
      <c r="H36" s="78"/>
      <c r="I36" s="92"/>
      <c r="J36" s="92"/>
      <c r="K36" s="35" t="s">
        <v>66</v>
      </c>
      <c r="L36" s="109">
        <v>36</v>
      </c>
      <c r="M36" s="109"/>
      <c r="N36" s="94"/>
      <c r="O36" s="85" t="s">
        <v>199</v>
      </c>
      <c r="P36" s="85">
        <v>1</v>
      </c>
      <c r="Q36" s="85" t="s">
        <v>200</v>
      </c>
      <c r="R36" s="85"/>
      <c r="S36" s="85"/>
      <c r="T36" s="69" t="str">
        <f>REPLACE(INDEX(GroupVertices[Group],MATCH(Edges[[#This Row],[Vertex 1]],GroupVertices[Vertex],0)),1,1,"")</f>
        <v>6</v>
      </c>
      <c r="U36" s="69" t="str">
        <f>REPLACE(INDEX(GroupVertices[Group],MATCH(Edges[[#This Row],[Vertex 2]],GroupVertices[Vertex],0)),1,1,"")</f>
        <v>6</v>
      </c>
      <c r="V36" s="35"/>
      <c r="W36" s="35"/>
      <c r="X36" s="35"/>
      <c r="Y36" s="35"/>
      <c r="Z36" s="35"/>
      <c r="AA36" s="35"/>
      <c r="AB36" s="35"/>
      <c r="AC36" s="35"/>
      <c r="AD36" s="35"/>
    </row>
    <row r="37" spans="1:30" ht="15">
      <c r="A37" s="68" t="s">
        <v>302</v>
      </c>
      <c r="B37" s="68" t="s">
        <v>303</v>
      </c>
      <c r="C37" s="75" t="s">
        <v>290</v>
      </c>
      <c r="D37" s="89">
        <v>3</v>
      </c>
      <c r="E37" s="90" t="s">
        <v>132</v>
      </c>
      <c r="F37" s="91">
        <v>32</v>
      </c>
      <c r="G37" s="75"/>
      <c r="H37" s="78"/>
      <c r="I37" s="92"/>
      <c r="J37" s="92"/>
      <c r="K37" s="35" t="s">
        <v>66</v>
      </c>
      <c r="L37" s="109">
        <v>37</v>
      </c>
      <c r="M37" s="109"/>
      <c r="N37" s="94"/>
      <c r="O37" s="85" t="s">
        <v>199</v>
      </c>
      <c r="P37" s="85">
        <v>1</v>
      </c>
      <c r="Q37" s="85" t="s">
        <v>200</v>
      </c>
      <c r="R37" s="85"/>
      <c r="S37" s="85"/>
      <c r="T37" s="69" t="str">
        <f>REPLACE(INDEX(GroupVertices[Group],MATCH(Edges[[#This Row],[Vertex 1]],GroupVertices[Vertex],0)),1,1,"")</f>
        <v>6</v>
      </c>
      <c r="U37" s="69" t="str">
        <f>REPLACE(INDEX(GroupVertices[Group],MATCH(Edges[[#This Row],[Vertex 2]],GroupVertices[Vertex],0)),1,1,"")</f>
        <v>6</v>
      </c>
      <c r="V37" s="35"/>
      <c r="W37" s="35"/>
      <c r="X37" s="35"/>
      <c r="Y37" s="35"/>
      <c r="Z37" s="35"/>
      <c r="AA37" s="35"/>
      <c r="AB37" s="35"/>
      <c r="AC37" s="35"/>
      <c r="AD37" s="35"/>
    </row>
    <row r="38" spans="1:30" ht="15">
      <c r="A38" s="68" t="s">
        <v>303</v>
      </c>
      <c r="B38" s="68" t="s">
        <v>301</v>
      </c>
      <c r="C38" s="75" t="s">
        <v>290</v>
      </c>
      <c r="D38" s="89">
        <v>3</v>
      </c>
      <c r="E38" s="90" t="s">
        <v>132</v>
      </c>
      <c r="F38" s="91">
        <v>32</v>
      </c>
      <c r="G38" s="75"/>
      <c r="H38" s="78"/>
      <c r="I38" s="92"/>
      <c r="J38" s="92"/>
      <c r="K38" s="35" t="s">
        <v>66</v>
      </c>
      <c r="L38" s="109">
        <v>38</v>
      </c>
      <c r="M38" s="109"/>
      <c r="N38" s="94"/>
      <c r="O38" s="85" t="s">
        <v>199</v>
      </c>
      <c r="P38" s="85">
        <v>1</v>
      </c>
      <c r="Q38" s="85" t="s">
        <v>200</v>
      </c>
      <c r="R38" s="85"/>
      <c r="S38" s="85"/>
      <c r="T38" s="69" t="str">
        <f>REPLACE(INDEX(GroupVertices[Group],MATCH(Edges[[#This Row],[Vertex 1]],GroupVertices[Vertex],0)),1,1,"")</f>
        <v>6</v>
      </c>
      <c r="U38" s="69" t="str">
        <f>REPLACE(INDEX(GroupVertices[Group],MATCH(Edges[[#This Row],[Vertex 2]],GroupVertices[Vertex],0)),1,1,"")</f>
        <v>6</v>
      </c>
      <c r="V38" s="35"/>
      <c r="W38" s="35"/>
      <c r="X38" s="35"/>
      <c r="Y38" s="35"/>
      <c r="Z38" s="35"/>
      <c r="AA38" s="35"/>
      <c r="AB38" s="35"/>
      <c r="AC38" s="35"/>
      <c r="AD38" s="35"/>
    </row>
    <row r="39" spans="1:30" ht="15">
      <c r="A39" s="68" t="s">
        <v>303</v>
      </c>
      <c r="B39" s="68" t="s">
        <v>302</v>
      </c>
      <c r="C39" s="75" t="s">
        <v>290</v>
      </c>
      <c r="D39" s="89">
        <v>3</v>
      </c>
      <c r="E39" s="90" t="s">
        <v>132</v>
      </c>
      <c r="F39" s="91">
        <v>32</v>
      </c>
      <c r="G39" s="75"/>
      <c r="H39" s="78"/>
      <c r="I39" s="92"/>
      <c r="J39" s="92"/>
      <c r="K39" s="35" t="s">
        <v>66</v>
      </c>
      <c r="L39" s="109">
        <v>39</v>
      </c>
      <c r="M39" s="109"/>
      <c r="N39" s="94"/>
      <c r="O39" s="85" t="s">
        <v>199</v>
      </c>
      <c r="P39" s="85">
        <v>1</v>
      </c>
      <c r="Q39" s="85" t="s">
        <v>200</v>
      </c>
      <c r="R39" s="85"/>
      <c r="S39" s="85"/>
      <c r="T39" s="69" t="str">
        <f>REPLACE(INDEX(GroupVertices[Group],MATCH(Edges[[#This Row],[Vertex 1]],GroupVertices[Vertex],0)),1,1,"")</f>
        <v>6</v>
      </c>
      <c r="U39" s="69" t="str">
        <f>REPLACE(INDEX(GroupVertices[Group],MATCH(Edges[[#This Row],[Vertex 2]],GroupVertices[Vertex],0)),1,1,"")</f>
        <v>6</v>
      </c>
      <c r="V39" s="35"/>
      <c r="W39" s="35"/>
      <c r="X39" s="35"/>
      <c r="Y39" s="35"/>
      <c r="Z39" s="35"/>
      <c r="AA39" s="35"/>
      <c r="AB39" s="35"/>
      <c r="AC39" s="35"/>
      <c r="AD39" s="35"/>
    </row>
    <row r="40" spans="1:30" ht="15">
      <c r="A40" s="68" t="s">
        <v>294</v>
      </c>
      <c r="B40" s="68" t="s">
        <v>303</v>
      </c>
      <c r="C40" s="75" t="s">
        <v>290</v>
      </c>
      <c r="D40" s="89">
        <v>3</v>
      </c>
      <c r="E40" s="90" t="s">
        <v>132</v>
      </c>
      <c r="F40" s="91">
        <v>32</v>
      </c>
      <c r="G40" s="75"/>
      <c r="H40" s="78"/>
      <c r="I40" s="92"/>
      <c r="J40" s="92"/>
      <c r="K40" s="35" t="s">
        <v>65</v>
      </c>
      <c r="L40" s="109">
        <v>40</v>
      </c>
      <c r="M40" s="109"/>
      <c r="N40" s="94"/>
      <c r="O40" s="85" t="s">
        <v>199</v>
      </c>
      <c r="P40" s="85">
        <v>1</v>
      </c>
      <c r="Q40" s="85" t="s">
        <v>200</v>
      </c>
      <c r="R40" s="85"/>
      <c r="S40" s="85"/>
      <c r="T40" s="69" t="str">
        <f>REPLACE(INDEX(GroupVertices[Group],MATCH(Edges[[#This Row],[Vertex 1]],GroupVertices[Vertex],0)),1,1,"")</f>
        <v>1</v>
      </c>
      <c r="U40" s="69" t="str">
        <f>REPLACE(INDEX(GroupVertices[Group],MATCH(Edges[[#This Row],[Vertex 2]],GroupVertices[Vertex],0)),1,1,"")</f>
        <v>6</v>
      </c>
      <c r="V40" s="35"/>
      <c r="W40" s="35"/>
      <c r="X40" s="35"/>
      <c r="Y40" s="35"/>
      <c r="Z40" s="35"/>
      <c r="AA40" s="35"/>
      <c r="AB40" s="35"/>
      <c r="AC40" s="35"/>
      <c r="AD40" s="35"/>
    </row>
    <row r="41" spans="1:30" ht="15">
      <c r="A41" s="68" t="s">
        <v>301</v>
      </c>
      <c r="B41" s="68" t="s">
        <v>304</v>
      </c>
      <c r="C41" s="75" t="s">
        <v>290</v>
      </c>
      <c r="D41" s="89">
        <v>3</v>
      </c>
      <c r="E41" s="90" t="s">
        <v>132</v>
      </c>
      <c r="F41" s="91">
        <v>32</v>
      </c>
      <c r="G41" s="75"/>
      <c r="H41" s="78"/>
      <c r="I41" s="92"/>
      <c r="J41" s="92"/>
      <c r="K41" s="35" t="s">
        <v>66</v>
      </c>
      <c r="L41" s="109">
        <v>41</v>
      </c>
      <c r="M41" s="109"/>
      <c r="N41" s="94"/>
      <c r="O41" s="85" t="s">
        <v>199</v>
      </c>
      <c r="P41" s="85">
        <v>1</v>
      </c>
      <c r="Q41" s="85" t="s">
        <v>200</v>
      </c>
      <c r="R41" s="85"/>
      <c r="S41" s="85"/>
      <c r="T41" s="69" t="str">
        <f>REPLACE(INDEX(GroupVertices[Group],MATCH(Edges[[#This Row],[Vertex 1]],GroupVertices[Vertex],0)),1,1,"")</f>
        <v>6</v>
      </c>
      <c r="U41" s="69" t="str">
        <f>REPLACE(INDEX(GroupVertices[Group],MATCH(Edges[[#This Row],[Vertex 2]],GroupVertices[Vertex],0)),1,1,"")</f>
        <v>6</v>
      </c>
      <c r="V41" s="35"/>
      <c r="W41" s="35"/>
      <c r="X41" s="35"/>
      <c r="Y41" s="35"/>
      <c r="Z41" s="35"/>
      <c r="AA41" s="35"/>
      <c r="AB41" s="35"/>
      <c r="AC41" s="35"/>
      <c r="AD41" s="35"/>
    </row>
    <row r="42" spans="1:30" ht="15">
      <c r="A42" s="68" t="s">
        <v>302</v>
      </c>
      <c r="B42" s="68" t="s">
        <v>304</v>
      </c>
      <c r="C42" s="75" t="s">
        <v>290</v>
      </c>
      <c r="D42" s="89">
        <v>3</v>
      </c>
      <c r="E42" s="90" t="s">
        <v>132</v>
      </c>
      <c r="F42" s="91">
        <v>32</v>
      </c>
      <c r="G42" s="75"/>
      <c r="H42" s="78"/>
      <c r="I42" s="92"/>
      <c r="J42" s="92"/>
      <c r="K42" s="35" t="s">
        <v>66</v>
      </c>
      <c r="L42" s="109">
        <v>42</v>
      </c>
      <c r="M42" s="109"/>
      <c r="N42" s="94"/>
      <c r="O42" s="85" t="s">
        <v>199</v>
      </c>
      <c r="P42" s="85">
        <v>1</v>
      </c>
      <c r="Q42" s="85" t="s">
        <v>200</v>
      </c>
      <c r="R42" s="85"/>
      <c r="S42" s="85"/>
      <c r="T42" s="69" t="str">
        <f>REPLACE(INDEX(GroupVertices[Group],MATCH(Edges[[#This Row],[Vertex 1]],GroupVertices[Vertex],0)),1,1,"")</f>
        <v>6</v>
      </c>
      <c r="U42" s="69" t="str">
        <f>REPLACE(INDEX(GroupVertices[Group],MATCH(Edges[[#This Row],[Vertex 2]],GroupVertices[Vertex],0)),1,1,"")</f>
        <v>6</v>
      </c>
      <c r="V42" s="35"/>
      <c r="W42" s="35"/>
      <c r="X42" s="35"/>
      <c r="Y42" s="35"/>
      <c r="Z42" s="35"/>
      <c r="AA42" s="35"/>
      <c r="AB42" s="35"/>
      <c r="AC42" s="35"/>
      <c r="AD42" s="35"/>
    </row>
    <row r="43" spans="1:30" ht="15">
      <c r="A43" s="68" t="s">
        <v>304</v>
      </c>
      <c r="B43" s="68" t="s">
        <v>301</v>
      </c>
      <c r="C43" s="75" t="s">
        <v>290</v>
      </c>
      <c r="D43" s="89">
        <v>3</v>
      </c>
      <c r="E43" s="90" t="s">
        <v>132</v>
      </c>
      <c r="F43" s="91">
        <v>32</v>
      </c>
      <c r="G43" s="75"/>
      <c r="H43" s="78"/>
      <c r="I43" s="92"/>
      <c r="J43" s="92"/>
      <c r="K43" s="35" t="s">
        <v>66</v>
      </c>
      <c r="L43" s="109">
        <v>43</v>
      </c>
      <c r="M43" s="109"/>
      <c r="N43" s="94"/>
      <c r="O43" s="85" t="s">
        <v>199</v>
      </c>
      <c r="P43" s="85">
        <v>1</v>
      </c>
      <c r="Q43" s="85" t="s">
        <v>200</v>
      </c>
      <c r="R43" s="85"/>
      <c r="S43" s="85"/>
      <c r="T43" s="69" t="str">
        <f>REPLACE(INDEX(GroupVertices[Group],MATCH(Edges[[#This Row],[Vertex 1]],GroupVertices[Vertex],0)),1,1,"")</f>
        <v>6</v>
      </c>
      <c r="U43" s="69" t="str">
        <f>REPLACE(INDEX(GroupVertices[Group],MATCH(Edges[[#This Row],[Vertex 2]],GroupVertices[Vertex],0)),1,1,"")</f>
        <v>6</v>
      </c>
      <c r="V43" s="35"/>
      <c r="W43" s="35"/>
      <c r="X43" s="35"/>
      <c r="Y43" s="35"/>
      <c r="Z43" s="35"/>
      <c r="AA43" s="35"/>
      <c r="AB43" s="35"/>
      <c r="AC43" s="35"/>
      <c r="AD43" s="35"/>
    </row>
    <row r="44" spans="1:30" ht="15">
      <c r="A44" s="68" t="s">
        <v>304</v>
      </c>
      <c r="B44" s="68" t="s">
        <v>302</v>
      </c>
      <c r="C44" s="75" t="s">
        <v>290</v>
      </c>
      <c r="D44" s="89">
        <v>3</v>
      </c>
      <c r="E44" s="90" t="s">
        <v>132</v>
      </c>
      <c r="F44" s="91">
        <v>32</v>
      </c>
      <c r="G44" s="75"/>
      <c r="H44" s="78"/>
      <c r="I44" s="92"/>
      <c r="J44" s="92"/>
      <c r="K44" s="35" t="s">
        <v>66</v>
      </c>
      <c r="L44" s="109">
        <v>44</v>
      </c>
      <c r="M44" s="109"/>
      <c r="N44" s="94"/>
      <c r="O44" s="85" t="s">
        <v>199</v>
      </c>
      <c r="P44" s="85">
        <v>1</v>
      </c>
      <c r="Q44" s="85" t="s">
        <v>200</v>
      </c>
      <c r="R44" s="85"/>
      <c r="S44" s="85"/>
      <c r="T44" s="69" t="str">
        <f>REPLACE(INDEX(GroupVertices[Group],MATCH(Edges[[#This Row],[Vertex 1]],GroupVertices[Vertex],0)),1,1,"")</f>
        <v>6</v>
      </c>
      <c r="U44" s="69" t="str">
        <f>REPLACE(INDEX(GroupVertices[Group],MATCH(Edges[[#This Row],[Vertex 2]],GroupVertices[Vertex],0)),1,1,"")</f>
        <v>6</v>
      </c>
      <c r="V44" s="35"/>
      <c r="W44" s="35"/>
      <c r="X44" s="35"/>
      <c r="Y44" s="35"/>
      <c r="Z44" s="35"/>
      <c r="AA44" s="35"/>
      <c r="AB44" s="35"/>
      <c r="AC44" s="35"/>
      <c r="AD44" s="35"/>
    </row>
    <row r="45" spans="1:30" ht="15">
      <c r="A45" s="68" t="s">
        <v>304</v>
      </c>
      <c r="B45" s="68" t="s">
        <v>305</v>
      </c>
      <c r="C45" s="75" t="s">
        <v>290</v>
      </c>
      <c r="D45" s="89">
        <v>3</v>
      </c>
      <c r="E45" s="90" t="s">
        <v>132</v>
      </c>
      <c r="F45" s="91">
        <v>32</v>
      </c>
      <c r="G45" s="75"/>
      <c r="H45" s="78"/>
      <c r="I45" s="92"/>
      <c r="J45" s="92"/>
      <c r="K45" s="35" t="s">
        <v>65</v>
      </c>
      <c r="L45" s="109">
        <v>45</v>
      </c>
      <c r="M45" s="109"/>
      <c r="N45" s="94"/>
      <c r="O45" s="85" t="s">
        <v>199</v>
      </c>
      <c r="P45" s="85">
        <v>1</v>
      </c>
      <c r="Q45" s="85" t="s">
        <v>200</v>
      </c>
      <c r="R45" s="85"/>
      <c r="S45" s="85"/>
      <c r="T45" s="69" t="str">
        <f>REPLACE(INDEX(GroupVertices[Group],MATCH(Edges[[#This Row],[Vertex 1]],GroupVertices[Vertex],0)),1,1,"")</f>
        <v>6</v>
      </c>
      <c r="U45" s="69" t="str">
        <f>REPLACE(INDEX(GroupVertices[Group],MATCH(Edges[[#This Row],[Vertex 2]],GroupVertices[Vertex],0)),1,1,"")</f>
        <v>6</v>
      </c>
      <c r="V45" s="35"/>
      <c r="W45" s="35"/>
      <c r="X45" s="35"/>
      <c r="Y45" s="35"/>
      <c r="Z45" s="35"/>
      <c r="AA45" s="35"/>
      <c r="AB45" s="35"/>
      <c r="AC45" s="35"/>
      <c r="AD45" s="35"/>
    </row>
    <row r="46" spans="1:30" ht="15">
      <c r="A46" s="68" t="s">
        <v>294</v>
      </c>
      <c r="B46" s="68" t="s">
        <v>304</v>
      </c>
      <c r="C46" s="75" t="s">
        <v>290</v>
      </c>
      <c r="D46" s="89">
        <v>3</v>
      </c>
      <c r="E46" s="90" t="s">
        <v>132</v>
      </c>
      <c r="F46" s="91">
        <v>32</v>
      </c>
      <c r="G46" s="75"/>
      <c r="H46" s="78"/>
      <c r="I46" s="92"/>
      <c r="J46" s="92"/>
      <c r="K46" s="35" t="s">
        <v>65</v>
      </c>
      <c r="L46" s="109">
        <v>46</v>
      </c>
      <c r="M46" s="109"/>
      <c r="N46" s="94"/>
      <c r="O46" s="85" t="s">
        <v>199</v>
      </c>
      <c r="P46" s="85">
        <v>1</v>
      </c>
      <c r="Q46" s="85" t="s">
        <v>200</v>
      </c>
      <c r="R46" s="85"/>
      <c r="S46" s="85"/>
      <c r="T46" s="69" t="str">
        <f>REPLACE(INDEX(GroupVertices[Group],MATCH(Edges[[#This Row],[Vertex 1]],GroupVertices[Vertex],0)),1,1,"")</f>
        <v>1</v>
      </c>
      <c r="U46" s="69" t="str">
        <f>REPLACE(INDEX(GroupVertices[Group],MATCH(Edges[[#This Row],[Vertex 2]],GroupVertices[Vertex],0)),1,1,"")</f>
        <v>6</v>
      </c>
      <c r="V46" s="35"/>
      <c r="W46" s="35"/>
      <c r="X46" s="35"/>
      <c r="Y46" s="35"/>
      <c r="Z46" s="35"/>
      <c r="AA46" s="35"/>
      <c r="AB46" s="35"/>
      <c r="AC46" s="35"/>
      <c r="AD46" s="35"/>
    </row>
    <row r="47" spans="1:30" ht="15">
      <c r="A47" s="68" t="s">
        <v>301</v>
      </c>
      <c r="B47" s="68" t="s">
        <v>302</v>
      </c>
      <c r="C47" s="75" t="s">
        <v>290</v>
      </c>
      <c r="D47" s="89">
        <v>3</v>
      </c>
      <c r="E47" s="90" t="s">
        <v>132</v>
      </c>
      <c r="F47" s="91">
        <v>32</v>
      </c>
      <c r="G47" s="75"/>
      <c r="H47" s="78"/>
      <c r="I47" s="92"/>
      <c r="J47" s="92"/>
      <c r="K47" s="35" t="s">
        <v>66</v>
      </c>
      <c r="L47" s="109">
        <v>47</v>
      </c>
      <c r="M47" s="109"/>
      <c r="N47" s="94"/>
      <c r="O47" s="85" t="s">
        <v>199</v>
      </c>
      <c r="P47" s="85">
        <v>1</v>
      </c>
      <c r="Q47" s="85" t="s">
        <v>200</v>
      </c>
      <c r="R47" s="85"/>
      <c r="S47" s="85"/>
      <c r="T47" s="69" t="str">
        <f>REPLACE(INDEX(GroupVertices[Group],MATCH(Edges[[#This Row],[Vertex 1]],GroupVertices[Vertex],0)),1,1,"")</f>
        <v>6</v>
      </c>
      <c r="U47" s="69" t="str">
        <f>REPLACE(INDEX(GroupVertices[Group],MATCH(Edges[[#This Row],[Vertex 2]],GroupVertices[Vertex],0)),1,1,"")</f>
        <v>6</v>
      </c>
      <c r="V47" s="35"/>
      <c r="W47" s="35"/>
      <c r="X47" s="35"/>
      <c r="Y47" s="35"/>
      <c r="Z47" s="35"/>
      <c r="AA47" s="35"/>
      <c r="AB47" s="35"/>
      <c r="AC47" s="35"/>
      <c r="AD47" s="35"/>
    </row>
    <row r="48" spans="1:30" ht="15">
      <c r="A48" s="68" t="s">
        <v>301</v>
      </c>
      <c r="B48" s="68" t="s">
        <v>305</v>
      </c>
      <c r="C48" s="75" t="s">
        <v>290</v>
      </c>
      <c r="D48" s="89">
        <v>3</v>
      </c>
      <c r="E48" s="90" t="s">
        <v>132</v>
      </c>
      <c r="F48" s="91">
        <v>32</v>
      </c>
      <c r="G48" s="75"/>
      <c r="H48" s="78"/>
      <c r="I48" s="92"/>
      <c r="J48" s="92"/>
      <c r="K48" s="35" t="s">
        <v>66</v>
      </c>
      <c r="L48" s="109">
        <v>48</v>
      </c>
      <c r="M48" s="109"/>
      <c r="N48" s="94"/>
      <c r="O48" s="85" t="s">
        <v>199</v>
      </c>
      <c r="P48" s="85">
        <v>1</v>
      </c>
      <c r="Q48" s="85" t="s">
        <v>200</v>
      </c>
      <c r="R48" s="85"/>
      <c r="S48" s="85"/>
      <c r="T48" s="69" t="str">
        <f>REPLACE(INDEX(GroupVertices[Group],MATCH(Edges[[#This Row],[Vertex 1]],GroupVertices[Vertex],0)),1,1,"")</f>
        <v>6</v>
      </c>
      <c r="U48" s="69" t="str">
        <f>REPLACE(INDEX(GroupVertices[Group],MATCH(Edges[[#This Row],[Vertex 2]],GroupVertices[Vertex],0)),1,1,"")</f>
        <v>6</v>
      </c>
      <c r="V48" s="35"/>
      <c r="W48" s="35"/>
      <c r="X48" s="35"/>
      <c r="Y48" s="35"/>
      <c r="Z48" s="35"/>
      <c r="AA48" s="35"/>
      <c r="AB48" s="35"/>
      <c r="AC48" s="35"/>
      <c r="AD48" s="35"/>
    </row>
    <row r="49" spans="1:30" ht="15">
      <c r="A49" s="68" t="s">
        <v>294</v>
      </c>
      <c r="B49" s="68" t="s">
        <v>301</v>
      </c>
      <c r="C49" s="75" t="s">
        <v>290</v>
      </c>
      <c r="D49" s="89">
        <v>3</v>
      </c>
      <c r="E49" s="90" t="s">
        <v>132</v>
      </c>
      <c r="F49" s="91">
        <v>32</v>
      </c>
      <c r="G49" s="75"/>
      <c r="H49" s="78"/>
      <c r="I49" s="92"/>
      <c r="J49" s="92"/>
      <c r="K49" s="35" t="s">
        <v>65</v>
      </c>
      <c r="L49" s="109">
        <v>49</v>
      </c>
      <c r="M49" s="109"/>
      <c r="N49" s="94"/>
      <c r="O49" s="85" t="s">
        <v>199</v>
      </c>
      <c r="P49" s="85">
        <v>1</v>
      </c>
      <c r="Q49" s="85" t="s">
        <v>200</v>
      </c>
      <c r="R49" s="85"/>
      <c r="S49" s="85"/>
      <c r="T49" s="69" t="str">
        <f>REPLACE(INDEX(GroupVertices[Group],MATCH(Edges[[#This Row],[Vertex 1]],GroupVertices[Vertex],0)),1,1,"")</f>
        <v>1</v>
      </c>
      <c r="U49" s="69" t="str">
        <f>REPLACE(INDEX(GroupVertices[Group],MATCH(Edges[[#This Row],[Vertex 2]],GroupVertices[Vertex],0)),1,1,"")</f>
        <v>6</v>
      </c>
      <c r="V49" s="35"/>
      <c r="W49" s="35"/>
      <c r="X49" s="35"/>
      <c r="Y49" s="35"/>
      <c r="Z49" s="35"/>
      <c r="AA49" s="35"/>
      <c r="AB49" s="35"/>
      <c r="AC49" s="35"/>
      <c r="AD49" s="35"/>
    </row>
    <row r="50" spans="1:30" ht="15">
      <c r="A50" s="68" t="s">
        <v>302</v>
      </c>
      <c r="B50" s="68" t="s">
        <v>301</v>
      </c>
      <c r="C50" s="75" t="s">
        <v>290</v>
      </c>
      <c r="D50" s="89">
        <v>3</v>
      </c>
      <c r="E50" s="90" t="s">
        <v>132</v>
      </c>
      <c r="F50" s="91">
        <v>32</v>
      </c>
      <c r="G50" s="75"/>
      <c r="H50" s="78"/>
      <c r="I50" s="92"/>
      <c r="J50" s="92"/>
      <c r="K50" s="35" t="s">
        <v>66</v>
      </c>
      <c r="L50" s="109">
        <v>50</v>
      </c>
      <c r="M50" s="109"/>
      <c r="N50" s="94"/>
      <c r="O50" s="85" t="s">
        <v>199</v>
      </c>
      <c r="P50" s="85">
        <v>1</v>
      </c>
      <c r="Q50" s="85" t="s">
        <v>200</v>
      </c>
      <c r="R50" s="85"/>
      <c r="S50" s="85"/>
      <c r="T50" s="69" t="str">
        <f>REPLACE(INDEX(GroupVertices[Group],MATCH(Edges[[#This Row],[Vertex 1]],GroupVertices[Vertex],0)),1,1,"")</f>
        <v>6</v>
      </c>
      <c r="U50" s="69" t="str">
        <f>REPLACE(INDEX(GroupVertices[Group],MATCH(Edges[[#This Row],[Vertex 2]],GroupVertices[Vertex],0)),1,1,"")</f>
        <v>6</v>
      </c>
      <c r="V50" s="35"/>
      <c r="W50" s="35"/>
      <c r="X50" s="35"/>
      <c r="Y50" s="35"/>
      <c r="Z50" s="35"/>
      <c r="AA50" s="35"/>
      <c r="AB50" s="35"/>
      <c r="AC50" s="35"/>
      <c r="AD50" s="35"/>
    </row>
    <row r="51" spans="1:30" ht="15">
      <c r="A51" s="68" t="s">
        <v>305</v>
      </c>
      <c r="B51" s="68" t="s">
        <v>301</v>
      </c>
      <c r="C51" s="75" t="s">
        <v>290</v>
      </c>
      <c r="D51" s="89">
        <v>3</v>
      </c>
      <c r="E51" s="90" t="s">
        <v>132</v>
      </c>
      <c r="F51" s="91">
        <v>32</v>
      </c>
      <c r="G51" s="75"/>
      <c r="H51" s="78"/>
      <c r="I51" s="92"/>
      <c r="J51" s="92"/>
      <c r="K51" s="35" t="s">
        <v>66</v>
      </c>
      <c r="L51" s="109">
        <v>51</v>
      </c>
      <c r="M51" s="109"/>
      <c r="N51" s="94"/>
      <c r="O51" s="85" t="s">
        <v>199</v>
      </c>
      <c r="P51" s="85">
        <v>1</v>
      </c>
      <c r="Q51" s="85" t="s">
        <v>200</v>
      </c>
      <c r="R51" s="85"/>
      <c r="S51" s="85"/>
      <c r="T51" s="69" t="str">
        <f>REPLACE(INDEX(GroupVertices[Group],MATCH(Edges[[#This Row],[Vertex 1]],GroupVertices[Vertex],0)),1,1,"")</f>
        <v>6</v>
      </c>
      <c r="U51" s="69" t="str">
        <f>REPLACE(INDEX(GroupVertices[Group],MATCH(Edges[[#This Row],[Vertex 2]],GroupVertices[Vertex],0)),1,1,"")</f>
        <v>6</v>
      </c>
      <c r="V51" s="35"/>
      <c r="W51" s="35"/>
      <c r="X51" s="35"/>
      <c r="Y51" s="35"/>
      <c r="Z51" s="35"/>
      <c r="AA51" s="35"/>
      <c r="AB51" s="35"/>
      <c r="AC51" s="35"/>
      <c r="AD51" s="35"/>
    </row>
    <row r="52" spans="1:30" ht="15">
      <c r="A52" s="68" t="s">
        <v>302</v>
      </c>
      <c r="B52" s="68" t="s">
        <v>305</v>
      </c>
      <c r="C52" s="75" t="s">
        <v>290</v>
      </c>
      <c r="D52" s="89">
        <v>3</v>
      </c>
      <c r="E52" s="90" t="s">
        <v>132</v>
      </c>
      <c r="F52" s="91">
        <v>32</v>
      </c>
      <c r="G52" s="75"/>
      <c r="H52" s="78"/>
      <c r="I52" s="92"/>
      <c r="J52" s="92"/>
      <c r="K52" s="35" t="s">
        <v>66</v>
      </c>
      <c r="L52" s="109">
        <v>52</v>
      </c>
      <c r="M52" s="109"/>
      <c r="N52" s="94"/>
      <c r="O52" s="85" t="s">
        <v>199</v>
      </c>
      <c r="P52" s="85">
        <v>1</v>
      </c>
      <c r="Q52" s="85" t="s">
        <v>200</v>
      </c>
      <c r="R52" s="85"/>
      <c r="S52" s="85"/>
      <c r="T52" s="69" t="str">
        <f>REPLACE(INDEX(GroupVertices[Group],MATCH(Edges[[#This Row],[Vertex 1]],GroupVertices[Vertex],0)),1,1,"")</f>
        <v>6</v>
      </c>
      <c r="U52" s="69" t="str">
        <f>REPLACE(INDEX(GroupVertices[Group],MATCH(Edges[[#This Row],[Vertex 2]],GroupVertices[Vertex],0)),1,1,"")</f>
        <v>6</v>
      </c>
      <c r="V52" s="35"/>
      <c r="W52" s="35"/>
      <c r="X52" s="35"/>
      <c r="Y52" s="35"/>
      <c r="Z52" s="35"/>
      <c r="AA52" s="35"/>
      <c r="AB52" s="35"/>
      <c r="AC52" s="35"/>
      <c r="AD52" s="35"/>
    </row>
    <row r="53" spans="1:30" ht="15">
      <c r="A53" s="68" t="s">
        <v>294</v>
      </c>
      <c r="B53" s="68" t="s">
        <v>302</v>
      </c>
      <c r="C53" s="75" t="s">
        <v>290</v>
      </c>
      <c r="D53" s="89">
        <v>3</v>
      </c>
      <c r="E53" s="90" t="s">
        <v>132</v>
      </c>
      <c r="F53" s="91">
        <v>32</v>
      </c>
      <c r="G53" s="75"/>
      <c r="H53" s="78"/>
      <c r="I53" s="92"/>
      <c r="J53" s="92"/>
      <c r="K53" s="35" t="s">
        <v>65</v>
      </c>
      <c r="L53" s="109">
        <v>53</v>
      </c>
      <c r="M53" s="109"/>
      <c r="N53" s="94"/>
      <c r="O53" s="85" t="s">
        <v>199</v>
      </c>
      <c r="P53" s="85">
        <v>1</v>
      </c>
      <c r="Q53" s="85" t="s">
        <v>200</v>
      </c>
      <c r="R53" s="85"/>
      <c r="S53" s="85"/>
      <c r="T53" s="69" t="str">
        <f>REPLACE(INDEX(GroupVertices[Group],MATCH(Edges[[#This Row],[Vertex 1]],GroupVertices[Vertex],0)),1,1,"")</f>
        <v>1</v>
      </c>
      <c r="U53" s="69" t="str">
        <f>REPLACE(INDEX(GroupVertices[Group],MATCH(Edges[[#This Row],[Vertex 2]],GroupVertices[Vertex],0)),1,1,"")</f>
        <v>6</v>
      </c>
      <c r="V53" s="35"/>
      <c r="W53" s="35"/>
      <c r="X53" s="35"/>
      <c r="Y53" s="35"/>
      <c r="Z53" s="35"/>
      <c r="AA53" s="35"/>
      <c r="AB53" s="35"/>
      <c r="AC53" s="35"/>
      <c r="AD53" s="35"/>
    </row>
    <row r="54" spans="1:30" ht="15">
      <c r="A54" s="68" t="s">
        <v>305</v>
      </c>
      <c r="B54" s="68" t="s">
        <v>302</v>
      </c>
      <c r="C54" s="75" t="s">
        <v>290</v>
      </c>
      <c r="D54" s="89">
        <v>3</v>
      </c>
      <c r="E54" s="90" t="s">
        <v>132</v>
      </c>
      <c r="F54" s="91">
        <v>32</v>
      </c>
      <c r="G54" s="75"/>
      <c r="H54" s="78"/>
      <c r="I54" s="92"/>
      <c r="J54" s="92"/>
      <c r="K54" s="35" t="s">
        <v>66</v>
      </c>
      <c r="L54" s="109">
        <v>54</v>
      </c>
      <c r="M54" s="109"/>
      <c r="N54" s="94"/>
      <c r="O54" s="85" t="s">
        <v>199</v>
      </c>
      <c r="P54" s="85">
        <v>1</v>
      </c>
      <c r="Q54" s="85" t="s">
        <v>200</v>
      </c>
      <c r="R54" s="85"/>
      <c r="S54" s="85"/>
      <c r="T54" s="69" t="str">
        <f>REPLACE(INDEX(GroupVertices[Group],MATCH(Edges[[#This Row],[Vertex 1]],GroupVertices[Vertex],0)),1,1,"")</f>
        <v>6</v>
      </c>
      <c r="U54" s="69" t="str">
        <f>REPLACE(INDEX(GroupVertices[Group],MATCH(Edges[[#This Row],[Vertex 2]],GroupVertices[Vertex],0)),1,1,"")</f>
        <v>6</v>
      </c>
      <c r="V54" s="35"/>
      <c r="W54" s="35"/>
      <c r="X54" s="35"/>
      <c r="Y54" s="35"/>
      <c r="Z54" s="35"/>
      <c r="AA54" s="35"/>
      <c r="AB54" s="35"/>
      <c r="AC54" s="35"/>
      <c r="AD54" s="35"/>
    </row>
    <row r="55" spans="1:30" ht="15">
      <c r="A55" s="68" t="s">
        <v>306</v>
      </c>
      <c r="B55" s="68" t="s">
        <v>407</v>
      </c>
      <c r="C55" s="75" t="s">
        <v>290</v>
      </c>
      <c r="D55" s="89">
        <v>3</v>
      </c>
      <c r="E55" s="90" t="s">
        <v>132</v>
      </c>
      <c r="F55" s="91">
        <v>32</v>
      </c>
      <c r="G55" s="75"/>
      <c r="H55" s="78"/>
      <c r="I55" s="92"/>
      <c r="J55" s="92"/>
      <c r="K55" s="35" t="s">
        <v>65</v>
      </c>
      <c r="L55" s="109">
        <v>55</v>
      </c>
      <c r="M55" s="109"/>
      <c r="N55" s="94"/>
      <c r="O55" s="85" t="s">
        <v>199</v>
      </c>
      <c r="P55" s="85">
        <v>1</v>
      </c>
      <c r="Q55" s="85" t="s">
        <v>200</v>
      </c>
      <c r="R55" s="85"/>
      <c r="S55" s="85"/>
      <c r="T55" s="69" t="str">
        <f>REPLACE(INDEX(GroupVertices[Group],MATCH(Edges[[#This Row],[Vertex 1]],GroupVertices[Vertex],0)),1,1,"")</f>
        <v>4</v>
      </c>
      <c r="U55" s="69" t="str">
        <f>REPLACE(INDEX(GroupVertices[Group],MATCH(Edges[[#This Row],[Vertex 2]],GroupVertices[Vertex],0)),1,1,"")</f>
        <v>4</v>
      </c>
      <c r="V55" s="35"/>
      <c r="W55" s="35"/>
      <c r="X55" s="35"/>
      <c r="Y55" s="35"/>
      <c r="Z55" s="35"/>
      <c r="AA55" s="35"/>
      <c r="AB55" s="35"/>
      <c r="AC55" s="35"/>
      <c r="AD55" s="35"/>
    </row>
    <row r="56" spans="1:30" ht="15">
      <c r="A56" s="68" t="s">
        <v>306</v>
      </c>
      <c r="B56" s="68" t="s">
        <v>351</v>
      </c>
      <c r="C56" s="75" t="s">
        <v>290</v>
      </c>
      <c r="D56" s="89">
        <v>3</v>
      </c>
      <c r="E56" s="90" t="s">
        <v>132</v>
      </c>
      <c r="F56" s="91">
        <v>32</v>
      </c>
      <c r="G56" s="75"/>
      <c r="H56" s="78"/>
      <c r="I56" s="92"/>
      <c r="J56" s="92"/>
      <c r="K56" s="35" t="s">
        <v>65</v>
      </c>
      <c r="L56" s="109">
        <v>56</v>
      </c>
      <c r="M56" s="109"/>
      <c r="N56" s="94"/>
      <c r="O56" s="85" t="s">
        <v>199</v>
      </c>
      <c r="P56" s="85">
        <v>1</v>
      </c>
      <c r="Q56" s="85" t="s">
        <v>200</v>
      </c>
      <c r="R56" s="85"/>
      <c r="S56" s="85"/>
      <c r="T56" s="69" t="str">
        <f>REPLACE(INDEX(GroupVertices[Group],MATCH(Edges[[#This Row],[Vertex 1]],GroupVertices[Vertex],0)),1,1,"")</f>
        <v>4</v>
      </c>
      <c r="U56" s="69" t="str">
        <f>REPLACE(INDEX(GroupVertices[Group],MATCH(Edges[[#This Row],[Vertex 2]],GroupVertices[Vertex],0)),1,1,"")</f>
        <v>4</v>
      </c>
      <c r="V56" s="35"/>
      <c r="W56" s="35"/>
      <c r="X56" s="35"/>
      <c r="Y56" s="35"/>
      <c r="Z56" s="35"/>
      <c r="AA56" s="35"/>
      <c r="AB56" s="35"/>
      <c r="AC56" s="35"/>
      <c r="AD56" s="35"/>
    </row>
    <row r="57" spans="1:30" ht="15">
      <c r="A57" s="68" t="s">
        <v>294</v>
      </c>
      <c r="B57" s="68" t="s">
        <v>306</v>
      </c>
      <c r="C57" s="75" t="s">
        <v>290</v>
      </c>
      <c r="D57" s="89">
        <v>3</v>
      </c>
      <c r="E57" s="90" t="s">
        <v>132</v>
      </c>
      <c r="F57" s="91">
        <v>32</v>
      </c>
      <c r="G57" s="75"/>
      <c r="H57" s="78"/>
      <c r="I57" s="92"/>
      <c r="J57" s="92"/>
      <c r="K57" s="35" t="s">
        <v>65</v>
      </c>
      <c r="L57" s="109">
        <v>57</v>
      </c>
      <c r="M57" s="109"/>
      <c r="N57" s="94"/>
      <c r="O57" s="85" t="s">
        <v>199</v>
      </c>
      <c r="P57" s="85">
        <v>1</v>
      </c>
      <c r="Q57" s="85" t="s">
        <v>200</v>
      </c>
      <c r="R57" s="85"/>
      <c r="S57" s="85"/>
      <c r="T57" s="69" t="str">
        <f>REPLACE(INDEX(GroupVertices[Group],MATCH(Edges[[#This Row],[Vertex 1]],GroupVertices[Vertex],0)),1,1,"")</f>
        <v>1</v>
      </c>
      <c r="U57" s="69" t="str">
        <f>REPLACE(INDEX(GroupVertices[Group],MATCH(Edges[[#This Row],[Vertex 2]],GroupVertices[Vertex],0)),1,1,"")</f>
        <v>4</v>
      </c>
      <c r="V57" s="35"/>
      <c r="W57" s="35"/>
      <c r="X57" s="35"/>
      <c r="Y57" s="35"/>
      <c r="Z57" s="35"/>
      <c r="AA57" s="35"/>
      <c r="AB57" s="35"/>
      <c r="AC57" s="35"/>
      <c r="AD57" s="35"/>
    </row>
    <row r="58" spans="1:30" ht="15">
      <c r="A58" s="68" t="s">
        <v>307</v>
      </c>
      <c r="B58" s="68" t="s">
        <v>351</v>
      </c>
      <c r="C58" s="75" t="s">
        <v>290</v>
      </c>
      <c r="D58" s="89">
        <v>3</v>
      </c>
      <c r="E58" s="90" t="s">
        <v>132</v>
      </c>
      <c r="F58" s="91">
        <v>32</v>
      </c>
      <c r="G58" s="75"/>
      <c r="H58" s="78"/>
      <c r="I58" s="92"/>
      <c r="J58" s="92"/>
      <c r="K58" s="35" t="s">
        <v>65</v>
      </c>
      <c r="L58" s="109">
        <v>58</v>
      </c>
      <c r="M58" s="109"/>
      <c r="N58" s="94"/>
      <c r="O58" s="85" t="s">
        <v>199</v>
      </c>
      <c r="P58" s="85">
        <v>1</v>
      </c>
      <c r="Q58" s="85" t="s">
        <v>200</v>
      </c>
      <c r="R58" s="85"/>
      <c r="S58" s="85"/>
      <c r="T58" s="69" t="str">
        <f>REPLACE(INDEX(GroupVertices[Group],MATCH(Edges[[#This Row],[Vertex 1]],GroupVertices[Vertex],0)),1,1,"")</f>
        <v>4</v>
      </c>
      <c r="U58" s="69" t="str">
        <f>REPLACE(INDEX(GroupVertices[Group],MATCH(Edges[[#This Row],[Vertex 2]],GroupVertices[Vertex],0)),1,1,"")</f>
        <v>4</v>
      </c>
      <c r="V58" s="35"/>
      <c r="W58" s="35"/>
      <c r="X58" s="35"/>
      <c r="Y58" s="35"/>
      <c r="Z58" s="35"/>
      <c r="AA58" s="35"/>
      <c r="AB58" s="35"/>
      <c r="AC58" s="35"/>
      <c r="AD58" s="35"/>
    </row>
    <row r="59" spans="1:30" ht="15">
      <c r="A59" s="68" t="s">
        <v>307</v>
      </c>
      <c r="B59" s="68" t="s">
        <v>377</v>
      </c>
      <c r="C59" s="75" t="s">
        <v>290</v>
      </c>
      <c r="D59" s="89">
        <v>3</v>
      </c>
      <c r="E59" s="90" t="s">
        <v>132</v>
      </c>
      <c r="F59" s="91">
        <v>32</v>
      </c>
      <c r="G59" s="75"/>
      <c r="H59" s="78"/>
      <c r="I59" s="92"/>
      <c r="J59" s="92"/>
      <c r="K59" s="35" t="s">
        <v>65</v>
      </c>
      <c r="L59" s="109">
        <v>59</v>
      </c>
      <c r="M59" s="109"/>
      <c r="N59" s="94"/>
      <c r="O59" s="85" t="s">
        <v>199</v>
      </c>
      <c r="P59" s="85">
        <v>1</v>
      </c>
      <c r="Q59" s="85" t="s">
        <v>200</v>
      </c>
      <c r="R59" s="85"/>
      <c r="S59" s="85"/>
      <c r="T59" s="69" t="str">
        <f>REPLACE(INDEX(GroupVertices[Group],MATCH(Edges[[#This Row],[Vertex 1]],GroupVertices[Vertex],0)),1,1,"")</f>
        <v>4</v>
      </c>
      <c r="U59" s="69" t="str">
        <f>REPLACE(INDEX(GroupVertices[Group],MATCH(Edges[[#This Row],[Vertex 2]],GroupVertices[Vertex],0)),1,1,"")</f>
        <v>2</v>
      </c>
      <c r="V59" s="35"/>
      <c r="W59" s="35"/>
      <c r="X59" s="35"/>
      <c r="Y59" s="35"/>
      <c r="Z59" s="35"/>
      <c r="AA59" s="35"/>
      <c r="AB59" s="35"/>
      <c r="AC59" s="35"/>
      <c r="AD59" s="35"/>
    </row>
    <row r="60" spans="1:30" ht="15">
      <c r="A60" s="68" t="s">
        <v>294</v>
      </c>
      <c r="B60" s="68" t="s">
        <v>307</v>
      </c>
      <c r="C60" s="75" t="s">
        <v>290</v>
      </c>
      <c r="D60" s="89">
        <v>3</v>
      </c>
      <c r="E60" s="90" t="s">
        <v>132</v>
      </c>
      <c r="F60" s="91">
        <v>32</v>
      </c>
      <c r="G60" s="75"/>
      <c r="H60" s="78"/>
      <c r="I60" s="92"/>
      <c r="J60" s="92"/>
      <c r="K60" s="35" t="s">
        <v>65</v>
      </c>
      <c r="L60" s="109">
        <v>60</v>
      </c>
      <c r="M60" s="109"/>
      <c r="N60" s="94"/>
      <c r="O60" s="85" t="s">
        <v>199</v>
      </c>
      <c r="P60" s="85">
        <v>1</v>
      </c>
      <c r="Q60" s="85" t="s">
        <v>200</v>
      </c>
      <c r="R60" s="85"/>
      <c r="S60" s="85"/>
      <c r="T60" s="69" t="str">
        <f>REPLACE(INDEX(GroupVertices[Group],MATCH(Edges[[#This Row],[Vertex 1]],GroupVertices[Vertex],0)),1,1,"")</f>
        <v>1</v>
      </c>
      <c r="U60" s="69" t="str">
        <f>REPLACE(INDEX(GroupVertices[Group],MATCH(Edges[[#This Row],[Vertex 2]],GroupVertices[Vertex],0)),1,1,"")</f>
        <v>4</v>
      </c>
      <c r="V60" s="35"/>
      <c r="W60" s="35"/>
      <c r="X60" s="35"/>
      <c r="Y60" s="35"/>
      <c r="Z60" s="35"/>
      <c r="AA60" s="35"/>
      <c r="AB60" s="35"/>
      <c r="AC60" s="35"/>
      <c r="AD60" s="35"/>
    </row>
    <row r="61" spans="1:30" ht="15">
      <c r="A61" s="68" t="s">
        <v>294</v>
      </c>
      <c r="B61" s="68" t="s">
        <v>408</v>
      </c>
      <c r="C61" s="75" t="s">
        <v>290</v>
      </c>
      <c r="D61" s="89">
        <v>3</v>
      </c>
      <c r="E61" s="90" t="s">
        <v>132</v>
      </c>
      <c r="F61" s="91">
        <v>32</v>
      </c>
      <c r="G61" s="75"/>
      <c r="H61" s="78"/>
      <c r="I61" s="92"/>
      <c r="J61" s="92"/>
      <c r="K61" s="35" t="s">
        <v>65</v>
      </c>
      <c r="L61" s="109">
        <v>61</v>
      </c>
      <c r="M61" s="109"/>
      <c r="N61" s="94"/>
      <c r="O61" s="85" t="s">
        <v>199</v>
      </c>
      <c r="P61" s="85">
        <v>1</v>
      </c>
      <c r="Q61" s="85" t="s">
        <v>200</v>
      </c>
      <c r="R61" s="85"/>
      <c r="S61" s="85"/>
      <c r="T61" s="69" t="str">
        <f>REPLACE(INDEX(GroupVertices[Group],MATCH(Edges[[#This Row],[Vertex 1]],GroupVertices[Vertex],0)),1,1,"")</f>
        <v>1</v>
      </c>
      <c r="U61" s="69" t="str">
        <f>REPLACE(INDEX(GroupVertices[Group],MATCH(Edges[[#This Row],[Vertex 2]],GroupVertices[Vertex],0)),1,1,"")</f>
        <v>1</v>
      </c>
      <c r="V61" s="35"/>
      <c r="W61" s="35"/>
      <c r="X61" s="35"/>
      <c r="Y61" s="35"/>
      <c r="Z61" s="35"/>
      <c r="AA61" s="35"/>
      <c r="AB61" s="35"/>
      <c r="AC61" s="35"/>
      <c r="AD61" s="35"/>
    </row>
    <row r="62" spans="1:30" ht="15">
      <c r="A62" s="68" t="s">
        <v>308</v>
      </c>
      <c r="B62" s="68" t="s">
        <v>310</v>
      </c>
      <c r="C62" s="75" t="s">
        <v>290</v>
      </c>
      <c r="D62" s="89">
        <v>3</v>
      </c>
      <c r="E62" s="90" t="s">
        <v>132</v>
      </c>
      <c r="F62" s="91">
        <v>32</v>
      </c>
      <c r="G62" s="75"/>
      <c r="H62" s="78"/>
      <c r="I62" s="92"/>
      <c r="J62" s="92"/>
      <c r="K62" s="35" t="s">
        <v>66</v>
      </c>
      <c r="L62" s="109">
        <v>62</v>
      </c>
      <c r="M62" s="109"/>
      <c r="N62" s="94"/>
      <c r="O62" s="85" t="s">
        <v>199</v>
      </c>
      <c r="P62" s="85">
        <v>1</v>
      </c>
      <c r="Q62" s="85" t="s">
        <v>200</v>
      </c>
      <c r="R62" s="85"/>
      <c r="S62" s="85"/>
      <c r="T62" s="69" t="str">
        <f>REPLACE(INDEX(GroupVertices[Group],MATCH(Edges[[#This Row],[Vertex 1]],GroupVertices[Vertex],0)),1,1,"")</f>
        <v>4</v>
      </c>
      <c r="U62" s="69" t="str">
        <f>REPLACE(INDEX(GroupVertices[Group],MATCH(Edges[[#This Row],[Vertex 2]],GroupVertices[Vertex],0)),1,1,"")</f>
        <v>4</v>
      </c>
      <c r="V62" s="35"/>
      <c r="W62" s="35"/>
      <c r="X62" s="35"/>
      <c r="Y62" s="35"/>
      <c r="Z62" s="35"/>
      <c r="AA62" s="35"/>
      <c r="AB62" s="35"/>
      <c r="AC62" s="35"/>
      <c r="AD62" s="35"/>
    </row>
    <row r="63" spans="1:30" ht="15">
      <c r="A63" s="68" t="s">
        <v>308</v>
      </c>
      <c r="B63" s="68" t="s">
        <v>351</v>
      </c>
      <c r="C63" s="75" t="s">
        <v>290</v>
      </c>
      <c r="D63" s="89">
        <v>3</v>
      </c>
      <c r="E63" s="90" t="s">
        <v>132</v>
      </c>
      <c r="F63" s="91">
        <v>32</v>
      </c>
      <c r="G63" s="75"/>
      <c r="H63" s="78"/>
      <c r="I63" s="92"/>
      <c r="J63" s="92"/>
      <c r="K63" s="35" t="s">
        <v>65</v>
      </c>
      <c r="L63" s="109">
        <v>63</v>
      </c>
      <c r="M63" s="109"/>
      <c r="N63" s="94"/>
      <c r="O63" s="85" t="s">
        <v>199</v>
      </c>
      <c r="P63" s="85">
        <v>1</v>
      </c>
      <c r="Q63" s="85" t="s">
        <v>200</v>
      </c>
      <c r="R63" s="85"/>
      <c r="S63" s="85"/>
      <c r="T63" s="69" t="str">
        <f>REPLACE(INDEX(GroupVertices[Group],MATCH(Edges[[#This Row],[Vertex 1]],GroupVertices[Vertex],0)),1,1,"")</f>
        <v>4</v>
      </c>
      <c r="U63" s="69" t="str">
        <f>REPLACE(INDEX(GroupVertices[Group],MATCH(Edges[[#This Row],[Vertex 2]],GroupVertices[Vertex],0)),1,1,"")</f>
        <v>4</v>
      </c>
      <c r="V63" s="35"/>
      <c r="W63" s="35"/>
      <c r="X63" s="35"/>
      <c r="Y63" s="35"/>
      <c r="Z63" s="35"/>
      <c r="AA63" s="35"/>
      <c r="AB63" s="35"/>
      <c r="AC63" s="35"/>
      <c r="AD63" s="35"/>
    </row>
    <row r="64" spans="1:30" ht="15">
      <c r="A64" s="68" t="s">
        <v>294</v>
      </c>
      <c r="B64" s="68" t="s">
        <v>308</v>
      </c>
      <c r="C64" s="75" t="s">
        <v>290</v>
      </c>
      <c r="D64" s="89">
        <v>3</v>
      </c>
      <c r="E64" s="90" t="s">
        <v>132</v>
      </c>
      <c r="F64" s="91">
        <v>32</v>
      </c>
      <c r="G64" s="75"/>
      <c r="H64" s="78"/>
      <c r="I64" s="92"/>
      <c r="J64" s="92"/>
      <c r="K64" s="35" t="s">
        <v>65</v>
      </c>
      <c r="L64" s="109">
        <v>64</v>
      </c>
      <c r="M64" s="109"/>
      <c r="N64" s="94"/>
      <c r="O64" s="85" t="s">
        <v>199</v>
      </c>
      <c r="P64" s="85">
        <v>1</v>
      </c>
      <c r="Q64" s="85" t="s">
        <v>200</v>
      </c>
      <c r="R64" s="85"/>
      <c r="S64" s="85"/>
      <c r="T64" s="69" t="str">
        <f>REPLACE(INDEX(GroupVertices[Group],MATCH(Edges[[#This Row],[Vertex 1]],GroupVertices[Vertex],0)),1,1,"")</f>
        <v>1</v>
      </c>
      <c r="U64" s="69" t="str">
        <f>REPLACE(INDEX(GroupVertices[Group],MATCH(Edges[[#This Row],[Vertex 2]],GroupVertices[Vertex],0)),1,1,"")</f>
        <v>4</v>
      </c>
      <c r="V64" s="35"/>
      <c r="W64" s="35"/>
      <c r="X64" s="35"/>
      <c r="Y64" s="35"/>
      <c r="Z64" s="35"/>
      <c r="AA64" s="35"/>
      <c r="AB64" s="35"/>
      <c r="AC64" s="35"/>
      <c r="AD64" s="35"/>
    </row>
    <row r="65" spans="1:30" ht="15">
      <c r="A65" s="68" t="s">
        <v>309</v>
      </c>
      <c r="B65" s="68" t="s">
        <v>308</v>
      </c>
      <c r="C65" s="75" t="s">
        <v>290</v>
      </c>
      <c r="D65" s="89">
        <v>3</v>
      </c>
      <c r="E65" s="90" t="s">
        <v>132</v>
      </c>
      <c r="F65" s="91">
        <v>32</v>
      </c>
      <c r="G65" s="75"/>
      <c r="H65" s="78"/>
      <c r="I65" s="92"/>
      <c r="J65" s="92"/>
      <c r="K65" s="35" t="s">
        <v>65</v>
      </c>
      <c r="L65" s="109">
        <v>65</v>
      </c>
      <c r="M65" s="109"/>
      <c r="N65" s="94"/>
      <c r="O65" s="85" t="s">
        <v>199</v>
      </c>
      <c r="P65" s="85">
        <v>1</v>
      </c>
      <c r="Q65" s="85" t="s">
        <v>200</v>
      </c>
      <c r="R65" s="85"/>
      <c r="S65" s="85"/>
      <c r="T65" s="69" t="str">
        <f>REPLACE(INDEX(GroupVertices[Group],MATCH(Edges[[#This Row],[Vertex 1]],GroupVertices[Vertex],0)),1,1,"")</f>
        <v>4</v>
      </c>
      <c r="U65" s="69" t="str">
        <f>REPLACE(INDEX(GroupVertices[Group],MATCH(Edges[[#This Row],[Vertex 2]],GroupVertices[Vertex],0)),1,1,"")</f>
        <v>4</v>
      </c>
      <c r="V65" s="35"/>
      <c r="W65" s="35"/>
      <c r="X65" s="35"/>
      <c r="Y65" s="35"/>
      <c r="Z65" s="35"/>
      <c r="AA65" s="35"/>
      <c r="AB65" s="35"/>
      <c r="AC65" s="35"/>
      <c r="AD65" s="35"/>
    </row>
    <row r="66" spans="1:30" ht="15">
      <c r="A66" s="68" t="s">
        <v>310</v>
      </c>
      <c r="B66" s="68" t="s">
        <v>308</v>
      </c>
      <c r="C66" s="75" t="s">
        <v>290</v>
      </c>
      <c r="D66" s="89">
        <v>3</v>
      </c>
      <c r="E66" s="90" t="s">
        <v>132</v>
      </c>
      <c r="F66" s="91">
        <v>32</v>
      </c>
      <c r="G66" s="75"/>
      <c r="H66" s="78"/>
      <c r="I66" s="92"/>
      <c r="J66" s="92"/>
      <c r="K66" s="35" t="s">
        <v>66</v>
      </c>
      <c r="L66" s="109">
        <v>66</v>
      </c>
      <c r="M66" s="109"/>
      <c r="N66" s="94"/>
      <c r="O66" s="85" t="s">
        <v>199</v>
      </c>
      <c r="P66" s="85">
        <v>1</v>
      </c>
      <c r="Q66" s="85" t="s">
        <v>200</v>
      </c>
      <c r="R66" s="85"/>
      <c r="S66" s="85"/>
      <c r="T66" s="69" t="str">
        <f>REPLACE(INDEX(GroupVertices[Group],MATCH(Edges[[#This Row],[Vertex 1]],GroupVertices[Vertex],0)),1,1,"")</f>
        <v>4</v>
      </c>
      <c r="U66" s="69" t="str">
        <f>REPLACE(INDEX(GroupVertices[Group],MATCH(Edges[[#This Row],[Vertex 2]],GroupVertices[Vertex],0)),1,1,"")</f>
        <v>4</v>
      </c>
      <c r="V66" s="35"/>
      <c r="W66" s="35"/>
      <c r="X66" s="35"/>
      <c r="Y66" s="35"/>
      <c r="Z66" s="35"/>
      <c r="AA66" s="35"/>
      <c r="AB66" s="35"/>
      <c r="AC66" s="35"/>
      <c r="AD66" s="35"/>
    </row>
    <row r="67" spans="1:30" ht="15">
      <c r="A67" s="68" t="s">
        <v>309</v>
      </c>
      <c r="B67" s="68" t="s">
        <v>310</v>
      </c>
      <c r="C67" s="75" t="s">
        <v>290</v>
      </c>
      <c r="D67" s="89">
        <v>3</v>
      </c>
      <c r="E67" s="90" t="s">
        <v>132</v>
      </c>
      <c r="F67" s="91">
        <v>32</v>
      </c>
      <c r="G67" s="75"/>
      <c r="H67" s="78"/>
      <c r="I67" s="92"/>
      <c r="J67" s="92"/>
      <c r="K67" s="35" t="s">
        <v>66</v>
      </c>
      <c r="L67" s="109">
        <v>67</v>
      </c>
      <c r="M67" s="109"/>
      <c r="N67" s="94"/>
      <c r="O67" s="85" t="s">
        <v>199</v>
      </c>
      <c r="P67" s="85">
        <v>1</v>
      </c>
      <c r="Q67" s="85" t="s">
        <v>200</v>
      </c>
      <c r="R67" s="85"/>
      <c r="S67" s="85"/>
      <c r="T67" s="69" t="str">
        <f>REPLACE(INDEX(GroupVertices[Group],MATCH(Edges[[#This Row],[Vertex 1]],GroupVertices[Vertex],0)),1,1,"")</f>
        <v>4</v>
      </c>
      <c r="U67" s="69" t="str">
        <f>REPLACE(INDEX(GroupVertices[Group],MATCH(Edges[[#This Row],[Vertex 2]],GroupVertices[Vertex],0)),1,1,"")</f>
        <v>4</v>
      </c>
      <c r="V67" s="35"/>
      <c r="W67" s="35"/>
      <c r="X67" s="35"/>
      <c r="Y67" s="35"/>
      <c r="Z67" s="35"/>
      <c r="AA67" s="35"/>
      <c r="AB67" s="35"/>
      <c r="AC67" s="35"/>
      <c r="AD67" s="35"/>
    </row>
    <row r="68" spans="1:30" ht="15">
      <c r="A68" s="68" t="s">
        <v>294</v>
      </c>
      <c r="B68" s="68" t="s">
        <v>309</v>
      </c>
      <c r="C68" s="75" t="s">
        <v>290</v>
      </c>
      <c r="D68" s="89">
        <v>3</v>
      </c>
      <c r="E68" s="90" t="s">
        <v>132</v>
      </c>
      <c r="F68" s="91">
        <v>32</v>
      </c>
      <c r="G68" s="75"/>
      <c r="H68" s="78"/>
      <c r="I68" s="92"/>
      <c r="J68" s="92"/>
      <c r="K68" s="35" t="s">
        <v>65</v>
      </c>
      <c r="L68" s="109">
        <v>68</v>
      </c>
      <c r="M68" s="109"/>
      <c r="N68" s="94"/>
      <c r="O68" s="85" t="s">
        <v>199</v>
      </c>
      <c r="P68" s="85">
        <v>1</v>
      </c>
      <c r="Q68" s="85" t="s">
        <v>200</v>
      </c>
      <c r="R68" s="85"/>
      <c r="S68" s="85"/>
      <c r="T68" s="69" t="str">
        <f>REPLACE(INDEX(GroupVertices[Group],MATCH(Edges[[#This Row],[Vertex 1]],GroupVertices[Vertex],0)),1,1,"")</f>
        <v>1</v>
      </c>
      <c r="U68" s="69" t="str">
        <f>REPLACE(INDEX(GroupVertices[Group],MATCH(Edges[[#This Row],[Vertex 2]],GroupVertices[Vertex],0)),1,1,"")</f>
        <v>4</v>
      </c>
      <c r="V68" s="35"/>
      <c r="W68" s="35"/>
      <c r="X68" s="35"/>
      <c r="Y68" s="35"/>
      <c r="Z68" s="35"/>
      <c r="AA68" s="35"/>
      <c r="AB68" s="35"/>
      <c r="AC68" s="35"/>
      <c r="AD68" s="35"/>
    </row>
    <row r="69" spans="1:30" ht="15">
      <c r="A69" s="68" t="s">
        <v>310</v>
      </c>
      <c r="B69" s="68" t="s">
        <v>309</v>
      </c>
      <c r="C69" s="75" t="s">
        <v>290</v>
      </c>
      <c r="D69" s="89">
        <v>3</v>
      </c>
      <c r="E69" s="90" t="s">
        <v>132</v>
      </c>
      <c r="F69" s="91">
        <v>32</v>
      </c>
      <c r="G69" s="75"/>
      <c r="H69" s="78"/>
      <c r="I69" s="92"/>
      <c r="J69" s="92"/>
      <c r="K69" s="35" t="s">
        <v>66</v>
      </c>
      <c r="L69" s="109">
        <v>69</v>
      </c>
      <c r="M69" s="109"/>
      <c r="N69" s="94"/>
      <c r="O69" s="85" t="s">
        <v>199</v>
      </c>
      <c r="P69" s="85">
        <v>1</v>
      </c>
      <c r="Q69" s="85" t="s">
        <v>200</v>
      </c>
      <c r="R69" s="85"/>
      <c r="S69" s="85"/>
      <c r="T69" s="69" t="str">
        <f>REPLACE(INDEX(GroupVertices[Group],MATCH(Edges[[#This Row],[Vertex 1]],GroupVertices[Vertex],0)),1,1,"")</f>
        <v>4</v>
      </c>
      <c r="U69" s="69" t="str">
        <f>REPLACE(INDEX(GroupVertices[Group],MATCH(Edges[[#This Row],[Vertex 2]],GroupVertices[Vertex],0)),1,1,"")</f>
        <v>4</v>
      </c>
      <c r="V69" s="35"/>
      <c r="W69" s="35"/>
      <c r="X69" s="35"/>
      <c r="Y69" s="35"/>
      <c r="Z69" s="35"/>
      <c r="AA69" s="35"/>
      <c r="AB69" s="35"/>
      <c r="AC69" s="35"/>
      <c r="AD69" s="35"/>
    </row>
    <row r="70" spans="1:30" ht="15">
      <c r="A70" s="68" t="s">
        <v>310</v>
      </c>
      <c r="B70" s="68" t="s">
        <v>385</v>
      </c>
      <c r="C70" s="75" t="s">
        <v>290</v>
      </c>
      <c r="D70" s="89">
        <v>3</v>
      </c>
      <c r="E70" s="90" t="s">
        <v>132</v>
      </c>
      <c r="F70" s="91">
        <v>32</v>
      </c>
      <c r="G70" s="75"/>
      <c r="H70" s="78"/>
      <c r="I70" s="92"/>
      <c r="J70" s="92"/>
      <c r="K70" s="35" t="s">
        <v>65</v>
      </c>
      <c r="L70" s="109">
        <v>70</v>
      </c>
      <c r="M70" s="109"/>
      <c r="N70" s="94"/>
      <c r="O70" s="85" t="s">
        <v>199</v>
      </c>
      <c r="P70" s="85">
        <v>1</v>
      </c>
      <c r="Q70" s="85" t="s">
        <v>200</v>
      </c>
      <c r="R70" s="85"/>
      <c r="S70" s="85"/>
      <c r="T70" s="69" t="str">
        <f>REPLACE(INDEX(GroupVertices[Group],MATCH(Edges[[#This Row],[Vertex 1]],GroupVertices[Vertex],0)),1,1,"")</f>
        <v>4</v>
      </c>
      <c r="U70" s="69" t="str">
        <f>REPLACE(INDEX(GroupVertices[Group],MATCH(Edges[[#This Row],[Vertex 2]],GroupVertices[Vertex],0)),1,1,"")</f>
        <v>2</v>
      </c>
      <c r="V70" s="35"/>
      <c r="W70" s="35"/>
      <c r="X70" s="35"/>
      <c r="Y70" s="35"/>
      <c r="Z70" s="35"/>
      <c r="AA70" s="35"/>
      <c r="AB70" s="35"/>
      <c r="AC70" s="35"/>
      <c r="AD70" s="35"/>
    </row>
    <row r="71" spans="1:30" ht="15">
      <c r="A71" s="68" t="s">
        <v>294</v>
      </c>
      <c r="B71" s="68" t="s">
        <v>310</v>
      </c>
      <c r="C71" s="75" t="s">
        <v>290</v>
      </c>
      <c r="D71" s="89">
        <v>3</v>
      </c>
      <c r="E71" s="90" t="s">
        <v>132</v>
      </c>
      <c r="F71" s="91">
        <v>32</v>
      </c>
      <c r="G71" s="75"/>
      <c r="H71" s="78"/>
      <c r="I71" s="92"/>
      <c r="J71" s="92"/>
      <c r="K71" s="35" t="s">
        <v>65</v>
      </c>
      <c r="L71" s="109">
        <v>71</v>
      </c>
      <c r="M71" s="109"/>
      <c r="N71" s="94"/>
      <c r="O71" s="85" t="s">
        <v>199</v>
      </c>
      <c r="P71" s="85">
        <v>1</v>
      </c>
      <c r="Q71" s="85" t="s">
        <v>200</v>
      </c>
      <c r="R71" s="85"/>
      <c r="S71" s="85"/>
      <c r="T71" s="69" t="str">
        <f>REPLACE(INDEX(GroupVertices[Group],MATCH(Edges[[#This Row],[Vertex 1]],GroupVertices[Vertex],0)),1,1,"")</f>
        <v>1</v>
      </c>
      <c r="U71" s="69" t="str">
        <f>REPLACE(INDEX(GroupVertices[Group],MATCH(Edges[[#This Row],[Vertex 2]],GroupVertices[Vertex],0)),1,1,"")</f>
        <v>4</v>
      </c>
      <c r="V71" s="35"/>
      <c r="W71" s="35"/>
      <c r="X71" s="35"/>
      <c r="Y71" s="35"/>
      <c r="Z71" s="35"/>
      <c r="AA71" s="35"/>
      <c r="AB71" s="35"/>
      <c r="AC71" s="35"/>
      <c r="AD71" s="35"/>
    </row>
    <row r="72" spans="1:30" ht="15">
      <c r="A72" s="68" t="s">
        <v>311</v>
      </c>
      <c r="B72" s="68" t="s">
        <v>368</v>
      </c>
      <c r="C72" s="75" t="s">
        <v>290</v>
      </c>
      <c r="D72" s="89">
        <v>3</v>
      </c>
      <c r="E72" s="90" t="s">
        <v>132</v>
      </c>
      <c r="F72" s="91">
        <v>32</v>
      </c>
      <c r="G72" s="75"/>
      <c r="H72" s="78"/>
      <c r="I72" s="92"/>
      <c r="J72" s="92"/>
      <c r="K72" s="35" t="s">
        <v>65</v>
      </c>
      <c r="L72" s="109">
        <v>72</v>
      </c>
      <c r="M72" s="109"/>
      <c r="N72" s="94"/>
      <c r="O72" s="85" t="s">
        <v>199</v>
      </c>
      <c r="P72" s="85">
        <v>1</v>
      </c>
      <c r="Q72" s="85" t="s">
        <v>200</v>
      </c>
      <c r="R72" s="85"/>
      <c r="S72" s="85"/>
      <c r="T72" s="69" t="str">
        <f>REPLACE(INDEX(GroupVertices[Group],MATCH(Edges[[#This Row],[Vertex 1]],GroupVertices[Vertex],0)),1,1,"")</f>
        <v>1</v>
      </c>
      <c r="U72" s="69" t="str">
        <f>REPLACE(INDEX(GroupVertices[Group],MATCH(Edges[[#This Row],[Vertex 2]],GroupVertices[Vertex],0)),1,1,"")</f>
        <v>2</v>
      </c>
      <c r="V72" s="35"/>
      <c r="W72" s="35"/>
      <c r="X72" s="35"/>
      <c r="Y72" s="35"/>
      <c r="Z72" s="35"/>
      <c r="AA72" s="35"/>
      <c r="AB72" s="35"/>
      <c r="AC72" s="35"/>
      <c r="AD72" s="35"/>
    </row>
    <row r="73" spans="1:30" ht="15">
      <c r="A73" s="68" t="s">
        <v>294</v>
      </c>
      <c r="B73" s="68" t="s">
        <v>311</v>
      </c>
      <c r="C73" s="75" t="s">
        <v>290</v>
      </c>
      <c r="D73" s="89">
        <v>3</v>
      </c>
      <c r="E73" s="90" t="s">
        <v>132</v>
      </c>
      <c r="F73" s="91">
        <v>32</v>
      </c>
      <c r="G73" s="75"/>
      <c r="H73" s="78"/>
      <c r="I73" s="92"/>
      <c r="J73" s="92"/>
      <c r="K73" s="35" t="s">
        <v>65</v>
      </c>
      <c r="L73" s="109">
        <v>73</v>
      </c>
      <c r="M73" s="109"/>
      <c r="N73" s="94"/>
      <c r="O73" s="85" t="s">
        <v>199</v>
      </c>
      <c r="P73" s="85">
        <v>1</v>
      </c>
      <c r="Q73" s="85" t="s">
        <v>200</v>
      </c>
      <c r="R73" s="85"/>
      <c r="S73" s="85"/>
      <c r="T73" s="69" t="str">
        <f>REPLACE(INDEX(GroupVertices[Group],MATCH(Edges[[#This Row],[Vertex 1]],GroupVertices[Vertex],0)),1,1,"")</f>
        <v>1</v>
      </c>
      <c r="U73" s="69" t="str">
        <f>REPLACE(INDEX(GroupVertices[Group],MATCH(Edges[[#This Row],[Vertex 2]],GroupVertices[Vertex],0)),1,1,"")</f>
        <v>1</v>
      </c>
      <c r="V73" s="35"/>
      <c r="W73" s="35"/>
      <c r="X73" s="35"/>
      <c r="Y73" s="35"/>
      <c r="Z73" s="35"/>
      <c r="AA73" s="35"/>
      <c r="AB73" s="35"/>
      <c r="AC73" s="35"/>
      <c r="AD73" s="35"/>
    </row>
    <row r="74" spans="1:30" ht="15">
      <c r="A74" s="68" t="s">
        <v>312</v>
      </c>
      <c r="B74" s="68" t="s">
        <v>368</v>
      </c>
      <c r="C74" s="75" t="s">
        <v>290</v>
      </c>
      <c r="D74" s="89">
        <v>3</v>
      </c>
      <c r="E74" s="90" t="s">
        <v>132</v>
      </c>
      <c r="F74" s="91">
        <v>32</v>
      </c>
      <c r="G74" s="75"/>
      <c r="H74" s="78"/>
      <c r="I74" s="92"/>
      <c r="J74" s="92"/>
      <c r="K74" s="35" t="s">
        <v>65</v>
      </c>
      <c r="L74" s="109">
        <v>74</v>
      </c>
      <c r="M74" s="109"/>
      <c r="N74" s="94"/>
      <c r="O74" s="85" t="s">
        <v>199</v>
      </c>
      <c r="P74" s="85">
        <v>1</v>
      </c>
      <c r="Q74" s="85" t="s">
        <v>200</v>
      </c>
      <c r="R74" s="85"/>
      <c r="S74" s="85"/>
      <c r="T74" s="69" t="str">
        <f>REPLACE(INDEX(GroupVertices[Group],MATCH(Edges[[#This Row],[Vertex 1]],GroupVertices[Vertex],0)),1,1,"")</f>
        <v>1</v>
      </c>
      <c r="U74" s="69" t="str">
        <f>REPLACE(INDEX(GroupVertices[Group],MATCH(Edges[[#This Row],[Vertex 2]],GroupVertices[Vertex],0)),1,1,"")</f>
        <v>2</v>
      </c>
      <c r="V74" s="35"/>
      <c r="W74" s="35"/>
      <c r="X74" s="35"/>
      <c r="Y74" s="35"/>
      <c r="Z74" s="35"/>
      <c r="AA74" s="35"/>
      <c r="AB74" s="35"/>
      <c r="AC74" s="35"/>
      <c r="AD74" s="35"/>
    </row>
    <row r="75" spans="1:30" ht="15">
      <c r="A75" s="68" t="s">
        <v>294</v>
      </c>
      <c r="B75" s="68" t="s">
        <v>312</v>
      </c>
      <c r="C75" s="75" t="s">
        <v>290</v>
      </c>
      <c r="D75" s="89">
        <v>3</v>
      </c>
      <c r="E75" s="90" t="s">
        <v>132</v>
      </c>
      <c r="F75" s="91">
        <v>32</v>
      </c>
      <c r="G75" s="75"/>
      <c r="H75" s="78"/>
      <c r="I75" s="92"/>
      <c r="J75" s="92"/>
      <c r="K75" s="35" t="s">
        <v>65</v>
      </c>
      <c r="L75" s="109">
        <v>75</v>
      </c>
      <c r="M75" s="109"/>
      <c r="N75" s="94"/>
      <c r="O75" s="85" t="s">
        <v>199</v>
      </c>
      <c r="P75" s="85">
        <v>1</v>
      </c>
      <c r="Q75" s="85" t="s">
        <v>200</v>
      </c>
      <c r="R75" s="85"/>
      <c r="S75" s="85"/>
      <c r="T75" s="69" t="str">
        <f>REPLACE(INDEX(GroupVertices[Group],MATCH(Edges[[#This Row],[Vertex 1]],GroupVertices[Vertex],0)),1,1,"")</f>
        <v>1</v>
      </c>
      <c r="U75" s="69" t="str">
        <f>REPLACE(INDEX(GroupVertices[Group],MATCH(Edges[[#This Row],[Vertex 2]],GroupVertices[Vertex],0)),1,1,"")</f>
        <v>1</v>
      </c>
      <c r="V75" s="35"/>
      <c r="W75" s="35"/>
      <c r="X75" s="35"/>
      <c r="Y75" s="35"/>
      <c r="Z75" s="35"/>
      <c r="AA75" s="35"/>
      <c r="AB75" s="35"/>
      <c r="AC75" s="35"/>
      <c r="AD75" s="35"/>
    </row>
    <row r="76" spans="1:30" ht="15">
      <c r="A76" s="68" t="s">
        <v>313</v>
      </c>
      <c r="B76" s="68" t="s">
        <v>351</v>
      </c>
      <c r="C76" s="75" t="s">
        <v>290</v>
      </c>
      <c r="D76" s="89">
        <v>3</v>
      </c>
      <c r="E76" s="90" t="s">
        <v>132</v>
      </c>
      <c r="F76" s="91">
        <v>32</v>
      </c>
      <c r="G76" s="75"/>
      <c r="H76" s="78"/>
      <c r="I76" s="92"/>
      <c r="J76" s="92"/>
      <c r="K76" s="35" t="s">
        <v>65</v>
      </c>
      <c r="L76" s="109">
        <v>76</v>
      </c>
      <c r="M76" s="109"/>
      <c r="N76" s="94"/>
      <c r="O76" s="85" t="s">
        <v>199</v>
      </c>
      <c r="P76" s="85">
        <v>1</v>
      </c>
      <c r="Q76" s="85" t="s">
        <v>200</v>
      </c>
      <c r="R76" s="85"/>
      <c r="S76" s="85"/>
      <c r="T76" s="69" t="str">
        <f>REPLACE(INDEX(GroupVertices[Group],MATCH(Edges[[#This Row],[Vertex 1]],GroupVertices[Vertex],0)),1,1,"")</f>
        <v>4</v>
      </c>
      <c r="U76" s="69" t="str">
        <f>REPLACE(INDEX(GroupVertices[Group],MATCH(Edges[[#This Row],[Vertex 2]],GroupVertices[Vertex],0)),1,1,"")</f>
        <v>4</v>
      </c>
      <c r="V76" s="35"/>
      <c r="W76" s="35"/>
      <c r="X76" s="35"/>
      <c r="Y76" s="35"/>
      <c r="Z76" s="35"/>
      <c r="AA76" s="35"/>
      <c r="AB76" s="35"/>
      <c r="AC76" s="35"/>
      <c r="AD76" s="35"/>
    </row>
    <row r="77" spans="1:30" ht="15">
      <c r="A77" s="68" t="s">
        <v>294</v>
      </c>
      <c r="B77" s="68" t="s">
        <v>313</v>
      </c>
      <c r="C77" s="75" t="s">
        <v>290</v>
      </c>
      <c r="D77" s="89">
        <v>3</v>
      </c>
      <c r="E77" s="90" t="s">
        <v>132</v>
      </c>
      <c r="F77" s="91">
        <v>32</v>
      </c>
      <c r="G77" s="75"/>
      <c r="H77" s="78"/>
      <c r="I77" s="92"/>
      <c r="J77" s="92"/>
      <c r="K77" s="35" t="s">
        <v>65</v>
      </c>
      <c r="L77" s="109">
        <v>77</v>
      </c>
      <c r="M77" s="109"/>
      <c r="N77" s="94"/>
      <c r="O77" s="85" t="s">
        <v>199</v>
      </c>
      <c r="P77" s="85">
        <v>1</v>
      </c>
      <c r="Q77" s="85" t="s">
        <v>200</v>
      </c>
      <c r="R77" s="85"/>
      <c r="S77" s="85"/>
      <c r="T77" s="69" t="str">
        <f>REPLACE(INDEX(GroupVertices[Group],MATCH(Edges[[#This Row],[Vertex 1]],GroupVertices[Vertex],0)),1,1,"")</f>
        <v>1</v>
      </c>
      <c r="U77" s="69" t="str">
        <f>REPLACE(INDEX(GroupVertices[Group],MATCH(Edges[[#This Row],[Vertex 2]],GroupVertices[Vertex],0)),1,1,"")</f>
        <v>4</v>
      </c>
      <c r="V77" s="35"/>
      <c r="W77" s="35"/>
      <c r="X77" s="35"/>
      <c r="Y77" s="35"/>
      <c r="Z77" s="35"/>
      <c r="AA77" s="35"/>
      <c r="AB77" s="35"/>
      <c r="AC77" s="35"/>
      <c r="AD77" s="35"/>
    </row>
    <row r="78" spans="1:30" ht="15">
      <c r="A78" s="68" t="s">
        <v>314</v>
      </c>
      <c r="B78" s="68" t="s">
        <v>315</v>
      </c>
      <c r="C78" s="75" t="s">
        <v>290</v>
      </c>
      <c r="D78" s="89">
        <v>3</v>
      </c>
      <c r="E78" s="90" t="s">
        <v>132</v>
      </c>
      <c r="F78" s="91">
        <v>32</v>
      </c>
      <c r="G78" s="75"/>
      <c r="H78" s="78"/>
      <c r="I78" s="92"/>
      <c r="J78" s="92"/>
      <c r="K78" s="35" t="s">
        <v>66</v>
      </c>
      <c r="L78" s="109">
        <v>78</v>
      </c>
      <c r="M78" s="109"/>
      <c r="N78" s="94"/>
      <c r="O78" s="85" t="s">
        <v>199</v>
      </c>
      <c r="P78" s="85">
        <v>1</v>
      </c>
      <c r="Q78" s="85" t="s">
        <v>200</v>
      </c>
      <c r="R78" s="85"/>
      <c r="S78" s="85"/>
      <c r="T78" s="69" t="str">
        <f>REPLACE(INDEX(GroupVertices[Group],MATCH(Edges[[#This Row],[Vertex 1]],GroupVertices[Vertex],0)),1,1,"")</f>
        <v>1</v>
      </c>
      <c r="U78" s="69" t="str">
        <f>REPLACE(INDEX(GroupVertices[Group],MATCH(Edges[[#This Row],[Vertex 2]],GroupVertices[Vertex],0)),1,1,"")</f>
        <v>1</v>
      </c>
      <c r="V78" s="35"/>
      <c r="W78" s="35"/>
      <c r="X78" s="35"/>
      <c r="Y78" s="35"/>
      <c r="Z78" s="35"/>
      <c r="AA78" s="35"/>
      <c r="AB78" s="35"/>
      <c r="AC78" s="35"/>
      <c r="AD78" s="35"/>
    </row>
    <row r="79" spans="1:30" ht="15">
      <c r="A79" s="68" t="s">
        <v>314</v>
      </c>
      <c r="B79" s="68" t="s">
        <v>316</v>
      </c>
      <c r="C79" s="75" t="s">
        <v>290</v>
      </c>
      <c r="D79" s="89">
        <v>3</v>
      </c>
      <c r="E79" s="90" t="s">
        <v>132</v>
      </c>
      <c r="F79" s="91">
        <v>32</v>
      </c>
      <c r="G79" s="75"/>
      <c r="H79" s="78"/>
      <c r="I79" s="92"/>
      <c r="J79" s="92"/>
      <c r="K79" s="35" t="s">
        <v>66</v>
      </c>
      <c r="L79" s="109">
        <v>79</v>
      </c>
      <c r="M79" s="109"/>
      <c r="N79" s="94"/>
      <c r="O79" s="85" t="s">
        <v>199</v>
      </c>
      <c r="P79" s="85">
        <v>1</v>
      </c>
      <c r="Q79" s="85" t="s">
        <v>200</v>
      </c>
      <c r="R79" s="85"/>
      <c r="S79" s="85"/>
      <c r="T79" s="69" t="str">
        <f>REPLACE(INDEX(GroupVertices[Group],MATCH(Edges[[#This Row],[Vertex 1]],GroupVertices[Vertex],0)),1,1,"")</f>
        <v>1</v>
      </c>
      <c r="U79" s="69" t="str">
        <f>REPLACE(INDEX(GroupVertices[Group],MATCH(Edges[[#This Row],[Vertex 2]],GroupVertices[Vertex],0)),1,1,"")</f>
        <v>1</v>
      </c>
      <c r="V79" s="35"/>
      <c r="W79" s="35"/>
      <c r="X79" s="35"/>
      <c r="Y79" s="35"/>
      <c r="Z79" s="35"/>
      <c r="AA79" s="35"/>
      <c r="AB79" s="35"/>
      <c r="AC79" s="35"/>
      <c r="AD79" s="35"/>
    </row>
    <row r="80" spans="1:30" ht="15">
      <c r="A80" s="68" t="s">
        <v>294</v>
      </c>
      <c r="B80" s="68" t="s">
        <v>314</v>
      </c>
      <c r="C80" s="75" t="s">
        <v>290</v>
      </c>
      <c r="D80" s="89">
        <v>3</v>
      </c>
      <c r="E80" s="90" t="s">
        <v>132</v>
      </c>
      <c r="F80" s="91">
        <v>32</v>
      </c>
      <c r="G80" s="75"/>
      <c r="H80" s="78"/>
      <c r="I80" s="92"/>
      <c r="J80" s="92"/>
      <c r="K80" s="35" t="s">
        <v>65</v>
      </c>
      <c r="L80" s="109">
        <v>80</v>
      </c>
      <c r="M80" s="109"/>
      <c r="N80" s="94"/>
      <c r="O80" s="85" t="s">
        <v>199</v>
      </c>
      <c r="P80" s="85">
        <v>1</v>
      </c>
      <c r="Q80" s="85" t="s">
        <v>200</v>
      </c>
      <c r="R80" s="85"/>
      <c r="S80" s="85"/>
      <c r="T80" s="69" t="str">
        <f>REPLACE(INDEX(GroupVertices[Group],MATCH(Edges[[#This Row],[Vertex 1]],GroupVertices[Vertex],0)),1,1,"")</f>
        <v>1</v>
      </c>
      <c r="U80" s="69" t="str">
        <f>REPLACE(INDEX(GroupVertices[Group],MATCH(Edges[[#This Row],[Vertex 2]],GroupVertices[Vertex],0)),1,1,"")</f>
        <v>1</v>
      </c>
      <c r="V80" s="35"/>
      <c r="W80" s="35"/>
      <c r="X80" s="35"/>
      <c r="Y80" s="35"/>
      <c r="Z80" s="35"/>
      <c r="AA80" s="35"/>
      <c r="AB80" s="35"/>
      <c r="AC80" s="35"/>
      <c r="AD80" s="35"/>
    </row>
    <row r="81" spans="1:30" ht="15">
      <c r="A81" s="68" t="s">
        <v>315</v>
      </c>
      <c r="B81" s="68" t="s">
        <v>314</v>
      </c>
      <c r="C81" s="75" t="s">
        <v>290</v>
      </c>
      <c r="D81" s="89">
        <v>3</v>
      </c>
      <c r="E81" s="90" t="s">
        <v>132</v>
      </c>
      <c r="F81" s="91">
        <v>32</v>
      </c>
      <c r="G81" s="75"/>
      <c r="H81" s="78"/>
      <c r="I81" s="92"/>
      <c r="J81" s="92"/>
      <c r="K81" s="35" t="s">
        <v>66</v>
      </c>
      <c r="L81" s="109">
        <v>81</v>
      </c>
      <c r="M81" s="109"/>
      <c r="N81" s="94"/>
      <c r="O81" s="85" t="s">
        <v>199</v>
      </c>
      <c r="P81" s="85">
        <v>1</v>
      </c>
      <c r="Q81" s="85" t="s">
        <v>200</v>
      </c>
      <c r="R81" s="85"/>
      <c r="S81" s="85"/>
      <c r="T81" s="69" t="str">
        <f>REPLACE(INDEX(GroupVertices[Group],MATCH(Edges[[#This Row],[Vertex 1]],GroupVertices[Vertex],0)),1,1,"")</f>
        <v>1</v>
      </c>
      <c r="U81" s="69" t="str">
        <f>REPLACE(INDEX(GroupVertices[Group],MATCH(Edges[[#This Row],[Vertex 2]],GroupVertices[Vertex],0)),1,1,"")</f>
        <v>1</v>
      </c>
      <c r="V81" s="35"/>
      <c r="W81" s="35"/>
      <c r="X81" s="35"/>
      <c r="Y81" s="35"/>
      <c r="Z81" s="35"/>
      <c r="AA81" s="35"/>
      <c r="AB81" s="35"/>
      <c r="AC81" s="35"/>
      <c r="AD81" s="35"/>
    </row>
    <row r="82" spans="1:30" ht="15">
      <c r="A82" s="68" t="s">
        <v>316</v>
      </c>
      <c r="B82" s="68" t="s">
        <v>314</v>
      </c>
      <c r="C82" s="75" t="s">
        <v>290</v>
      </c>
      <c r="D82" s="89">
        <v>3</v>
      </c>
      <c r="E82" s="90" t="s">
        <v>132</v>
      </c>
      <c r="F82" s="91">
        <v>32</v>
      </c>
      <c r="G82" s="75"/>
      <c r="H82" s="78"/>
      <c r="I82" s="92"/>
      <c r="J82" s="92"/>
      <c r="K82" s="35" t="s">
        <v>66</v>
      </c>
      <c r="L82" s="109">
        <v>82</v>
      </c>
      <c r="M82" s="109"/>
      <c r="N82" s="94"/>
      <c r="O82" s="85" t="s">
        <v>199</v>
      </c>
      <c r="P82" s="85">
        <v>1</v>
      </c>
      <c r="Q82" s="85" t="s">
        <v>200</v>
      </c>
      <c r="R82" s="85"/>
      <c r="S82" s="85"/>
      <c r="T82" s="69" t="str">
        <f>REPLACE(INDEX(GroupVertices[Group],MATCH(Edges[[#This Row],[Vertex 1]],GroupVertices[Vertex],0)),1,1,"")</f>
        <v>1</v>
      </c>
      <c r="U82" s="69" t="str">
        <f>REPLACE(INDEX(GroupVertices[Group],MATCH(Edges[[#This Row],[Vertex 2]],GroupVertices[Vertex],0)),1,1,"")</f>
        <v>1</v>
      </c>
      <c r="V82" s="35"/>
      <c r="W82" s="35"/>
      <c r="X82" s="35"/>
      <c r="Y82" s="35"/>
      <c r="Z82" s="35"/>
      <c r="AA82" s="35"/>
      <c r="AB82" s="35"/>
      <c r="AC82" s="35"/>
      <c r="AD82" s="35"/>
    </row>
    <row r="83" spans="1:30" ht="15">
      <c r="A83" s="68" t="s">
        <v>315</v>
      </c>
      <c r="B83" s="68" t="s">
        <v>377</v>
      </c>
      <c r="C83" s="75" t="s">
        <v>290</v>
      </c>
      <c r="D83" s="89">
        <v>3</v>
      </c>
      <c r="E83" s="90" t="s">
        <v>132</v>
      </c>
      <c r="F83" s="91">
        <v>32</v>
      </c>
      <c r="G83" s="75"/>
      <c r="H83" s="78"/>
      <c r="I83" s="92"/>
      <c r="J83" s="92"/>
      <c r="K83" s="35" t="s">
        <v>65</v>
      </c>
      <c r="L83" s="109">
        <v>83</v>
      </c>
      <c r="M83" s="109"/>
      <c r="N83" s="94"/>
      <c r="O83" s="85" t="s">
        <v>199</v>
      </c>
      <c r="P83" s="85">
        <v>1</v>
      </c>
      <c r="Q83" s="85" t="s">
        <v>200</v>
      </c>
      <c r="R83" s="85"/>
      <c r="S83" s="85"/>
      <c r="T83" s="69" t="str">
        <f>REPLACE(INDEX(GroupVertices[Group],MATCH(Edges[[#This Row],[Vertex 1]],GroupVertices[Vertex],0)),1,1,"")</f>
        <v>1</v>
      </c>
      <c r="U83" s="69" t="str">
        <f>REPLACE(INDEX(GroupVertices[Group],MATCH(Edges[[#This Row],[Vertex 2]],GroupVertices[Vertex],0)),1,1,"")</f>
        <v>2</v>
      </c>
      <c r="V83" s="35"/>
      <c r="W83" s="35"/>
      <c r="X83" s="35"/>
      <c r="Y83" s="35"/>
      <c r="Z83" s="35"/>
      <c r="AA83" s="35"/>
      <c r="AB83" s="35"/>
      <c r="AC83" s="35"/>
      <c r="AD83" s="35"/>
    </row>
    <row r="84" spans="1:30" ht="15">
      <c r="A84" s="68" t="s">
        <v>294</v>
      </c>
      <c r="B84" s="68" t="s">
        <v>315</v>
      </c>
      <c r="C84" s="75" t="s">
        <v>290</v>
      </c>
      <c r="D84" s="89">
        <v>3</v>
      </c>
      <c r="E84" s="90" t="s">
        <v>132</v>
      </c>
      <c r="F84" s="91">
        <v>32</v>
      </c>
      <c r="G84" s="75"/>
      <c r="H84" s="78"/>
      <c r="I84" s="92"/>
      <c r="J84" s="92"/>
      <c r="K84" s="35" t="s">
        <v>65</v>
      </c>
      <c r="L84" s="109">
        <v>84</v>
      </c>
      <c r="M84" s="109"/>
      <c r="N84" s="94"/>
      <c r="O84" s="85" t="s">
        <v>199</v>
      </c>
      <c r="P84" s="85">
        <v>1</v>
      </c>
      <c r="Q84" s="85" t="s">
        <v>200</v>
      </c>
      <c r="R84" s="85"/>
      <c r="S84" s="85"/>
      <c r="T84" s="69" t="str">
        <f>REPLACE(INDEX(GroupVertices[Group],MATCH(Edges[[#This Row],[Vertex 1]],GroupVertices[Vertex],0)),1,1,"")</f>
        <v>1</v>
      </c>
      <c r="U84" s="69" t="str">
        <f>REPLACE(INDEX(GroupVertices[Group],MATCH(Edges[[#This Row],[Vertex 2]],GroupVertices[Vertex],0)),1,1,"")</f>
        <v>1</v>
      </c>
      <c r="V84" s="35"/>
      <c r="W84" s="35"/>
      <c r="X84" s="35"/>
      <c r="Y84" s="35"/>
      <c r="Z84" s="35"/>
      <c r="AA84" s="35"/>
      <c r="AB84" s="35"/>
      <c r="AC84" s="35"/>
      <c r="AD84" s="35"/>
    </row>
    <row r="85" spans="1:30" ht="15">
      <c r="A85" s="68" t="s">
        <v>316</v>
      </c>
      <c r="B85" s="68" t="s">
        <v>315</v>
      </c>
      <c r="C85" s="75" t="s">
        <v>290</v>
      </c>
      <c r="D85" s="89">
        <v>3</v>
      </c>
      <c r="E85" s="90" t="s">
        <v>132</v>
      </c>
      <c r="F85" s="91">
        <v>32</v>
      </c>
      <c r="G85" s="75"/>
      <c r="H85" s="78"/>
      <c r="I85" s="92"/>
      <c r="J85" s="92"/>
      <c r="K85" s="35" t="s">
        <v>65</v>
      </c>
      <c r="L85" s="109">
        <v>85</v>
      </c>
      <c r="M85" s="109"/>
      <c r="N85" s="94"/>
      <c r="O85" s="85" t="s">
        <v>199</v>
      </c>
      <c r="P85" s="85">
        <v>1</v>
      </c>
      <c r="Q85" s="85" t="s">
        <v>200</v>
      </c>
      <c r="R85" s="85"/>
      <c r="S85" s="85"/>
      <c r="T85" s="69" t="str">
        <f>REPLACE(INDEX(GroupVertices[Group],MATCH(Edges[[#This Row],[Vertex 1]],GroupVertices[Vertex],0)),1,1,"")</f>
        <v>1</v>
      </c>
      <c r="U85" s="69" t="str">
        <f>REPLACE(INDEX(GroupVertices[Group],MATCH(Edges[[#This Row],[Vertex 2]],GroupVertices[Vertex],0)),1,1,"")</f>
        <v>1</v>
      </c>
      <c r="V85" s="35"/>
      <c r="W85" s="35"/>
      <c r="X85" s="35"/>
      <c r="Y85" s="35"/>
      <c r="Z85" s="35"/>
      <c r="AA85" s="35"/>
      <c r="AB85" s="35"/>
      <c r="AC85" s="35"/>
      <c r="AD85" s="35"/>
    </row>
    <row r="86" spans="1:30" ht="15">
      <c r="A86" s="68" t="s">
        <v>294</v>
      </c>
      <c r="B86" s="68" t="s">
        <v>316</v>
      </c>
      <c r="C86" s="75" t="s">
        <v>290</v>
      </c>
      <c r="D86" s="89">
        <v>3</v>
      </c>
      <c r="E86" s="90" t="s">
        <v>132</v>
      </c>
      <c r="F86" s="91">
        <v>32</v>
      </c>
      <c r="G86" s="75"/>
      <c r="H86" s="78"/>
      <c r="I86" s="92"/>
      <c r="J86" s="92"/>
      <c r="K86" s="35" t="s">
        <v>65</v>
      </c>
      <c r="L86" s="109">
        <v>86</v>
      </c>
      <c r="M86" s="109"/>
      <c r="N86" s="94"/>
      <c r="O86" s="85" t="s">
        <v>199</v>
      </c>
      <c r="P86" s="85">
        <v>1</v>
      </c>
      <c r="Q86" s="85" t="s">
        <v>200</v>
      </c>
      <c r="R86" s="85"/>
      <c r="S86" s="85"/>
      <c r="T86" s="69" t="str">
        <f>REPLACE(INDEX(GroupVertices[Group],MATCH(Edges[[#This Row],[Vertex 1]],GroupVertices[Vertex],0)),1,1,"")</f>
        <v>1</v>
      </c>
      <c r="U86" s="69" t="str">
        <f>REPLACE(INDEX(GroupVertices[Group],MATCH(Edges[[#This Row],[Vertex 2]],GroupVertices[Vertex],0)),1,1,"")</f>
        <v>1</v>
      </c>
      <c r="V86" s="35"/>
      <c r="W86" s="35"/>
      <c r="X86" s="35"/>
      <c r="Y86" s="35"/>
      <c r="Z86" s="35"/>
      <c r="AA86" s="35"/>
      <c r="AB86" s="35"/>
      <c r="AC86" s="35"/>
      <c r="AD86" s="35"/>
    </row>
    <row r="87" spans="1:30" ht="15">
      <c r="A87" s="68" t="s">
        <v>317</v>
      </c>
      <c r="B87" s="68" t="s">
        <v>318</v>
      </c>
      <c r="C87" s="75" t="s">
        <v>290</v>
      </c>
      <c r="D87" s="89">
        <v>3</v>
      </c>
      <c r="E87" s="90" t="s">
        <v>132</v>
      </c>
      <c r="F87" s="91">
        <v>32</v>
      </c>
      <c r="G87" s="75"/>
      <c r="H87" s="78"/>
      <c r="I87" s="92"/>
      <c r="J87" s="92"/>
      <c r="K87" s="35" t="s">
        <v>66</v>
      </c>
      <c r="L87" s="109">
        <v>87</v>
      </c>
      <c r="M87" s="109"/>
      <c r="N87" s="94"/>
      <c r="O87" s="85" t="s">
        <v>199</v>
      </c>
      <c r="P87" s="85">
        <v>1</v>
      </c>
      <c r="Q87" s="85" t="s">
        <v>200</v>
      </c>
      <c r="R87" s="85"/>
      <c r="S87" s="85"/>
      <c r="T87" s="69" t="str">
        <f>REPLACE(INDEX(GroupVertices[Group],MATCH(Edges[[#This Row],[Vertex 1]],GroupVertices[Vertex],0)),1,1,"")</f>
        <v>1</v>
      </c>
      <c r="U87" s="69" t="str">
        <f>REPLACE(INDEX(GroupVertices[Group],MATCH(Edges[[#This Row],[Vertex 2]],GroupVertices[Vertex],0)),1,1,"")</f>
        <v>1</v>
      </c>
      <c r="V87" s="35"/>
      <c r="W87" s="35"/>
      <c r="X87" s="35"/>
      <c r="Y87" s="35"/>
      <c r="Z87" s="35"/>
      <c r="AA87" s="35"/>
      <c r="AB87" s="35"/>
      <c r="AC87" s="35"/>
      <c r="AD87" s="35"/>
    </row>
    <row r="88" spans="1:30" ht="15">
      <c r="A88" s="68" t="s">
        <v>294</v>
      </c>
      <c r="B88" s="68" t="s">
        <v>317</v>
      </c>
      <c r="C88" s="75" t="s">
        <v>290</v>
      </c>
      <c r="D88" s="89">
        <v>3</v>
      </c>
      <c r="E88" s="90" t="s">
        <v>132</v>
      </c>
      <c r="F88" s="91">
        <v>32</v>
      </c>
      <c r="G88" s="75"/>
      <c r="H88" s="78"/>
      <c r="I88" s="92"/>
      <c r="J88" s="92"/>
      <c r="K88" s="35" t="s">
        <v>65</v>
      </c>
      <c r="L88" s="109">
        <v>88</v>
      </c>
      <c r="M88" s="109"/>
      <c r="N88" s="94"/>
      <c r="O88" s="85" t="s">
        <v>199</v>
      </c>
      <c r="P88" s="85">
        <v>1</v>
      </c>
      <c r="Q88" s="85" t="s">
        <v>200</v>
      </c>
      <c r="R88" s="85"/>
      <c r="S88" s="85"/>
      <c r="T88" s="69" t="str">
        <f>REPLACE(INDEX(GroupVertices[Group],MATCH(Edges[[#This Row],[Vertex 1]],GroupVertices[Vertex],0)),1,1,"")</f>
        <v>1</v>
      </c>
      <c r="U88" s="69" t="str">
        <f>REPLACE(INDEX(GroupVertices[Group],MATCH(Edges[[#This Row],[Vertex 2]],GroupVertices[Vertex],0)),1,1,"")</f>
        <v>1</v>
      </c>
      <c r="V88" s="35"/>
      <c r="W88" s="35"/>
      <c r="X88" s="35"/>
      <c r="Y88" s="35"/>
      <c r="Z88" s="35"/>
      <c r="AA88" s="35"/>
      <c r="AB88" s="35"/>
      <c r="AC88" s="35"/>
      <c r="AD88" s="35"/>
    </row>
    <row r="89" spans="1:30" ht="15">
      <c r="A89" s="68" t="s">
        <v>318</v>
      </c>
      <c r="B89" s="68" t="s">
        <v>317</v>
      </c>
      <c r="C89" s="75" t="s">
        <v>290</v>
      </c>
      <c r="D89" s="89">
        <v>3</v>
      </c>
      <c r="E89" s="90" t="s">
        <v>132</v>
      </c>
      <c r="F89" s="91">
        <v>32</v>
      </c>
      <c r="G89" s="75"/>
      <c r="H89" s="78"/>
      <c r="I89" s="92"/>
      <c r="J89" s="92"/>
      <c r="K89" s="35" t="s">
        <v>66</v>
      </c>
      <c r="L89" s="109">
        <v>89</v>
      </c>
      <c r="M89" s="109"/>
      <c r="N89" s="94"/>
      <c r="O89" s="85" t="s">
        <v>199</v>
      </c>
      <c r="P89" s="85">
        <v>1</v>
      </c>
      <c r="Q89" s="85" t="s">
        <v>200</v>
      </c>
      <c r="R89" s="85"/>
      <c r="S89" s="85"/>
      <c r="T89" s="69" t="str">
        <f>REPLACE(INDEX(GroupVertices[Group],MATCH(Edges[[#This Row],[Vertex 1]],GroupVertices[Vertex],0)),1,1,"")</f>
        <v>1</v>
      </c>
      <c r="U89" s="69" t="str">
        <f>REPLACE(INDEX(GroupVertices[Group],MATCH(Edges[[#This Row],[Vertex 2]],GroupVertices[Vertex],0)),1,1,"")</f>
        <v>1</v>
      </c>
      <c r="V89" s="35"/>
      <c r="W89" s="35"/>
      <c r="X89" s="35"/>
      <c r="Y89" s="35"/>
      <c r="Z89" s="35"/>
      <c r="AA89" s="35"/>
      <c r="AB89" s="35"/>
      <c r="AC89" s="35"/>
      <c r="AD89" s="35"/>
    </row>
    <row r="90" spans="1:30" ht="15">
      <c r="A90" s="68" t="s">
        <v>294</v>
      </c>
      <c r="B90" s="68" t="s">
        <v>318</v>
      </c>
      <c r="C90" s="75" t="s">
        <v>290</v>
      </c>
      <c r="D90" s="89">
        <v>3</v>
      </c>
      <c r="E90" s="90" t="s">
        <v>132</v>
      </c>
      <c r="F90" s="91">
        <v>32</v>
      </c>
      <c r="G90" s="75"/>
      <c r="H90" s="78"/>
      <c r="I90" s="92"/>
      <c r="J90" s="92"/>
      <c r="K90" s="35" t="s">
        <v>65</v>
      </c>
      <c r="L90" s="109">
        <v>90</v>
      </c>
      <c r="M90" s="109"/>
      <c r="N90" s="94"/>
      <c r="O90" s="85" t="s">
        <v>199</v>
      </c>
      <c r="P90" s="85">
        <v>1</v>
      </c>
      <c r="Q90" s="85" t="s">
        <v>200</v>
      </c>
      <c r="R90" s="85"/>
      <c r="S90" s="85"/>
      <c r="T90" s="69" t="str">
        <f>REPLACE(INDEX(GroupVertices[Group],MATCH(Edges[[#This Row],[Vertex 1]],GroupVertices[Vertex],0)),1,1,"")</f>
        <v>1</v>
      </c>
      <c r="U90" s="69" t="str">
        <f>REPLACE(INDEX(GroupVertices[Group],MATCH(Edges[[#This Row],[Vertex 2]],GroupVertices[Vertex],0)),1,1,"")</f>
        <v>1</v>
      </c>
      <c r="V90" s="35"/>
      <c r="W90" s="35"/>
      <c r="X90" s="35"/>
      <c r="Y90" s="35"/>
      <c r="Z90" s="35"/>
      <c r="AA90" s="35"/>
      <c r="AB90" s="35"/>
      <c r="AC90" s="35"/>
      <c r="AD90" s="35"/>
    </row>
    <row r="91" spans="1:30" ht="15">
      <c r="A91" s="68" t="s">
        <v>319</v>
      </c>
      <c r="B91" s="68" t="s">
        <v>320</v>
      </c>
      <c r="C91" s="75" t="s">
        <v>290</v>
      </c>
      <c r="D91" s="89">
        <v>3</v>
      </c>
      <c r="E91" s="90" t="s">
        <v>132</v>
      </c>
      <c r="F91" s="91">
        <v>32</v>
      </c>
      <c r="G91" s="75"/>
      <c r="H91" s="78"/>
      <c r="I91" s="92"/>
      <c r="J91" s="92"/>
      <c r="K91" s="35" t="s">
        <v>66</v>
      </c>
      <c r="L91" s="109">
        <v>91</v>
      </c>
      <c r="M91" s="109"/>
      <c r="N91" s="94"/>
      <c r="O91" s="85" t="s">
        <v>199</v>
      </c>
      <c r="P91" s="85">
        <v>1</v>
      </c>
      <c r="Q91" s="85" t="s">
        <v>200</v>
      </c>
      <c r="R91" s="85"/>
      <c r="S91" s="85"/>
      <c r="T91" s="69" t="str">
        <f>REPLACE(INDEX(GroupVertices[Group],MATCH(Edges[[#This Row],[Vertex 1]],GroupVertices[Vertex],0)),1,1,"")</f>
        <v>1</v>
      </c>
      <c r="U91" s="69" t="str">
        <f>REPLACE(INDEX(GroupVertices[Group],MATCH(Edges[[#This Row],[Vertex 2]],GroupVertices[Vertex],0)),1,1,"")</f>
        <v>1</v>
      </c>
      <c r="V91" s="35"/>
      <c r="W91" s="35"/>
      <c r="X91" s="35"/>
      <c r="Y91" s="35"/>
      <c r="Z91" s="35"/>
      <c r="AA91" s="35"/>
      <c r="AB91" s="35"/>
      <c r="AC91" s="35"/>
      <c r="AD91" s="35"/>
    </row>
    <row r="92" spans="1:30" ht="15">
      <c r="A92" s="68" t="s">
        <v>294</v>
      </c>
      <c r="B92" s="68" t="s">
        <v>319</v>
      </c>
      <c r="C92" s="75" t="s">
        <v>290</v>
      </c>
      <c r="D92" s="89">
        <v>3</v>
      </c>
      <c r="E92" s="90" t="s">
        <v>132</v>
      </c>
      <c r="F92" s="91">
        <v>32</v>
      </c>
      <c r="G92" s="75"/>
      <c r="H92" s="78"/>
      <c r="I92" s="92"/>
      <c r="J92" s="92"/>
      <c r="K92" s="35" t="s">
        <v>65</v>
      </c>
      <c r="L92" s="109">
        <v>92</v>
      </c>
      <c r="M92" s="109"/>
      <c r="N92" s="94"/>
      <c r="O92" s="85" t="s">
        <v>199</v>
      </c>
      <c r="P92" s="85">
        <v>1</v>
      </c>
      <c r="Q92" s="85" t="s">
        <v>200</v>
      </c>
      <c r="R92" s="85"/>
      <c r="S92" s="85"/>
      <c r="T92" s="69" t="str">
        <f>REPLACE(INDEX(GroupVertices[Group],MATCH(Edges[[#This Row],[Vertex 1]],GroupVertices[Vertex],0)),1,1,"")</f>
        <v>1</v>
      </c>
      <c r="U92" s="69" t="str">
        <f>REPLACE(INDEX(GroupVertices[Group],MATCH(Edges[[#This Row],[Vertex 2]],GroupVertices[Vertex],0)),1,1,"")</f>
        <v>1</v>
      </c>
      <c r="V92" s="35"/>
      <c r="W92" s="35"/>
      <c r="X92" s="35"/>
      <c r="Y92" s="35"/>
      <c r="Z92" s="35"/>
      <c r="AA92" s="35"/>
      <c r="AB92" s="35"/>
      <c r="AC92" s="35"/>
      <c r="AD92" s="35"/>
    </row>
    <row r="93" spans="1:30" ht="15">
      <c r="A93" s="68" t="s">
        <v>320</v>
      </c>
      <c r="B93" s="68" t="s">
        <v>319</v>
      </c>
      <c r="C93" s="75" t="s">
        <v>290</v>
      </c>
      <c r="D93" s="89">
        <v>3</v>
      </c>
      <c r="E93" s="90" t="s">
        <v>132</v>
      </c>
      <c r="F93" s="91">
        <v>32</v>
      </c>
      <c r="G93" s="75"/>
      <c r="H93" s="78"/>
      <c r="I93" s="92"/>
      <c r="J93" s="92"/>
      <c r="K93" s="35" t="s">
        <v>66</v>
      </c>
      <c r="L93" s="109">
        <v>93</v>
      </c>
      <c r="M93" s="109"/>
      <c r="N93" s="94"/>
      <c r="O93" s="85" t="s">
        <v>199</v>
      </c>
      <c r="P93" s="85">
        <v>1</v>
      </c>
      <c r="Q93" s="85" t="s">
        <v>200</v>
      </c>
      <c r="R93" s="85"/>
      <c r="S93" s="85"/>
      <c r="T93" s="69" t="str">
        <f>REPLACE(INDEX(GroupVertices[Group],MATCH(Edges[[#This Row],[Vertex 1]],GroupVertices[Vertex],0)),1,1,"")</f>
        <v>1</v>
      </c>
      <c r="U93" s="69" t="str">
        <f>REPLACE(INDEX(GroupVertices[Group],MATCH(Edges[[#This Row],[Vertex 2]],GroupVertices[Vertex],0)),1,1,"")</f>
        <v>1</v>
      </c>
      <c r="V93" s="35"/>
      <c r="W93" s="35"/>
      <c r="X93" s="35"/>
      <c r="Y93" s="35"/>
      <c r="Z93" s="35"/>
      <c r="AA93" s="35"/>
      <c r="AB93" s="35"/>
      <c r="AC93" s="35"/>
      <c r="AD93" s="35"/>
    </row>
    <row r="94" spans="1:30" ht="15">
      <c r="A94" s="68" t="s">
        <v>320</v>
      </c>
      <c r="B94" s="68" t="s">
        <v>409</v>
      </c>
      <c r="C94" s="75" t="s">
        <v>290</v>
      </c>
      <c r="D94" s="89">
        <v>3</v>
      </c>
      <c r="E94" s="90" t="s">
        <v>132</v>
      </c>
      <c r="F94" s="91">
        <v>32</v>
      </c>
      <c r="G94" s="75"/>
      <c r="H94" s="78"/>
      <c r="I94" s="92"/>
      <c r="J94" s="92"/>
      <c r="K94" s="35" t="s">
        <v>65</v>
      </c>
      <c r="L94" s="109">
        <v>94</v>
      </c>
      <c r="M94" s="109"/>
      <c r="N94" s="94"/>
      <c r="O94" s="85" t="s">
        <v>199</v>
      </c>
      <c r="P94" s="85">
        <v>1</v>
      </c>
      <c r="Q94" s="85" t="s">
        <v>200</v>
      </c>
      <c r="R94" s="85"/>
      <c r="S94" s="85"/>
      <c r="T94" s="69" t="str">
        <f>REPLACE(INDEX(GroupVertices[Group],MATCH(Edges[[#This Row],[Vertex 1]],GroupVertices[Vertex],0)),1,1,"")</f>
        <v>1</v>
      </c>
      <c r="U94" s="69" t="str">
        <f>REPLACE(INDEX(GroupVertices[Group],MATCH(Edges[[#This Row],[Vertex 2]],GroupVertices[Vertex],0)),1,1,"")</f>
        <v>1</v>
      </c>
      <c r="V94" s="35"/>
      <c r="W94" s="35"/>
      <c r="X94" s="35"/>
      <c r="Y94" s="35"/>
      <c r="Z94" s="35"/>
      <c r="AA94" s="35"/>
      <c r="AB94" s="35"/>
      <c r="AC94" s="35"/>
      <c r="AD94" s="35"/>
    </row>
    <row r="95" spans="1:30" ht="15">
      <c r="A95" s="68" t="s">
        <v>320</v>
      </c>
      <c r="B95" s="68" t="s">
        <v>377</v>
      </c>
      <c r="C95" s="75" t="s">
        <v>290</v>
      </c>
      <c r="D95" s="89">
        <v>3</v>
      </c>
      <c r="E95" s="90" t="s">
        <v>132</v>
      </c>
      <c r="F95" s="91">
        <v>32</v>
      </c>
      <c r="G95" s="75"/>
      <c r="H95" s="78"/>
      <c r="I95" s="92"/>
      <c r="J95" s="92"/>
      <c r="K95" s="35" t="s">
        <v>65</v>
      </c>
      <c r="L95" s="109">
        <v>95</v>
      </c>
      <c r="M95" s="109"/>
      <c r="N95" s="94"/>
      <c r="O95" s="85" t="s">
        <v>199</v>
      </c>
      <c r="P95" s="85">
        <v>1</v>
      </c>
      <c r="Q95" s="85" t="s">
        <v>200</v>
      </c>
      <c r="R95" s="85"/>
      <c r="S95" s="85"/>
      <c r="T95" s="69" t="str">
        <f>REPLACE(INDEX(GroupVertices[Group],MATCH(Edges[[#This Row],[Vertex 1]],GroupVertices[Vertex],0)),1,1,"")</f>
        <v>1</v>
      </c>
      <c r="U95" s="69" t="str">
        <f>REPLACE(INDEX(GroupVertices[Group],MATCH(Edges[[#This Row],[Vertex 2]],GroupVertices[Vertex],0)),1,1,"")</f>
        <v>2</v>
      </c>
      <c r="V95" s="35"/>
      <c r="W95" s="35"/>
      <c r="X95" s="35"/>
      <c r="Y95" s="35"/>
      <c r="Z95" s="35"/>
      <c r="AA95" s="35"/>
      <c r="AB95" s="35"/>
      <c r="AC95" s="35"/>
      <c r="AD95" s="35"/>
    </row>
    <row r="96" spans="1:30" ht="15">
      <c r="A96" s="68" t="s">
        <v>294</v>
      </c>
      <c r="B96" s="68" t="s">
        <v>320</v>
      </c>
      <c r="C96" s="75" t="s">
        <v>290</v>
      </c>
      <c r="D96" s="89">
        <v>3</v>
      </c>
      <c r="E96" s="90" t="s">
        <v>132</v>
      </c>
      <c r="F96" s="91">
        <v>32</v>
      </c>
      <c r="G96" s="75"/>
      <c r="H96" s="78"/>
      <c r="I96" s="92"/>
      <c r="J96" s="92"/>
      <c r="K96" s="35" t="s">
        <v>65</v>
      </c>
      <c r="L96" s="109">
        <v>96</v>
      </c>
      <c r="M96" s="109"/>
      <c r="N96" s="94"/>
      <c r="O96" s="85" t="s">
        <v>199</v>
      </c>
      <c r="P96" s="85">
        <v>1</v>
      </c>
      <c r="Q96" s="85" t="s">
        <v>200</v>
      </c>
      <c r="R96" s="85"/>
      <c r="S96" s="85"/>
      <c r="T96" s="69" t="str">
        <f>REPLACE(INDEX(GroupVertices[Group],MATCH(Edges[[#This Row],[Vertex 1]],GroupVertices[Vertex],0)),1,1,"")</f>
        <v>1</v>
      </c>
      <c r="U96" s="69" t="str">
        <f>REPLACE(INDEX(GroupVertices[Group],MATCH(Edges[[#This Row],[Vertex 2]],GroupVertices[Vertex],0)),1,1,"")</f>
        <v>1</v>
      </c>
      <c r="V96" s="35"/>
      <c r="W96" s="35"/>
      <c r="X96" s="35"/>
      <c r="Y96" s="35"/>
      <c r="Z96" s="35"/>
      <c r="AA96" s="35"/>
      <c r="AB96" s="35"/>
      <c r="AC96" s="35"/>
      <c r="AD96" s="35"/>
    </row>
    <row r="97" spans="1:30" ht="15">
      <c r="A97" s="68" t="s">
        <v>305</v>
      </c>
      <c r="B97" s="68" t="s">
        <v>368</v>
      </c>
      <c r="C97" s="75" t="s">
        <v>290</v>
      </c>
      <c r="D97" s="89">
        <v>3</v>
      </c>
      <c r="E97" s="90" t="s">
        <v>132</v>
      </c>
      <c r="F97" s="91">
        <v>32</v>
      </c>
      <c r="G97" s="75"/>
      <c r="H97" s="78"/>
      <c r="I97" s="92"/>
      <c r="J97" s="92"/>
      <c r="K97" s="35" t="s">
        <v>65</v>
      </c>
      <c r="L97" s="109">
        <v>97</v>
      </c>
      <c r="M97" s="109"/>
      <c r="N97" s="94"/>
      <c r="O97" s="85" t="s">
        <v>199</v>
      </c>
      <c r="P97" s="85">
        <v>1</v>
      </c>
      <c r="Q97" s="85" t="s">
        <v>200</v>
      </c>
      <c r="R97" s="85"/>
      <c r="S97" s="85"/>
      <c r="T97" s="69" t="str">
        <f>REPLACE(INDEX(GroupVertices[Group],MATCH(Edges[[#This Row],[Vertex 1]],GroupVertices[Vertex],0)),1,1,"")</f>
        <v>6</v>
      </c>
      <c r="U97" s="69" t="str">
        <f>REPLACE(INDEX(GroupVertices[Group],MATCH(Edges[[#This Row],[Vertex 2]],GroupVertices[Vertex],0)),1,1,"")</f>
        <v>2</v>
      </c>
      <c r="V97" s="35"/>
      <c r="W97" s="35"/>
      <c r="X97" s="35"/>
      <c r="Y97" s="35"/>
      <c r="Z97" s="35"/>
      <c r="AA97" s="35"/>
      <c r="AB97" s="35"/>
      <c r="AC97" s="35"/>
      <c r="AD97" s="35"/>
    </row>
    <row r="98" spans="1:30" ht="15">
      <c r="A98" s="68" t="s">
        <v>294</v>
      </c>
      <c r="B98" s="68" t="s">
        <v>305</v>
      </c>
      <c r="C98" s="75" t="s">
        <v>290</v>
      </c>
      <c r="D98" s="89">
        <v>3</v>
      </c>
      <c r="E98" s="90" t="s">
        <v>132</v>
      </c>
      <c r="F98" s="91">
        <v>32</v>
      </c>
      <c r="G98" s="75"/>
      <c r="H98" s="78"/>
      <c r="I98" s="92"/>
      <c r="J98" s="92"/>
      <c r="K98" s="35" t="s">
        <v>65</v>
      </c>
      <c r="L98" s="109">
        <v>98</v>
      </c>
      <c r="M98" s="109"/>
      <c r="N98" s="94"/>
      <c r="O98" s="85" t="s">
        <v>199</v>
      </c>
      <c r="P98" s="85">
        <v>1</v>
      </c>
      <c r="Q98" s="85" t="s">
        <v>200</v>
      </c>
      <c r="R98" s="85"/>
      <c r="S98" s="85"/>
      <c r="T98" s="69" t="str">
        <f>REPLACE(INDEX(GroupVertices[Group],MATCH(Edges[[#This Row],[Vertex 1]],GroupVertices[Vertex],0)),1,1,"")</f>
        <v>1</v>
      </c>
      <c r="U98" s="69" t="str">
        <f>REPLACE(INDEX(GroupVertices[Group],MATCH(Edges[[#This Row],[Vertex 2]],GroupVertices[Vertex],0)),1,1,"")</f>
        <v>6</v>
      </c>
      <c r="V98" s="35"/>
      <c r="W98" s="35"/>
      <c r="X98" s="35"/>
      <c r="Y98" s="35"/>
      <c r="Z98" s="35"/>
      <c r="AA98" s="35"/>
      <c r="AB98" s="35"/>
      <c r="AC98" s="35"/>
      <c r="AD98" s="35"/>
    </row>
    <row r="99" spans="1:30" ht="15">
      <c r="A99" s="68" t="s">
        <v>321</v>
      </c>
      <c r="B99" s="68" t="s">
        <v>305</v>
      </c>
      <c r="C99" s="75" t="s">
        <v>290</v>
      </c>
      <c r="D99" s="89">
        <v>3</v>
      </c>
      <c r="E99" s="90" t="s">
        <v>132</v>
      </c>
      <c r="F99" s="91">
        <v>32</v>
      </c>
      <c r="G99" s="75"/>
      <c r="H99" s="78"/>
      <c r="I99" s="92"/>
      <c r="J99" s="92"/>
      <c r="K99" s="35" t="s">
        <v>65</v>
      </c>
      <c r="L99" s="109">
        <v>99</v>
      </c>
      <c r="M99" s="109"/>
      <c r="N99" s="94"/>
      <c r="O99" s="85" t="s">
        <v>199</v>
      </c>
      <c r="P99" s="85">
        <v>1</v>
      </c>
      <c r="Q99" s="85" t="s">
        <v>200</v>
      </c>
      <c r="R99" s="85"/>
      <c r="S99" s="85"/>
      <c r="T99" s="69" t="str">
        <f>REPLACE(INDEX(GroupVertices[Group],MATCH(Edges[[#This Row],[Vertex 1]],GroupVertices[Vertex],0)),1,1,"")</f>
        <v>1</v>
      </c>
      <c r="U99" s="69" t="str">
        <f>REPLACE(INDEX(GroupVertices[Group],MATCH(Edges[[#This Row],[Vertex 2]],GroupVertices[Vertex],0)),1,1,"")</f>
        <v>6</v>
      </c>
      <c r="V99" s="35"/>
      <c r="W99" s="35"/>
      <c r="X99" s="35"/>
      <c r="Y99" s="35"/>
      <c r="Z99" s="35"/>
      <c r="AA99" s="35"/>
      <c r="AB99" s="35"/>
      <c r="AC99" s="35"/>
      <c r="AD99" s="35"/>
    </row>
    <row r="100" spans="1:30" ht="15">
      <c r="A100" s="68" t="s">
        <v>322</v>
      </c>
      <c r="B100" s="68" t="s">
        <v>385</v>
      </c>
      <c r="C100" s="75" t="s">
        <v>290</v>
      </c>
      <c r="D100" s="89">
        <v>3</v>
      </c>
      <c r="E100" s="90" t="s">
        <v>132</v>
      </c>
      <c r="F100" s="91">
        <v>32</v>
      </c>
      <c r="G100" s="75"/>
      <c r="H100" s="78"/>
      <c r="I100" s="92"/>
      <c r="J100" s="92"/>
      <c r="K100" s="35" t="s">
        <v>65</v>
      </c>
      <c r="L100" s="109">
        <v>100</v>
      </c>
      <c r="M100" s="109"/>
      <c r="N100" s="94"/>
      <c r="O100" s="85" t="s">
        <v>199</v>
      </c>
      <c r="P100" s="85">
        <v>1</v>
      </c>
      <c r="Q100" s="85" t="s">
        <v>200</v>
      </c>
      <c r="R100" s="85"/>
      <c r="S100" s="85"/>
      <c r="T100" s="69" t="str">
        <f>REPLACE(INDEX(GroupVertices[Group],MATCH(Edges[[#This Row],[Vertex 1]],GroupVertices[Vertex],0)),1,1,"")</f>
        <v>1</v>
      </c>
      <c r="U100" s="69" t="str">
        <f>REPLACE(INDEX(GroupVertices[Group],MATCH(Edges[[#This Row],[Vertex 2]],GroupVertices[Vertex],0)),1,1,"")</f>
        <v>2</v>
      </c>
      <c r="V100" s="35"/>
      <c r="W100" s="35"/>
      <c r="X100" s="35"/>
      <c r="Y100" s="35"/>
      <c r="Z100" s="35"/>
      <c r="AA100" s="35"/>
      <c r="AB100" s="35"/>
      <c r="AC100" s="35"/>
      <c r="AD100" s="35"/>
    </row>
    <row r="101" spans="1:30" ht="15">
      <c r="A101" s="68" t="s">
        <v>322</v>
      </c>
      <c r="B101" s="68" t="s">
        <v>323</v>
      </c>
      <c r="C101" s="75" t="s">
        <v>290</v>
      </c>
      <c r="D101" s="89">
        <v>3</v>
      </c>
      <c r="E101" s="90" t="s">
        <v>132</v>
      </c>
      <c r="F101" s="91">
        <v>32</v>
      </c>
      <c r="G101" s="75"/>
      <c r="H101" s="78"/>
      <c r="I101" s="92"/>
      <c r="J101" s="92"/>
      <c r="K101" s="35" t="s">
        <v>66</v>
      </c>
      <c r="L101" s="109">
        <v>101</v>
      </c>
      <c r="M101" s="109"/>
      <c r="N101" s="94"/>
      <c r="O101" s="85" t="s">
        <v>199</v>
      </c>
      <c r="P101" s="85">
        <v>1</v>
      </c>
      <c r="Q101" s="85" t="s">
        <v>200</v>
      </c>
      <c r="R101" s="85"/>
      <c r="S101" s="85"/>
      <c r="T101" s="69" t="str">
        <f>REPLACE(INDEX(GroupVertices[Group],MATCH(Edges[[#This Row],[Vertex 1]],GroupVertices[Vertex],0)),1,1,"")</f>
        <v>1</v>
      </c>
      <c r="U101" s="69" t="str">
        <f>REPLACE(INDEX(GroupVertices[Group],MATCH(Edges[[#This Row],[Vertex 2]],GroupVertices[Vertex],0)),1,1,"")</f>
        <v>1</v>
      </c>
      <c r="V101" s="35"/>
      <c r="W101" s="35"/>
      <c r="X101" s="35"/>
      <c r="Y101" s="35"/>
      <c r="Z101" s="35"/>
      <c r="AA101" s="35"/>
      <c r="AB101" s="35"/>
      <c r="AC101" s="35"/>
      <c r="AD101" s="35"/>
    </row>
    <row r="102" spans="1:30" ht="15">
      <c r="A102" s="68" t="s">
        <v>294</v>
      </c>
      <c r="B102" s="68" t="s">
        <v>322</v>
      </c>
      <c r="C102" s="75" t="s">
        <v>290</v>
      </c>
      <c r="D102" s="89">
        <v>3</v>
      </c>
      <c r="E102" s="90" t="s">
        <v>132</v>
      </c>
      <c r="F102" s="91">
        <v>32</v>
      </c>
      <c r="G102" s="75"/>
      <c r="H102" s="78"/>
      <c r="I102" s="92"/>
      <c r="J102" s="92"/>
      <c r="K102" s="35" t="s">
        <v>65</v>
      </c>
      <c r="L102" s="109">
        <v>102</v>
      </c>
      <c r="M102" s="109"/>
      <c r="N102" s="94"/>
      <c r="O102" s="85" t="s">
        <v>199</v>
      </c>
      <c r="P102" s="85">
        <v>1</v>
      </c>
      <c r="Q102" s="85" t="s">
        <v>200</v>
      </c>
      <c r="R102" s="85"/>
      <c r="S102" s="85"/>
      <c r="T102" s="69" t="str">
        <f>REPLACE(INDEX(GroupVertices[Group],MATCH(Edges[[#This Row],[Vertex 1]],GroupVertices[Vertex],0)),1,1,"")</f>
        <v>1</v>
      </c>
      <c r="U102" s="69" t="str">
        <f>REPLACE(INDEX(GroupVertices[Group],MATCH(Edges[[#This Row],[Vertex 2]],GroupVertices[Vertex],0)),1,1,"")</f>
        <v>1</v>
      </c>
      <c r="V102" s="35"/>
      <c r="W102" s="35"/>
      <c r="X102" s="35"/>
      <c r="Y102" s="35"/>
      <c r="Z102" s="35"/>
      <c r="AA102" s="35"/>
      <c r="AB102" s="35"/>
      <c r="AC102" s="35"/>
      <c r="AD102" s="35"/>
    </row>
    <row r="103" spans="1:30" ht="15">
      <c r="A103" s="68" t="s">
        <v>323</v>
      </c>
      <c r="B103" s="68" t="s">
        <v>322</v>
      </c>
      <c r="C103" s="75" t="s">
        <v>290</v>
      </c>
      <c r="D103" s="89">
        <v>3</v>
      </c>
      <c r="E103" s="90" t="s">
        <v>132</v>
      </c>
      <c r="F103" s="91">
        <v>32</v>
      </c>
      <c r="G103" s="75"/>
      <c r="H103" s="78"/>
      <c r="I103" s="92"/>
      <c r="J103" s="92"/>
      <c r="K103" s="35" t="s">
        <v>66</v>
      </c>
      <c r="L103" s="109">
        <v>103</v>
      </c>
      <c r="M103" s="109"/>
      <c r="N103" s="94"/>
      <c r="O103" s="85" t="s">
        <v>199</v>
      </c>
      <c r="P103" s="85">
        <v>1</v>
      </c>
      <c r="Q103" s="85" t="s">
        <v>200</v>
      </c>
      <c r="R103" s="85"/>
      <c r="S103" s="85"/>
      <c r="T103" s="69" t="str">
        <f>REPLACE(INDEX(GroupVertices[Group],MATCH(Edges[[#This Row],[Vertex 1]],GroupVertices[Vertex],0)),1,1,"")</f>
        <v>1</v>
      </c>
      <c r="U103" s="69" t="str">
        <f>REPLACE(INDEX(GroupVertices[Group],MATCH(Edges[[#This Row],[Vertex 2]],GroupVertices[Vertex],0)),1,1,"")</f>
        <v>1</v>
      </c>
      <c r="V103" s="35"/>
      <c r="W103" s="35"/>
      <c r="X103" s="35"/>
      <c r="Y103" s="35"/>
      <c r="Z103" s="35"/>
      <c r="AA103" s="35"/>
      <c r="AB103" s="35"/>
      <c r="AC103" s="35"/>
      <c r="AD103" s="35"/>
    </row>
    <row r="104" spans="1:30" ht="15">
      <c r="A104" s="68" t="s">
        <v>321</v>
      </c>
      <c r="B104" s="68" t="s">
        <v>323</v>
      </c>
      <c r="C104" s="75" t="s">
        <v>290</v>
      </c>
      <c r="D104" s="89">
        <v>3</v>
      </c>
      <c r="E104" s="90" t="s">
        <v>132</v>
      </c>
      <c r="F104" s="91">
        <v>32</v>
      </c>
      <c r="G104" s="75"/>
      <c r="H104" s="78"/>
      <c r="I104" s="92"/>
      <c r="J104" s="92"/>
      <c r="K104" s="35" t="s">
        <v>66</v>
      </c>
      <c r="L104" s="109">
        <v>104</v>
      </c>
      <c r="M104" s="109"/>
      <c r="N104" s="94"/>
      <c r="O104" s="85" t="s">
        <v>199</v>
      </c>
      <c r="P104" s="85">
        <v>1</v>
      </c>
      <c r="Q104" s="85" t="s">
        <v>200</v>
      </c>
      <c r="R104" s="85"/>
      <c r="S104" s="85"/>
      <c r="T104" s="69" t="str">
        <f>REPLACE(INDEX(GroupVertices[Group],MATCH(Edges[[#This Row],[Vertex 1]],GroupVertices[Vertex],0)),1,1,"")</f>
        <v>1</v>
      </c>
      <c r="U104" s="69" t="str">
        <f>REPLACE(INDEX(GroupVertices[Group],MATCH(Edges[[#This Row],[Vertex 2]],GroupVertices[Vertex],0)),1,1,"")</f>
        <v>1</v>
      </c>
      <c r="V104" s="35"/>
      <c r="W104" s="35"/>
      <c r="X104" s="35"/>
      <c r="Y104" s="35"/>
      <c r="Z104" s="35"/>
      <c r="AA104" s="35"/>
      <c r="AB104" s="35"/>
      <c r="AC104" s="35"/>
      <c r="AD104" s="35"/>
    </row>
    <row r="105" spans="1:30" ht="15">
      <c r="A105" s="68" t="s">
        <v>294</v>
      </c>
      <c r="B105" s="68" t="s">
        <v>321</v>
      </c>
      <c r="C105" s="75" t="s">
        <v>290</v>
      </c>
      <c r="D105" s="89">
        <v>3</v>
      </c>
      <c r="E105" s="90" t="s">
        <v>132</v>
      </c>
      <c r="F105" s="91">
        <v>32</v>
      </c>
      <c r="G105" s="75"/>
      <c r="H105" s="78"/>
      <c r="I105" s="92"/>
      <c r="J105" s="92"/>
      <c r="K105" s="35" t="s">
        <v>65</v>
      </c>
      <c r="L105" s="109">
        <v>105</v>
      </c>
      <c r="M105" s="109"/>
      <c r="N105" s="94"/>
      <c r="O105" s="85" t="s">
        <v>199</v>
      </c>
      <c r="P105" s="85">
        <v>1</v>
      </c>
      <c r="Q105" s="85" t="s">
        <v>200</v>
      </c>
      <c r="R105" s="85"/>
      <c r="S105" s="85"/>
      <c r="T105" s="69" t="str">
        <f>REPLACE(INDEX(GroupVertices[Group],MATCH(Edges[[#This Row],[Vertex 1]],GroupVertices[Vertex],0)),1,1,"")</f>
        <v>1</v>
      </c>
      <c r="U105" s="69" t="str">
        <f>REPLACE(INDEX(GroupVertices[Group],MATCH(Edges[[#This Row],[Vertex 2]],GroupVertices[Vertex],0)),1,1,"")</f>
        <v>1</v>
      </c>
      <c r="V105" s="35"/>
      <c r="W105" s="35"/>
      <c r="X105" s="35"/>
      <c r="Y105" s="35"/>
      <c r="Z105" s="35"/>
      <c r="AA105" s="35"/>
      <c r="AB105" s="35"/>
      <c r="AC105" s="35"/>
      <c r="AD105" s="35"/>
    </row>
    <row r="106" spans="1:30" ht="15">
      <c r="A106" s="68" t="s">
        <v>323</v>
      </c>
      <c r="B106" s="68" t="s">
        <v>321</v>
      </c>
      <c r="C106" s="75" t="s">
        <v>290</v>
      </c>
      <c r="D106" s="89">
        <v>3</v>
      </c>
      <c r="E106" s="90" t="s">
        <v>132</v>
      </c>
      <c r="F106" s="91">
        <v>32</v>
      </c>
      <c r="G106" s="75"/>
      <c r="H106" s="78"/>
      <c r="I106" s="92"/>
      <c r="J106" s="92"/>
      <c r="K106" s="35" t="s">
        <v>66</v>
      </c>
      <c r="L106" s="109">
        <v>106</v>
      </c>
      <c r="M106" s="109"/>
      <c r="N106" s="94"/>
      <c r="O106" s="85" t="s">
        <v>199</v>
      </c>
      <c r="P106" s="85">
        <v>1</v>
      </c>
      <c r="Q106" s="85" t="s">
        <v>200</v>
      </c>
      <c r="R106" s="85"/>
      <c r="S106" s="85"/>
      <c r="T106" s="69" t="str">
        <f>REPLACE(INDEX(GroupVertices[Group],MATCH(Edges[[#This Row],[Vertex 1]],GroupVertices[Vertex],0)),1,1,"")</f>
        <v>1</v>
      </c>
      <c r="U106" s="69" t="str">
        <f>REPLACE(INDEX(GroupVertices[Group],MATCH(Edges[[#This Row],[Vertex 2]],GroupVertices[Vertex],0)),1,1,"")</f>
        <v>1</v>
      </c>
      <c r="V106" s="35"/>
      <c r="W106" s="35"/>
      <c r="X106" s="35"/>
      <c r="Y106" s="35"/>
      <c r="Z106" s="35"/>
      <c r="AA106" s="35"/>
      <c r="AB106" s="35"/>
      <c r="AC106" s="35"/>
      <c r="AD106" s="35"/>
    </row>
    <row r="107" spans="1:30" ht="15">
      <c r="A107" s="68" t="s">
        <v>294</v>
      </c>
      <c r="B107" s="68" t="s">
        <v>323</v>
      </c>
      <c r="C107" s="75" t="s">
        <v>290</v>
      </c>
      <c r="D107" s="89">
        <v>3</v>
      </c>
      <c r="E107" s="90" t="s">
        <v>132</v>
      </c>
      <c r="F107" s="91">
        <v>32</v>
      </c>
      <c r="G107" s="75"/>
      <c r="H107" s="78"/>
      <c r="I107" s="92"/>
      <c r="J107" s="92"/>
      <c r="K107" s="35" t="s">
        <v>65</v>
      </c>
      <c r="L107" s="109">
        <v>107</v>
      </c>
      <c r="M107" s="109"/>
      <c r="N107" s="94"/>
      <c r="O107" s="85" t="s">
        <v>199</v>
      </c>
      <c r="P107" s="85">
        <v>1</v>
      </c>
      <c r="Q107" s="85" t="s">
        <v>200</v>
      </c>
      <c r="R107" s="85"/>
      <c r="S107" s="85"/>
      <c r="T107" s="69" t="str">
        <f>REPLACE(INDEX(GroupVertices[Group],MATCH(Edges[[#This Row],[Vertex 1]],GroupVertices[Vertex],0)),1,1,"")</f>
        <v>1</v>
      </c>
      <c r="U107" s="69" t="str">
        <f>REPLACE(INDEX(GroupVertices[Group],MATCH(Edges[[#This Row],[Vertex 2]],GroupVertices[Vertex],0)),1,1,"")</f>
        <v>1</v>
      </c>
      <c r="V107" s="35"/>
      <c r="W107" s="35"/>
      <c r="X107" s="35"/>
      <c r="Y107" s="35"/>
      <c r="Z107" s="35"/>
      <c r="AA107" s="35"/>
      <c r="AB107" s="35"/>
      <c r="AC107" s="35"/>
      <c r="AD107" s="35"/>
    </row>
    <row r="108" spans="1:30" ht="15">
      <c r="A108" s="68" t="s">
        <v>324</v>
      </c>
      <c r="B108" s="68" t="s">
        <v>325</v>
      </c>
      <c r="C108" s="75" t="s">
        <v>290</v>
      </c>
      <c r="D108" s="89">
        <v>3</v>
      </c>
      <c r="E108" s="90" t="s">
        <v>132</v>
      </c>
      <c r="F108" s="91">
        <v>32</v>
      </c>
      <c r="G108" s="75"/>
      <c r="H108" s="78"/>
      <c r="I108" s="92"/>
      <c r="J108" s="92"/>
      <c r="K108" s="35" t="s">
        <v>66</v>
      </c>
      <c r="L108" s="109">
        <v>108</v>
      </c>
      <c r="M108" s="109"/>
      <c r="N108" s="94"/>
      <c r="O108" s="85" t="s">
        <v>199</v>
      </c>
      <c r="P108" s="85">
        <v>1</v>
      </c>
      <c r="Q108" s="85" t="s">
        <v>200</v>
      </c>
      <c r="R108" s="85"/>
      <c r="S108" s="85"/>
      <c r="T108" s="69" t="str">
        <f>REPLACE(INDEX(GroupVertices[Group],MATCH(Edges[[#This Row],[Vertex 1]],GroupVertices[Vertex],0)),1,1,"")</f>
        <v>4</v>
      </c>
      <c r="U108" s="69" t="str">
        <f>REPLACE(INDEX(GroupVertices[Group],MATCH(Edges[[#This Row],[Vertex 2]],GroupVertices[Vertex],0)),1,1,"")</f>
        <v>4</v>
      </c>
      <c r="V108" s="35"/>
      <c r="W108" s="35"/>
      <c r="X108" s="35"/>
      <c r="Y108" s="35"/>
      <c r="Z108" s="35"/>
      <c r="AA108" s="35"/>
      <c r="AB108" s="35"/>
      <c r="AC108" s="35"/>
      <c r="AD108" s="35"/>
    </row>
    <row r="109" spans="1:30" ht="15">
      <c r="A109" s="68" t="s">
        <v>324</v>
      </c>
      <c r="B109" s="68" t="s">
        <v>326</v>
      </c>
      <c r="C109" s="75" t="s">
        <v>290</v>
      </c>
      <c r="D109" s="89">
        <v>3</v>
      </c>
      <c r="E109" s="90" t="s">
        <v>132</v>
      </c>
      <c r="F109" s="91">
        <v>32</v>
      </c>
      <c r="G109" s="75"/>
      <c r="H109" s="78"/>
      <c r="I109" s="92"/>
      <c r="J109" s="92"/>
      <c r="K109" s="35" t="s">
        <v>66</v>
      </c>
      <c r="L109" s="109">
        <v>109</v>
      </c>
      <c r="M109" s="109"/>
      <c r="N109" s="94"/>
      <c r="O109" s="85" t="s">
        <v>199</v>
      </c>
      <c r="P109" s="85">
        <v>1</v>
      </c>
      <c r="Q109" s="85" t="s">
        <v>200</v>
      </c>
      <c r="R109" s="85"/>
      <c r="S109" s="85"/>
      <c r="T109" s="69" t="str">
        <f>REPLACE(INDEX(GroupVertices[Group],MATCH(Edges[[#This Row],[Vertex 1]],GroupVertices[Vertex],0)),1,1,"")</f>
        <v>4</v>
      </c>
      <c r="U109" s="69" t="str">
        <f>REPLACE(INDEX(GroupVertices[Group],MATCH(Edges[[#This Row],[Vertex 2]],GroupVertices[Vertex],0)),1,1,"")</f>
        <v>4</v>
      </c>
      <c r="V109" s="35"/>
      <c r="W109" s="35"/>
      <c r="X109" s="35"/>
      <c r="Y109" s="35"/>
      <c r="Z109" s="35"/>
      <c r="AA109" s="35"/>
      <c r="AB109" s="35"/>
      <c r="AC109" s="35"/>
      <c r="AD109" s="35"/>
    </row>
    <row r="110" spans="1:30" ht="15">
      <c r="A110" s="68" t="s">
        <v>294</v>
      </c>
      <c r="B110" s="68" t="s">
        <v>324</v>
      </c>
      <c r="C110" s="75" t="s">
        <v>290</v>
      </c>
      <c r="D110" s="89">
        <v>3</v>
      </c>
      <c r="E110" s="90" t="s">
        <v>132</v>
      </c>
      <c r="F110" s="91">
        <v>32</v>
      </c>
      <c r="G110" s="75"/>
      <c r="H110" s="78"/>
      <c r="I110" s="92"/>
      <c r="J110" s="92"/>
      <c r="K110" s="35" t="s">
        <v>65</v>
      </c>
      <c r="L110" s="109">
        <v>110</v>
      </c>
      <c r="M110" s="109"/>
      <c r="N110" s="94"/>
      <c r="O110" s="85" t="s">
        <v>199</v>
      </c>
      <c r="P110" s="85">
        <v>1</v>
      </c>
      <c r="Q110" s="85" t="s">
        <v>200</v>
      </c>
      <c r="R110" s="85"/>
      <c r="S110" s="85"/>
      <c r="T110" s="69" t="str">
        <f>REPLACE(INDEX(GroupVertices[Group],MATCH(Edges[[#This Row],[Vertex 1]],GroupVertices[Vertex],0)),1,1,"")</f>
        <v>1</v>
      </c>
      <c r="U110" s="69" t="str">
        <f>REPLACE(INDEX(GroupVertices[Group],MATCH(Edges[[#This Row],[Vertex 2]],GroupVertices[Vertex],0)),1,1,"")</f>
        <v>4</v>
      </c>
      <c r="V110" s="35"/>
      <c r="W110" s="35"/>
      <c r="X110" s="35"/>
      <c r="Y110" s="35"/>
      <c r="Z110" s="35"/>
      <c r="AA110" s="35"/>
      <c r="AB110" s="35"/>
      <c r="AC110" s="35"/>
      <c r="AD110" s="35"/>
    </row>
    <row r="111" spans="1:30" ht="15">
      <c r="A111" s="68" t="s">
        <v>325</v>
      </c>
      <c r="B111" s="68" t="s">
        <v>324</v>
      </c>
      <c r="C111" s="75" t="s">
        <v>290</v>
      </c>
      <c r="D111" s="89">
        <v>3</v>
      </c>
      <c r="E111" s="90" t="s">
        <v>132</v>
      </c>
      <c r="F111" s="91">
        <v>32</v>
      </c>
      <c r="G111" s="75"/>
      <c r="H111" s="78"/>
      <c r="I111" s="92"/>
      <c r="J111" s="92"/>
      <c r="K111" s="35" t="s">
        <v>66</v>
      </c>
      <c r="L111" s="109">
        <v>111</v>
      </c>
      <c r="M111" s="109"/>
      <c r="N111" s="94"/>
      <c r="O111" s="85" t="s">
        <v>199</v>
      </c>
      <c r="P111" s="85">
        <v>1</v>
      </c>
      <c r="Q111" s="85" t="s">
        <v>200</v>
      </c>
      <c r="R111" s="85"/>
      <c r="S111" s="85"/>
      <c r="T111" s="69" t="str">
        <f>REPLACE(INDEX(GroupVertices[Group],MATCH(Edges[[#This Row],[Vertex 1]],GroupVertices[Vertex],0)),1,1,"")</f>
        <v>4</v>
      </c>
      <c r="U111" s="69" t="str">
        <f>REPLACE(INDEX(GroupVertices[Group],MATCH(Edges[[#This Row],[Vertex 2]],GroupVertices[Vertex],0)),1,1,"")</f>
        <v>4</v>
      </c>
      <c r="V111" s="35"/>
      <c r="W111" s="35"/>
      <c r="X111" s="35"/>
      <c r="Y111" s="35"/>
      <c r="Z111" s="35"/>
      <c r="AA111" s="35"/>
      <c r="AB111" s="35"/>
      <c r="AC111" s="35"/>
      <c r="AD111" s="35"/>
    </row>
    <row r="112" spans="1:30" ht="15">
      <c r="A112" s="68" t="s">
        <v>326</v>
      </c>
      <c r="B112" s="68" t="s">
        <v>324</v>
      </c>
      <c r="C112" s="75" t="s">
        <v>290</v>
      </c>
      <c r="D112" s="89">
        <v>3</v>
      </c>
      <c r="E112" s="90" t="s">
        <v>132</v>
      </c>
      <c r="F112" s="91">
        <v>32</v>
      </c>
      <c r="G112" s="75"/>
      <c r="H112" s="78"/>
      <c r="I112" s="92"/>
      <c r="J112" s="92"/>
      <c r="K112" s="35" t="s">
        <v>66</v>
      </c>
      <c r="L112" s="109">
        <v>112</v>
      </c>
      <c r="M112" s="109"/>
      <c r="N112" s="94"/>
      <c r="O112" s="85" t="s">
        <v>199</v>
      </c>
      <c r="P112" s="85">
        <v>1</v>
      </c>
      <c r="Q112" s="85" t="s">
        <v>200</v>
      </c>
      <c r="R112" s="85"/>
      <c r="S112" s="85"/>
      <c r="T112" s="69" t="str">
        <f>REPLACE(INDEX(GroupVertices[Group],MATCH(Edges[[#This Row],[Vertex 1]],GroupVertices[Vertex],0)),1,1,"")</f>
        <v>4</v>
      </c>
      <c r="U112" s="69" t="str">
        <f>REPLACE(INDEX(GroupVertices[Group],MATCH(Edges[[#This Row],[Vertex 2]],GroupVertices[Vertex],0)),1,1,"")</f>
        <v>4</v>
      </c>
      <c r="V112" s="35"/>
      <c r="W112" s="35"/>
      <c r="X112" s="35"/>
      <c r="Y112" s="35"/>
      <c r="Z112" s="35"/>
      <c r="AA112" s="35"/>
      <c r="AB112" s="35"/>
      <c r="AC112" s="35"/>
      <c r="AD112" s="35"/>
    </row>
    <row r="113" spans="1:30" ht="15">
      <c r="A113" s="68" t="s">
        <v>325</v>
      </c>
      <c r="B113" s="68" t="s">
        <v>326</v>
      </c>
      <c r="C113" s="75" t="s">
        <v>290</v>
      </c>
      <c r="D113" s="89">
        <v>3</v>
      </c>
      <c r="E113" s="90" t="s">
        <v>132</v>
      </c>
      <c r="F113" s="91">
        <v>32</v>
      </c>
      <c r="G113" s="75"/>
      <c r="H113" s="78"/>
      <c r="I113" s="92"/>
      <c r="J113" s="92"/>
      <c r="K113" s="35" t="s">
        <v>66</v>
      </c>
      <c r="L113" s="109">
        <v>113</v>
      </c>
      <c r="M113" s="109"/>
      <c r="N113" s="94"/>
      <c r="O113" s="85" t="s">
        <v>199</v>
      </c>
      <c r="P113" s="85">
        <v>1</v>
      </c>
      <c r="Q113" s="85" t="s">
        <v>200</v>
      </c>
      <c r="R113" s="85"/>
      <c r="S113" s="85"/>
      <c r="T113" s="69" t="str">
        <f>REPLACE(INDEX(GroupVertices[Group],MATCH(Edges[[#This Row],[Vertex 1]],GroupVertices[Vertex],0)),1,1,"")</f>
        <v>4</v>
      </c>
      <c r="U113" s="69" t="str">
        <f>REPLACE(INDEX(GroupVertices[Group],MATCH(Edges[[#This Row],[Vertex 2]],GroupVertices[Vertex],0)),1,1,"")</f>
        <v>4</v>
      </c>
      <c r="V113" s="35"/>
      <c r="W113" s="35"/>
      <c r="X113" s="35"/>
      <c r="Y113" s="35"/>
      <c r="Z113" s="35"/>
      <c r="AA113" s="35"/>
      <c r="AB113" s="35"/>
      <c r="AC113" s="35"/>
      <c r="AD113" s="35"/>
    </row>
    <row r="114" spans="1:30" ht="15">
      <c r="A114" s="68" t="s">
        <v>325</v>
      </c>
      <c r="B114" s="68" t="s">
        <v>351</v>
      </c>
      <c r="C114" s="75" t="s">
        <v>290</v>
      </c>
      <c r="D114" s="89">
        <v>3</v>
      </c>
      <c r="E114" s="90" t="s">
        <v>132</v>
      </c>
      <c r="F114" s="91">
        <v>32</v>
      </c>
      <c r="G114" s="75"/>
      <c r="H114" s="78"/>
      <c r="I114" s="92"/>
      <c r="J114" s="92"/>
      <c r="K114" s="35" t="s">
        <v>65</v>
      </c>
      <c r="L114" s="109">
        <v>114</v>
      </c>
      <c r="M114" s="109"/>
      <c r="N114" s="94"/>
      <c r="O114" s="85" t="s">
        <v>199</v>
      </c>
      <c r="P114" s="85">
        <v>1</v>
      </c>
      <c r="Q114" s="85" t="s">
        <v>200</v>
      </c>
      <c r="R114" s="85"/>
      <c r="S114" s="85"/>
      <c r="T114" s="69" t="str">
        <f>REPLACE(INDEX(GroupVertices[Group],MATCH(Edges[[#This Row],[Vertex 1]],GroupVertices[Vertex],0)),1,1,"")</f>
        <v>4</v>
      </c>
      <c r="U114" s="69" t="str">
        <f>REPLACE(INDEX(GroupVertices[Group],MATCH(Edges[[#This Row],[Vertex 2]],GroupVertices[Vertex],0)),1,1,"")</f>
        <v>4</v>
      </c>
      <c r="V114" s="35"/>
      <c r="W114" s="35"/>
      <c r="X114" s="35"/>
      <c r="Y114" s="35"/>
      <c r="Z114" s="35"/>
      <c r="AA114" s="35"/>
      <c r="AB114" s="35"/>
      <c r="AC114" s="35"/>
      <c r="AD114" s="35"/>
    </row>
    <row r="115" spans="1:30" ht="15">
      <c r="A115" s="68" t="s">
        <v>294</v>
      </c>
      <c r="B115" s="68" t="s">
        <v>325</v>
      </c>
      <c r="C115" s="75" t="s">
        <v>290</v>
      </c>
      <c r="D115" s="89">
        <v>3</v>
      </c>
      <c r="E115" s="90" t="s">
        <v>132</v>
      </c>
      <c r="F115" s="91">
        <v>32</v>
      </c>
      <c r="G115" s="75"/>
      <c r="H115" s="78"/>
      <c r="I115" s="92"/>
      <c r="J115" s="92"/>
      <c r="K115" s="35" t="s">
        <v>65</v>
      </c>
      <c r="L115" s="109">
        <v>115</v>
      </c>
      <c r="M115" s="109"/>
      <c r="N115" s="94"/>
      <c r="O115" s="85" t="s">
        <v>199</v>
      </c>
      <c r="P115" s="85">
        <v>1</v>
      </c>
      <c r="Q115" s="85" t="s">
        <v>200</v>
      </c>
      <c r="R115" s="85"/>
      <c r="S115" s="85"/>
      <c r="T115" s="69" t="str">
        <f>REPLACE(INDEX(GroupVertices[Group],MATCH(Edges[[#This Row],[Vertex 1]],GroupVertices[Vertex],0)),1,1,"")</f>
        <v>1</v>
      </c>
      <c r="U115" s="69" t="str">
        <f>REPLACE(INDEX(GroupVertices[Group],MATCH(Edges[[#This Row],[Vertex 2]],GroupVertices[Vertex],0)),1,1,"")</f>
        <v>4</v>
      </c>
      <c r="V115" s="35"/>
      <c r="W115" s="35"/>
      <c r="X115" s="35"/>
      <c r="Y115" s="35"/>
      <c r="Z115" s="35"/>
      <c r="AA115" s="35"/>
      <c r="AB115" s="35"/>
      <c r="AC115" s="35"/>
      <c r="AD115" s="35"/>
    </row>
    <row r="116" spans="1:30" ht="15">
      <c r="A116" s="68" t="s">
        <v>326</v>
      </c>
      <c r="B116" s="68" t="s">
        <v>325</v>
      </c>
      <c r="C116" s="75" t="s">
        <v>290</v>
      </c>
      <c r="D116" s="89">
        <v>3</v>
      </c>
      <c r="E116" s="90" t="s">
        <v>132</v>
      </c>
      <c r="F116" s="91">
        <v>32</v>
      </c>
      <c r="G116" s="75"/>
      <c r="H116" s="78"/>
      <c r="I116" s="92"/>
      <c r="J116" s="92"/>
      <c r="K116" s="35" t="s">
        <v>66</v>
      </c>
      <c r="L116" s="109">
        <v>116</v>
      </c>
      <c r="M116" s="109"/>
      <c r="N116" s="94"/>
      <c r="O116" s="85" t="s">
        <v>199</v>
      </c>
      <c r="P116" s="85">
        <v>1</v>
      </c>
      <c r="Q116" s="85" t="s">
        <v>200</v>
      </c>
      <c r="R116" s="85"/>
      <c r="S116" s="85"/>
      <c r="T116" s="69" t="str">
        <f>REPLACE(INDEX(GroupVertices[Group],MATCH(Edges[[#This Row],[Vertex 1]],GroupVertices[Vertex],0)),1,1,"")</f>
        <v>4</v>
      </c>
      <c r="U116" s="69" t="str">
        <f>REPLACE(INDEX(GroupVertices[Group],MATCH(Edges[[#This Row],[Vertex 2]],GroupVertices[Vertex],0)),1,1,"")</f>
        <v>4</v>
      </c>
      <c r="V116" s="35"/>
      <c r="W116" s="35"/>
      <c r="X116" s="35"/>
      <c r="Y116" s="35"/>
      <c r="Z116" s="35"/>
      <c r="AA116" s="35"/>
      <c r="AB116" s="35"/>
      <c r="AC116" s="35"/>
      <c r="AD116" s="35"/>
    </row>
    <row r="117" spans="1:30" ht="15">
      <c r="A117" s="68" t="s">
        <v>326</v>
      </c>
      <c r="B117" s="68" t="s">
        <v>386</v>
      </c>
      <c r="C117" s="75" t="s">
        <v>290</v>
      </c>
      <c r="D117" s="89">
        <v>3</v>
      </c>
      <c r="E117" s="90" t="s">
        <v>132</v>
      </c>
      <c r="F117" s="91">
        <v>32</v>
      </c>
      <c r="G117" s="75"/>
      <c r="H117" s="78"/>
      <c r="I117" s="92"/>
      <c r="J117" s="92"/>
      <c r="K117" s="35" t="s">
        <v>65</v>
      </c>
      <c r="L117" s="109">
        <v>117</v>
      </c>
      <c r="M117" s="109"/>
      <c r="N117" s="94"/>
      <c r="O117" s="85" t="s">
        <v>199</v>
      </c>
      <c r="P117" s="85">
        <v>1</v>
      </c>
      <c r="Q117" s="85" t="s">
        <v>200</v>
      </c>
      <c r="R117" s="85"/>
      <c r="S117" s="85"/>
      <c r="T117" s="69" t="str">
        <f>REPLACE(INDEX(GroupVertices[Group],MATCH(Edges[[#This Row],[Vertex 1]],GroupVertices[Vertex],0)),1,1,"")</f>
        <v>4</v>
      </c>
      <c r="U117" s="69" t="str">
        <f>REPLACE(INDEX(GroupVertices[Group],MATCH(Edges[[#This Row],[Vertex 2]],GroupVertices[Vertex],0)),1,1,"")</f>
        <v>2</v>
      </c>
      <c r="V117" s="35"/>
      <c r="W117" s="35"/>
      <c r="X117" s="35"/>
      <c r="Y117" s="35"/>
      <c r="Z117" s="35"/>
      <c r="AA117" s="35"/>
      <c r="AB117" s="35"/>
      <c r="AC117" s="35"/>
      <c r="AD117" s="35"/>
    </row>
    <row r="118" spans="1:30" ht="15">
      <c r="A118" s="68" t="s">
        <v>294</v>
      </c>
      <c r="B118" s="68" t="s">
        <v>326</v>
      </c>
      <c r="C118" s="75" t="s">
        <v>290</v>
      </c>
      <c r="D118" s="89">
        <v>3</v>
      </c>
      <c r="E118" s="90" t="s">
        <v>132</v>
      </c>
      <c r="F118" s="91">
        <v>32</v>
      </c>
      <c r="G118" s="75"/>
      <c r="H118" s="78"/>
      <c r="I118" s="92"/>
      <c r="J118" s="92"/>
      <c r="K118" s="35" t="s">
        <v>65</v>
      </c>
      <c r="L118" s="109">
        <v>118</v>
      </c>
      <c r="M118" s="109"/>
      <c r="N118" s="94"/>
      <c r="O118" s="85" t="s">
        <v>199</v>
      </c>
      <c r="P118" s="85">
        <v>1</v>
      </c>
      <c r="Q118" s="85" t="s">
        <v>200</v>
      </c>
      <c r="R118" s="85"/>
      <c r="S118" s="85"/>
      <c r="T118" s="69" t="str">
        <f>REPLACE(INDEX(GroupVertices[Group],MATCH(Edges[[#This Row],[Vertex 1]],GroupVertices[Vertex],0)),1,1,"")</f>
        <v>1</v>
      </c>
      <c r="U118" s="69" t="str">
        <f>REPLACE(INDEX(GroupVertices[Group],MATCH(Edges[[#This Row],[Vertex 2]],GroupVertices[Vertex],0)),1,1,"")</f>
        <v>4</v>
      </c>
      <c r="V118" s="35"/>
      <c r="W118" s="35"/>
      <c r="X118" s="35"/>
      <c r="Y118" s="35"/>
      <c r="Z118" s="35"/>
      <c r="AA118" s="35"/>
      <c r="AB118" s="35"/>
      <c r="AC118" s="35"/>
      <c r="AD118" s="35"/>
    </row>
    <row r="119" spans="1:30" ht="15">
      <c r="A119" s="68" t="s">
        <v>294</v>
      </c>
      <c r="B119" s="68" t="s">
        <v>410</v>
      </c>
      <c r="C119" s="75" t="s">
        <v>290</v>
      </c>
      <c r="D119" s="89">
        <v>3</v>
      </c>
      <c r="E119" s="90" t="s">
        <v>132</v>
      </c>
      <c r="F119" s="91">
        <v>32</v>
      </c>
      <c r="G119" s="75"/>
      <c r="H119" s="78"/>
      <c r="I119" s="92"/>
      <c r="J119" s="92"/>
      <c r="K119" s="35" t="s">
        <v>65</v>
      </c>
      <c r="L119" s="109">
        <v>119</v>
      </c>
      <c r="M119" s="109"/>
      <c r="N119" s="94"/>
      <c r="O119" s="85" t="s">
        <v>199</v>
      </c>
      <c r="P119" s="85">
        <v>1</v>
      </c>
      <c r="Q119" s="85" t="s">
        <v>200</v>
      </c>
      <c r="R119" s="85"/>
      <c r="S119" s="85"/>
      <c r="T119" s="69" t="str">
        <f>REPLACE(INDEX(GroupVertices[Group],MATCH(Edges[[#This Row],[Vertex 1]],GroupVertices[Vertex],0)),1,1,"")</f>
        <v>1</v>
      </c>
      <c r="U119" s="69" t="str">
        <f>REPLACE(INDEX(GroupVertices[Group],MATCH(Edges[[#This Row],[Vertex 2]],GroupVertices[Vertex],0)),1,1,"")</f>
        <v>1</v>
      </c>
      <c r="V119" s="35"/>
      <c r="W119" s="35"/>
      <c r="X119" s="35"/>
      <c r="Y119" s="35"/>
      <c r="Z119" s="35"/>
      <c r="AA119" s="35"/>
      <c r="AB119" s="35"/>
      <c r="AC119" s="35"/>
      <c r="AD119" s="35"/>
    </row>
    <row r="120" spans="1:30" ht="15">
      <c r="A120" s="68" t="s">
        <v>294</v>
      </c>
      <c r="B120" s="68" t="s">
        <v>411</v>
      </c>
      <c r="C120" s="75" t="s">
        <v>290</v>
      </c>
      <c r="D120" s="89">
        <v>3</v>
      </c>
      <c r="E120" s="90" t="s">
        <v>132</v>
      </c>
      <c r="F120" s="91">
        <v>32</v>
      </c>
      <c r="G120" s="75"/>
      <c r="H120" s="78"/>
      <c r="I120" s="92"/>
      <c r="J120" s="92"/>
      <c r="K120" s="35" t="s">
        <v>65</v>
      </c>
      <c r="L120" s="109">
        <v>120</v>
      </c>
      <c r="M120" s="109"/>
      <c r="N120" s="94"/>
      <c r="O120" s="85" t="s">
        <v>199</v>
      </c>
      <c r="P120" s="85">
        <v>1</v>
      </c>
      <c r="Q120" s="85" t="s">
        <v>200</v>
      </c>
      <c r="R120" s="85"/>
      <c r="S120" s="85"/>
      <c r="T120" s="69" t="str">
        <f>REPLACE(INDEX(GroupVertices[Group],MATCH(Edges[[#This Row],[Vertex 1]],GroupVertices[Vertex],0)),1,1,"")</f>
        <v>1</v>
      </c>
      <c r="U120" s="69" t="str">
        <f>REPLACE(INDEX(GroupVertices[Group],MATCH(Edges[[#This Row],[Vertex 2]],GroupVertices[Vertex],0)),1,1,"")</f>
        <v>1</v>
      </c>
      <c r="V120" s="35"/>
      <c r="W120" s="35"/>
      <c r="X120" s="35"/>
      <c r="Y120" s="35"/>
      <c r="Z120" s="35"/>
      <c r="AA120" s="35"/>
      <c r="AB120" s="35"/>
      <c r="AC120" s="35"/>
      <c r="AD120" s="35"/>
    </row>
    <row r="121" spans="1:30" ht="15">
      <c r="A121" s="68" t="s">
        <v>294</v>
      </c>
      <c r="B121" s="68" t="s">
        <v>412</v>
      </c>
      <c r="C121" s="75" t="s">
        <v>290</v>
      </c>
      <c r="D121" s="89">
        <v>3</v>
      </c>
      <c r="E121" s="90" t="s">
        <v>132</v>
      </c>
      <c r="F121" s="91">
        <v>32</v>
      </c>
      <c r="G121" s="75"/>
      <c r="H121" s="78"/>
      <c r="I121" s="92"/>
      <c r="J121" s="92"/>
      <c r="K121" s="35" t="s">
        <v>65</v>
      </c>
      <c r="L121" s="109">
        <v>121</v>
      </c>
      <c r="M121" s="109"/>
      <c r="N121" s="94"/>
      <c r="O121" s="85" t="s">
        <v>199</v>
      </c>
      <c r="P121" s="85">
        <v>1</v>
      </c>
      <c r="Q121" s="85" t="s">
        <v>200</v>
      </c>
      <c r="R121" s="85"/>
      <c r="S121" s="85"/>
      <c r="T121" s="69" t="str">
        <f>REPLACE(INDEX(GroupVertices[Group],MATCH(Edges[[#This Row],[Vertex 1]],GroupVertices[Vertex],0)),1,1,"")</f>
        <v>1</v>
      </c>
      <c r="U121" s="69" t="str">
        <f>REPLACE(INDEX(GroupVertices[Group],MATCH(Edges[[#This Row],[Vertex 2]],GroupVertices[Vertex],0)),1,1,"")</f>
        <v>1</v>
      </c>
      <c r="V121" s="35"/>
      <c r="W121" s="35"/>
      <c r="X121" s="35"/>
      <c r="Y121" s="35"/>
      <c r="Z121" s="35"/>
      <c r="AA121" s="35"/>
      <c r="AB121" s="35"/>
      <c r="AC121" s="35"/>
      <c r="AD121" s="35"/>
    </row>
    <row r="122" spans="1:30" ht="15">
      <c r="A122" s="68" t="s">
        <v>327</v>
      </c>
      <c r="B122" s="68" t="s">
        <v>413</v>
      </c>
      <c r="C122" s="75" t="s">
        <v>290</v>
      </c>
      <c r="D122" s="89">
        <v>3</v>
      </c>
      <c r="E122" s="90" t="s">
        <v>132</v>
      </c>
      <c r="F122" s="91">
        <v>32</v>
      </c>
      <c r="G122" s="75"/>
      <c r="H122" s="78"/>
      <c r="I122" s="92"/>
      <c r="J122" s="92"/>
      <c r="K122" s="35" t="s">
        <v>65</v>
      </c>
      <c r="L122" s="109">
        <v>122</v>
      </c>
      <c r="M122" s="109"/>
      <c r="N122" s="94"/>
      <c r="O122" s="85" t="s">
        <v>199</v>
      </c>
      <c r="P122" s="85">
        <v>1</v>
      </c>
      <c r="Q122" s="85" t="s">
        <v>200</v>
      </c>
      <c r="R122" s="85"/>
      <c r="S122" s="85"/>
      <c r="T122" s="69" t="str">
        <f>REPLACE(INDEX(GroupVertices[Group],MATCH(Edges[[#This Row],[Vertex 1]],GroupVertices[Vertex],0)),1,1,"")</f>
        <v>3</v>
      </c>
      <c r="U122" s="69" t="str">
        <f>REPLACE(INDEX(GroupVertices[Group],MATCH(Edges[[#This Row],[Vertex 2]],GroupVertices[Vertex],0)),1,1,"")</f>
        <v>3</v>
      </c>
      <c r="V122" s="35"/>
      <c r="W122" s="35"/>
      <c r="X122" s="35"/>
      <c r="Y122" s="35"/>
      <c r="Z122" s="35"/>
      <c r="AA122" s="35"/>
      <c r="AB122" s="35"/>
      <c r="AC122" s="35"/>
      <c r="AD122" s="35"/>
    </row>
    <row r="123" spans="1:30" ht="15">
      <c r="A123" s="68" t="s">
        <v>327</v>
      </c>
      <c r="B123" s="68" t="s">
        <v>330</v>
      </c>
      <c r="C123" s="75" t="s">
        <v>290</v>
      </c>
      <c r="D123" s="89">
        <v>3</v>
      </c>
      <c r="E123" s="90" t="s">
        <v>132</v>
      </c>
      <c r="F123" s="91">
        <v>32</v>
      </c>
      <c r="G123" s="75"/>
      <c r="H123" s="78"/>
      <c r="I123" s="92"/>
      <c r="J123" s="92"/>
      <c r="K123" s="35" t="s">
        <v>65</v>
      </c>
      <c r="L123" s="109">
        <v>123</v>
      </c>
      <c r="M123" s="109"/>
      <c r="N123" s="94"/>
      <c r="O123" s="85" t="s">
        <v>199</v>
      </c>
      <c r="P123" s="85">
        <v>1</v>
      </c>
      <c r="Q123" s="85" t="s">
        <v>200</v>
      </c>
      <c r="R123" s="85"/>
      <c r="S123" s="85"/>
      <c r="T123" s="69" t="str">
        <f>REPLACE(INDEX(GroupVertices[Group],MATCH(Edges[[#This Row],[Vertex 1]],GroupVertices[Vertex],0)),1,1,"")</f>
        <v>3</v>
      </c>
      <c r="U123" s="69" t="str">
        <f>REPLACE(INDEX(GroupVertices[Group],MATCH(Edges[[#This Row],[Vertex 2]],GroupVertices[Vertex],0)),1,1,"")</f>
        <v>3</v>
      </c>
      <c r="V123" s="35"/>
      <c r="W123" s="35"/>
      <c r="X123" s="35"/>
      <c r="Y123" s="35"/>
      <c r="Z123" s="35"/>
      <c r="AA123" s="35"/>
      <c r="AB123" s="35"/>
      <c r="AC123" s="35"/>
      <c r="AD123" s="35"/>
    </row>
    <row r="124" spans="1:30" ht="15">
      <c r="A124" s="68" t="s">
        <v>327</v>
      </c>
      <c r="B124" s="68" t="s">
        <v>339</v>
      </c>
      <c r="C124" s="75" t="s">
        <v>290</v>
      </c>
      <c r="D124" s="89">
        <v>3</v>
      </c>
      <c r="E124" s="90" t="s">
        <v>132</v>
      </c>
      <c r="F124" s="91">
        <v>32</v>
      </c>
      <c r="G124" s="75"/>
      <c r="H124" s="78"/>
      <c r="I124" s="92"/>
      <c r="J124" s="92"/>
      <c r="K124" s="35" t="s">
        <v>65</v>
      </c>
      <c r="L124" s="109">
        <v>124</v>
      </c>
      <c r="M124" s="109"/>
      <c r="N124" s="94"/>
      <c r="O124" s="85" t="s">
        <v>199</v>
      </c>
      <c r="P124" s="85">
        <v>1</v>
      </c>
      <c r="Q124" s="85" t="s">
        <v>200</v>
      </c>
      <c r="R124" s="85"/>
      <c r="S124" s="85"/>
      <c r="T124" s="69" t="str">
        <f>REPLACE(INDEX(GroupVertices[Group],MATCH(Edges[[#This Row],[Vertex 1]],GroupVertices[Vertex],0)),1,1,"")</f>
        <v>3</v>
      </c>
      <c r="U124" s="69" t="str">
        <f>REPLACE(INDEX(GroupVertices[Group],MATCH(Edges[[#This Row],[Vertex 2]],GroupVertices[Vertex],0)),1,1,"")</f>
        <v>3</v>
      </c>
      <c r="V124" s="35"/>
      <c r="W124" s="35"/>
      <c r="X124" s="35"/>
      <c r="Y124" s="35"/>
      <c r="Z124" s="35"/>
      <c r="AA124" s="35"/>
      <c r="AB124" s="35"/>
      <c r="AC124" s="35"/>
      <c r="AD124" s="35"/>
    </row>
    <row r="125" spans="1:30" ht="15">
      <c r="A125" s="68" t="s">
        <v>327</v>
      </c>
      <c r="B125" s="68" t="s">
        <v>340</v>
      </c>
      <c r="C125" s="75" t="s">
        <v>290</v>
      </c>
      <c r="D125" s="89">
        <v>3</v>
      </c>
      <c r="E125" s="90" t="s">
        <v>132</v>
      </c>
      <c r="F125" s="91">
        <v>32</v>
      </c>
      <c r="G125" s="75"/>
      <c r="H125" s="78"/>
      <c r="I125" s="92"/>
      <c r="J125" s="92"/>
      <c r="K125" s="35" t="s">
        <v>65</v>
      </c>
      <c r="L125" s="109">
        <v>125</v>
      </c>
      <c r="M125" s="109"/>
      <c r="N125" s="94"/>
      <c r="O125" s="85" t="s">
        <v>199</v>
      </c>
      <c r="P125" s="85">
        <v>1</v>
      </c>
      <c r="Q125" s="85" t="s">
        <v>200</v>
      </c>
      <c r="R125" s="85"/>
      <c r="S125" s="85"/>
      <c r="T125" s="69" t="str">
        <f>REPLACE(INDEX(GroupVertices[Group],MATCH(Edges[[#This Row],[Vertex 1]],GroupVertices[Vertex],0)),1,1,"")</f>
        <v>3</v>
      </c>
      <c r="U125" s="69" t="str">
        <f>REPLACE(INDEX(GroupVertices[Group],MATCH(Edges[[#This Row],[Vertex 2]],GroupVertices[Vertex],0)),1,1,"")</f>
        <v>3</v>
      </c>
      <c r="V125" s="35"/>
      <c r="W125" s="35"/>
      <c r="X125" s="35"/>
      <c r="Y125" s="35"/>
      <c r="Z125" s="35"/>
      <c r="AA125" s="35"/>
      <c r="AB125" s="35"/>
      <c r="AC125" s="35"/>
      <c r="AD125" s="35"/>
    </row>
    <row r="126" spans="1:30" ht="15">
      <c r="A126" s="68" t="s">
        <v>327</v>
      </c>
      <c r="B126" s="68" t="s">
        <v>386</v>
      </c>
      <c r="C126" s="75" t="s">
        <v>290</v>
      </c>
      <c r="D126" s="89">
        <v>3</v>
      </c>
      <c r="E126" s="90" t="s">
        <v>132</v>
      </c>
      <c r="F126" s="91">
        <v>32</v>
      </c>
      <c r="G126" s="75"/>
      <c r="H126" s="78"/>
      <c r="I126" s="92"/>
      <c r="J126" s="92"/>
      <c r="K126" s="35" t="s">
        <v>65</v>
      </c>
      <c r="L126" s="109">
        <v>126</v>
      </c>
      <c r="M126" s="109"/>
      <c r="N126" s="94"/>
      <c r="O126" s="85" t="s">
        <v>199</v>
      </c>
      <c r="P126" s="85">
        <v>1</v>
      </c>
      <c r="Q126" s="85" t="s">
        <v>200</v>
      </c>
      <c r="R126" s="85"/>
      <c r="S126" s="85"/>
      <c r="T126" s="69" t="str">
        <f>REPLACE(INDEX(GroupVertices[Group],MATCH(Edges[[#This Row],[Vertex 1]],GroupVertices[Vertex],0)),1,1,"")</f>
        <v>3</v>
      </c>
      <c r="U126" s="69" t="str">
        <f>REPLACE(INDEX(GroupVertices[Group],MATCH(Edges[[#This Row],[Vertex 2]],GroupVertices[Vertex],0)),1,1,"")</f>
        <v>2</v>
      </c>
      <c r="V126" s="35"/>
      <c r="W126" s="35"/>
      <c r="X126" s="35"/>
      <c r="Y126" s="35"/>
      <c r="Z126" s="35"/>
      <c r="AA126" s="35"/>
      <c r="AB126" s="35"/>
      <c r="AC126" s="35"/>
      <c r="AD126" s="35"/>
    </row>
    <row r="127" spans="1:30" ht="15">
      <c r="A127" s="68" t="s">
        <v>294</v>
      </c>
      <c r="B127" s="68" t="s">
        <v>327</v>
      </c>
      <c r="C127" s="75" t="s">
        <v>290</v>
      </c>
      <c r="D127" s="89">
        <v>3</v>
      </c>
      <c r="E127" s="90" t="s">
        <v>132</v>
      </c>
      <c r="F127" s="91">
        <v>32</v>
      </c>
      <c r="G127" s="75"/>
      <c r="H127" s="78"/>
      <c r="I127" s="92"/>
      <c r="J127" s="92"/>
      <c r="K127" s="35" t="s">
        <v>65</v>
      </c>
      <c r="L127" s="109">
        <v>127</v>
      </c>
      <c r="M127" s="109"/>
      <c r="N127" s="94"/>
      <c r="O127" s="85" t="s">
        <v>199</v>
      </c>
      <c r="P127" s="85">
        <v>1</v>
      </c>
      <c r="Q127" s="85" t="s">
        <v>200</v>
      </c>
      <c r="R127" s="85"/>
      <c r="S127" s="85"/>
      <c r="T127" s="69" t="str">
        <f>REPLACE(INDEX(GroupVertices[Group],MATCH(Edges[[#This Row],[Vertex 1]],GroupVertices[Vertex],0)),1,1,"")</f>
        <v>1</v>
      </c>
      <c r="U127" s="69" t="str">
        <f>REPLACE(INDEX(GroupVertices[Group],MATCH(Edges[[#This Row],[Vertex 2]],GroupVertices[Vertex],0)),1,1,"")</f>
        <v>3</v>
      </c>
      <c r="V127" s="35"/>
      <c r="W127" s="35"/>
      <c r="X127" s="35"/>
      <c r="Y127" s="35"/>
      <c r="Z127" s="35"/>
      <c r="AA127" s="35"/>
      <c r="AB127" s="35"/>
      <c r="AC127" s="35"/>
      <c r="AD127" s="35"/>
    </row>
    <row r="128" spans="1:30" ht="15">
      <c r="A128" s="68" t="s">
        <v>328</v>
      </c>
      <c r="B128" s="68" t="s">
        <v>337</v>
      </c>
      <c r="C128" s="75" t="s">
        <v>290</v>
      </c>
      <c r="D128" s="89">
        <v>3</v>
      </c>
      <c r="E128" s="90" t="s">
        <v>132</v>
      </c>
      <c r="F128" s="91">
        <v>32</v>
      </c>
      <c r="G128" s="75"/>
      <c r="H128" s="78"/>
      <c r="I128" s="92"/>
      <c r="J128" s="92"/>
      <c r="K128" s="35" t="s">
        <v>65</v>
      </c>
      <c r="L128" s="109">
        <v>128</v>
      </c>
      <c r="M128" s="109"/>
      <c r="N128" s="94"/>
      <c r="O128" s="85" t="s">
        <v>199</v>
      </c>
      <c r="P128" s="85">
        <v>1</v>
      </c>
      <c r="Q128" s="85" t="s">
        <v>200</v>
      </c>
      <c r="R128" s="85"/>
      <c r="S128" s="85"/>
      <c r="T128" s="69" t="str">
        <f>REPLACE(INDEX(GroupVertices[Group],MATCH(Edges[[#This Row],[Vertex 1]],GroupVertices[Vertex],0)),1,1,"")</f>
        <v>3</v>
      </c>
      <c r="U128" s="69" t="str">
        <f>REPLACE(INDEX(GroupVertices[Group],MATCH(Edges[[#This Row],[Vertex 2]],GroupVertices[Vertex],0)),1,1,"")</f>
        <v>3</v>
      </c>
      <c r="V128" s="35"/>
      <c r="W128" s="35"/>
      <c r="X128" s="35"/>
      <c r="Y128" s="35"/>
      <c r="Z128" s="35"/>
      <c r="AA128" s="35"/>
      <c r="AB128" s="35"/>
      <c r="AC128" s="35"/>
      <c r="AD128" s="35"/>
    </row>
    <row r="129" spans="1:30" ht="15">
      <c r="A129" s="68" t="s">
        <v>294</v>
      </c>
      <c r="B129" s="68" t="s">
        <v>328</v>
      </c>
      <c r="C129" s="75" t="s">
        <v>290</v>
      </c>
      <c r="D129" s="89">
        <v>3</v>
      </c>
      <c r="E129" s="90" t="s">
        <v>132</v>
      </c>
      <c r="F129" s="91">
        <v>32</v>
      </c>
      <c r="G129" s="75"/>
      <c r="H129" s="78"/>
      <c r="I129" s="92"/>
      <c r="J129" s="92"/>
      <c r="K129" s="35" t="s">
        <v>65</v>
      </c>
      <c r="L129" s="109">
        <v>129</v>
      </c>
      <c r="M129" s="109"/>
      <c r="N129" s="94"/>
      <c r="O129" s="85" t="s">
        <v>199</v>
      </c>
      <c r="P129" s="85">
        <v>1</v>
      </c>
      <c r="Q129" s="85" t="s">
        <v>200</v>
      </c>
      <c r="R129" s="85"/>
      <c r="S129" s="85"/>
      <c r="T129" s="69" t="str">
        <f>REPLACE(INDEX(GroupVertices[Group],MATCH(Edges[[#This Row],[Vertex 1]],GroupVertices[Vertex],0)),1,1,"")</f>
        <v>1</v>
      </c>
      <c r="U129" s="69" t="str">
        <f>REPLACE(INDEX(GroupVertices[Group],MATCH(Edges[[#This Row],[Vertex 2]],GroupVertices[Vertex],0)),1,1,"")</f>
        <v>3</v>
      </c>
      <c r="V129" s="35"/>
      <c r="W129" s="35"/>
      <c r="X129" s="35"/>
      <c r="Y129" s="35"/>
      <c r="Z129" s="35"/>
      <c r="AA129" s="35"/>
      <c r="AB129" s="35"/>
      <c r="AC129" s="35"/>
      <c r="AD129" s="35"/>
    </row>
    <row r="130" spans="1:30" ht="15">
      <c r="A130" s="68" t="s">
        <v>329</v>
      </c>
      <c r="B130" s="68" t="s">
        <v>414</v>
      </c>
      <c r="C130" s="75" t="s">
        <v>290</v>
      </c>
      <c r="D130" s="89">
        <v>3</v>
      </c>
      <c r="E130" s="90" t="s">
        <v>132</v>
      </c>
      <c r="F130" s="91">
        <v>32</v>
      </c>
      <c r="G130" s="75"/>
      <c r="H130" s="78"/>
      <c r="I130" s="92"/>
      <c r="J130" s="92"/>
      <c r="K130" s="35" t="s">
        <v>65</v>
      </c>
      <c r="L130" s="109">
        <v>130</v>
      </c>
      <c r="M130" s="109"/>
      <c r="N130" s="94"/>
      <c r="O130" s="85" t="s">
        <v>199</v>
      </c>
      <c r="P130" s="85">
        <v>1</v>
      </c>
      <c r="Q130" s="85" t="s">
        <v>200</v>
      </c>
      <c r="R130" s="85"/>
      <c r="S130" s="85"/>
      <c r="T130" s="69" t="str">
        <f>REPLACE(INDEX(GroupVertices[Group],MATCH(Edges[[#This Row],[Vertex 1]],GroupVertices[Vertex],0)),1,1,"")</f>
        <v>1</v>
      </c>
      <c r="U130" s="69" t="str">
        <f>REPLACE(INDEX(GroupVertices[Group],MATCH(Edges[[#This Row],[Vertex 2]],GroupVertices[Vertex],0)),1,1,"")</f>
        <v>1</v>
      </c>
      <c r="V130" s="35"/>
      <c r="W130" s="35"/>
      <c r="X130" s="35"/>
      <c r="Y130" s="35"/>
      <c r="Z130" s="35"/>
      <c r="AA130" s="35"/>
      <c r="AB130" s="35"/>
      <c r="AC130" s="35"/>
      <c r="AD130" s="35"/>
    </row>
    <row r="131" spans="1:30" ht="15">
      <c r="A131" s="68" t="s">
        <v>294</v>
      </c>
      <c r="B131" s="68" t="s">
        <v>329</v>
      </c>
      <c r="C131" s="75" t="s">
        <v>290</v>
      </c>
      <c r="D131" s="89">
        <v>3</v>
      </c>
      <c r="E131" s="90" t="s">
        <v>132</v>
      </c>
      <c r="F131" s="91">
        <v>32</v>
      </c>
      <c r="G131" s="75"/>
      <c r="H131" s="78"/>
      <c r="I131" s="92"/>
      <c r="J131" s="92"/>
      <c r="K131" s="35" t="s">
        <v>65</v>
      </c>
      <c r="L131" s="109">
        <v>131</v>
      </c>
      <c r="M131" s="109"/>
      <c r="N131" s="94"/>
      <c r="O131" s="85" t="s">
        <v>199</v>
      </c>
      <c r="P131" s="85">
        <v>1</v>
      </c>
      <c r="Q131" s="85" t="s">
        <v>200</v>
      </c>
      <c r="R131" s="85"/>
      <c r="S131" s="85"/>
      <c r="T131" s="69" t="str">
        <f>REPLACE(INDEX(GroupVertices[Group],MATCH(Edges[[#This Row],[Vertex 1]],GroupVertices[Vertex],0)),1,1,"")</f>
        <v>1</v>
      </c>
      <c r="U131" s="69" t="str">
        <f>REPLACE(INDEX(GroupVertices[Group],MATCH(Edges[[#This Row],[Vertex 2]],GroupVertices[Vertex],0)),1,1,"")</f>
        <v>1</v>
      </c>
      <c r="V131" s="35"/>
      <c r="W131" s="35"/>
      <c r="X131" s="35"/>
      <c r="Y131" s="35"/>
      <c r="Z131" s="35"/>
      <c r="AA131" s="35"/>
      <c r="AB131" s="35"/>
      <c r="AC131" s="35"/>
      <c r="AD131" s="35"/>
    </row>
    <row r="132" spans="1:30" ht="15">
      <c r="A132" s="68" t="s">
        <v>330</v>
      </c>
      <c r="B132" s="68" t="s">
        <v>331</v>
      </c>
      <c r="C132" s="75" t="s">
        <v>290</v>
      </c>
      <c r="D132" s="89">
        <v>3</v>
      </c>
      <c r="E132" s="90" t="s">
        <v>132</v>
      </c>
      <c r="F132" s="91">
        <v>32</v>
      </c>
      <c r="G132" s="75"/>
      <c r="H132" s="78"/>
      <c r="I132" s="92"/>
      <c r="J132" s="92"/>
      <c r="K132" s="35" t="s">
        <v>66</v>
      </c>
      <c r="L132" s="109">
        <v>132</v>
      </c>
      <c r="M132" s="109"/>
      <c r="N132" s="94"/>
      <c r="O132" s="85" t="s">
        <v>199</v>
      </c>
      <c r="P132" s="85">
        <v>1</v>
      </c>
      <c r="Q132" s="85" t="s">
        <v>200</v>
      </c>
      <c r="R132" s="85"/>
      <c r="S132" s="85"/>
      <c r="T132" s="69" t="str">
        <f>REPLACE(INDEX(GroupVertices[Group],MATCH(Edges[[#This Row],[Vertex 1]],GroupVertices[Vertex],0)),1,1,"")</f>
        <v>3</v>
      </c>
      <c r="U132" s="69" t="str">
        <f>REPLACE(INDEX(GroupVertices[Group],MATCH(Edges[[#This Row],[Vertex 2]],GroupVertices[Vertex],0)),1,1,"")</f>
        <v>3</v>
      </c>
      <c r="V132" s="35"/>
      <c r="W132" s="35"/>
      <c r="X132" s="35"/>
      <c r="Y132" s="35"/>
      <c r="Z132" s="35"/>
      <c r="AA132" s="35"/>
      <c r="AB132" s="35"/>
      <c r="AC132" s="35"/>
      <c r="AD132" s="35"/>
    </row>
    <row r="133" spans="1:30" ht="15">
      <c r="A133" s="68" t="s">
        <v>331</v>
      </c>
      <c r="B133" s="68" t="s">
        <v>330</v>
      </c>
      <c r="C133" s="75" t="s">
        <v>290</v>
      </c>
      <c r="D133" s="89">
        <v>3</v>
      </c>
      <c r="E133" s="90" t="s">
        <v>132</v>
      </c>
      <c r="F133" s="91">
        <v>32</v>
      </c>
      <c r="G133" s="75"/>
      <c r="H133" s="78"/>
      <c r="I133" s="92"/>
      <c r="J133" s="92"/>
      <c r="K133" s="35" t="s">
        <v>66</v>
      </c>
      <c r="L133" s="109">
        <v>133</v>
      </c>
      <c r="M133" s="109"/>
      <c r="N133" s="94"/>
      <c r="O133" s="85" t="s">
        <v>199</v>
      </c>
      <c r="P133" s="85">
        <v>1</v>
      </c>
      <c r="Q133" s="85" t="s">
        <v>200</v>
      </c>
      <c r="R133" s="85"/>
      <c r="S133" s="85"/>
      <c r="T133" s="69" t="str">
        <f>REPLACE(INDEX(GroupVertices[Group],MATCH(Edges[[#This Row],[Vertex 1]],GroupVertices[Vertex],0)),1,1,"")</f>
        <v>3</v>
      </c>
      <c r="U133" s="69" t="str">
        <f>REPLACE(INDEX(GroupVertices[Group],MATCH(Edges[[#This Row],[Vertex 2]],GroupVertices[Vertex],0)),1,1,"")</f>
        <v>3</v>
      </c>
      <c r="V133" s="35"/>
      <c r="W133" s="35"/>
      <c r="X133" s="35"/>
      <c r="Y133" s="35"/>
      <c r="Z133" s="35"/>
      <c r="AA133" s="35"/>
      <c r="AB133" s="35"/>
      <c r="AC133" s="35"/>
      <c r="AD133" s="35"/>
    </row>
    <row r="134" spans="1:30" ht="15">
      <c r="A134" s="68" t="s">
        <v>331</v>
      </c>
      <c r="B134" s="68" t="s">
        <v>339</v>
      </c>
      <c r="C134" s="75" t="s">
        <v>290</v>
      </c>
      <c r="D134" s="89">
        <v>3</v>
      </c>
      <c r="E134" s="90" t="s">
        <v>132</v>
      </c>
      <c r="F134" s="91">
        <v>32</v>
      </c>
      <c r="G134" s="75"/>
      <c r="H134" s="78"/>
      <c r="I134" s="92"/>
      <c r="J134" s="92"/>
      <c r="K134" s="35" t="s">
        <v>65</v>
      </c>
      <c r="L134" s="109">
        <v>134</v>
      </c>
      <c r="M134" s="109"/>
      <c r="N134" s="94"/>
      <c r="O134" s="85" t="s">
        <v>199</v>
      </c>
      <c r="P134" s="85">
        <v>1</v>
      </c>
      <c r="Q134" s="85" t="s">
        <v>200</v>
      </c>
      <c r="R134" s="85"/>
      <c r="S134" s="85"/>
      <c r="T134" s="69" t="str">
        <f>REPLACE(INDEX(GroupVertices[Group],MATCH(Edges[[#This Row],[Vertex 1]],GroupVertices[Vertex],0)),1,1,"")</f>
        <v>3</v>
      </c>
      <c r="U134" s="69" t="str">
        <f>REPLACE(INDEX(GroupVertices[Group],MATCH(Edges[[#This Row],[Vertex 2]],GroupVertices[Vertex],0)),1,1,"")</f>
        <v>3</v>
      </c>
      <c r="V134" s="35"/>
      <c r="W134" s="35"/>
      <c r="X134" s="35"/>
      <c r="Y134" s="35"/>
      <c r="Z134" s="35"/>
      <c r="AA134" s="35"/>
      <c r="AB134" s="35"/>
      <c r="AC134" s="35"/>
      <c r="AD134" s="35"/>
    </row>
    <row r="135" spans="1:30" ht="15">
      <c r="A135" s="68" t="s">
        <v>331</v>
      </c>
      <c r="B135" s="68" t="s">
        <v>340</v>
      </c>
      <c r="C135" s="75" t="s">
        <v>290</v>
      </c>
      <c r="D135" s="89">
        <v>3</v>
      </c>
      <c r="E135" s="90" t="s">
        <v>132</v>
      </c>
      <c r="F135" s="91">
        <v>32</v>
      </c>
      <c r="G135" s="75"/>
      <c r="H135" s="78"/>
      <c r="I135" s="92"/>
      <c r="J135" s="92"/>
      <c r="K135" s="35" t="s">
        <v>65</v>
      </c>
      <c r="L135" s="109">
        <v>135</v>
      </c>
      <c r="M135" s="109"/>
      <c r="N135" s="94"/>
      <c r="O135" s="85" t="s">
        <v>199</v>
      </c>
      <c r="P135" s="85">
        <v>1</v>
      </c>
      <c r="Q135" s="85" t="s">
        <v>200</v>
      </c>
      <c r="R135" s="85"/>
      <c r="S135" s="85"/>
      <c r="T135" s="69" t="str">
        <f>REPLACE(INDEX(GroupVertices[Group],MATCH(Edges[[#This Row],[Vertex 1]],GroupVertices[Vertex],0)),1,1,"")</f>
        <v>3</v>
      </c>
      <c r="U135" s="69" t="str">
        <f>REPLACE(INDEX(GroupVertices[Group],MATCH(Edges[[#This Row],[Vertex 2]],GroupVertices[Vertex],0)),1,1,"")</f>
        <v>3</v>
      </c>
      <c r="V135" s="35"/>
      <c r="W135" s="35"/>
      <c r="X135" s="35"/>
      <c r="Y135" s="35"/>
      <c r="Z135" s="35"/>
      <c r="AA135" s="35"/>
      <c r="AB135" s="35"/>
      <c r="AC135" s="35"/>
      <c r="AD135" s="35"/>
    </row>
    <row r="136" spans="1:30" ht="15">
      <c r="A136" s="68" t="s">
        <v>331</v>
      </c>
      <c r="B136" s="68" t="s">
        <v>341</v>
      </c>
      <c r="C136" s="75" t="s">
        <v>290</v>
      </c>
      <c r="D136" s="89">
        <v>3</v>
      </c>
      <c r="E136" s="90" t="s">
        <v>132</v>
      </c>
      <c r="F136" s="91">
        <v>32</v>
      </c>
      <c r="G136" s="75"/>
      <c r="H136" s="78"/>
      <c r="I136" s="92"/>
      <c r="J136" s="92"/>
      <c r="K136" s="35" t="s">
        <v>65</v>
      </c>
      <c r="L136" s="109">
        <v>136</v>
      </c>
      <c r="M136" s="109"/>
      <c r="N136" s="94"/>
      <c r="O136" s="85" t="s">
        <v>199</v>
      </c>
      <c r="P136" s="85">
        <v>1</v>
      </c>
      <c r="Q136" s="85" t="s">
        <v>200</v>
      </c>
      <c r="R136" s="85"/>
      <c r="S136" s="85"/>
      <c r="T136" s="69" t="str">
        <f>REPLACE(INDEX(GroupVertices[Group],MATCH(Edges[[#This Row],[Vertex 1]],GroupVertices[Vertex],0)),1,1,"")</f>
        <v>3</v>
      </c>
      <c r="U136" s="69" t="str">
        <f>REPLACE(INDEX(GroupVertices[Group],MATCH(Edges[[#This Row],[Vertex 2]],GroupVertices[Vertex],0)),1,1,"")</f>
        <v>3</v>
      </c>
      <c r="V136" s="35"/>
      <c r="W136" s="35"/>
      <c r="X136" s="35"/>
      <c r="Y136" s="35"/>
      <c r="Z136" s="35"/>
      <c r="AA136" s="35"/>
      <c r="AB136" s="35"/>
      <c r="AC136" s="35"/>
      <c r="AD136" s="35"/>
    </row>
    <row r="137" spans="1:30" ht="15">
      <c r="A137" s="68" t="s">
        <v>294</v>
      </c>
      <c r="B137" s="68" t="s">
        <v>331</v>
      </c>
      <c r="C137" s="75" t="s">
        <v>290</v>
      </c>
      <c r="D137" s="89">
        <v>3</v>
      </c>
      <c r="E137" s="90" t="s">
        <v>132</v>
      </c>
      <c r="F137" s="91">
        <v>32</v>
      </c>
      <c r="G137" s="75"/>
      <c r="H137" s="78"/>
      <c r="I137" s="92"/>
      <c r="J137" s="92"/>
      <c r="K137" s="35" t="s">
        <v>65</v>
      </c>
      <c r="L137" s="109">
        <v>137</v>
      </c>
      <c r="M137" s="109"/>
      <c r="N137" s="94"/>
      <c r="O137" s="85" t="s">
        <v>199</v>
      </c>
      <c r="P137" s="85">
        <v>1</v>
      </c>
      <c r="Q137" s="85" t="s">
        <v>200</v>
      </c>
      <c r="R137" s="85"/>
      <c r="S137" s="85"/>
      <c r="T137" s="69" t="str">
        <f>REPLACE(INDEX(GroupVertices[Group],MATCH(Edges[[#This Row],[Vertex 1]],GroupVertices[Vertex],0)),1,1,"")</f>
        <v>1</v>
      </c>
      <c r="U137" s="69" t="str">
        <f>REPLACE(INDEX(GroupVertices[Group],MATCH(Edges[[#This Row],[Vertex 2]],GroupVertices[Vertex],0)),1,1,"")</f>
        <v>3</v>
      </c>
      <c r="V137" s="35"/>
      <c r="W137" s="35"/>
      <c r="X137" s="35"/>
      <c r="Y137" s="35"/>
      <c r="Z137" s="35"/>
      <c r="AA137" s="35"/>
      <c r="AB137" s="35"/>
      <c r="AC137" s="35"/>
      <c r="AD137" s="35"/>
    </row>
    <row r="138" spans="1:30" ht="15">
      <c r="A138" s="68" t="s">
        <v>332</v>
      </c>
      <c r="B138" s="68" t="s">
        <v>414</v>
      </c>
      <c r="C138" s="75" t="s">
        <v>290</v>
      </c>
      <c r="D138" s="89">
        <v>3</v>
      </c>
      <c r="E138" s="90" t="s">
        <v>132</v>
      </c>
      <c r="F138" s="91">
        <v>32</v>
      </c>
      <c r="G138" s="75"/>
      <c r="H138" s="78"/>
      <c r="I138" s="92"/>
      <c r="J138" s="92"/>
      <c r="K138" s="35" t="s">
        <v>65</v>
      </c>
      <c r="L138" s="109">
        <v>138</v>
      </c>
      <c r="M138" s="109"/>
      <c r="N138" s="94"/>
      <c r="O138" s="85" t="s">
        <v>199</v>
      </c>
      <c r="P138" s="85">
        <v>1</v>
      </c>
      <c r="Q138" s="85" t="s">
        <v>200</v>
      </c>
      <c r="R138" s="85"/>
      <c r="S138" s="85"/>
      <c r="T138" s="69" t="str">
        <f>REPLACE(INDEX(GroupVertices[Group],MATCH(Edges[[#This Row],[Vertex 1]],GroupVertices[Vertex],0)),1,1,"")</f>
        <v>1</v>
      </c>
      <c r="U138" s="69" t="str">
        <f>REPLACE(INDEX(GroupVertices[Group],MATCH(Edges[[#This Row],[Vertex 2]],GroupVertices[Vertex],0)),1,1,"")</f>
        <v>1</v>
      </c>
      <c r="V138" s="35"/>
      <c r="W138" s="35"/>
      <c r="X138" s="35"/>
      <c r="Y138" s="35"/>
      <c r="Z138" s="35"/>
      <c r="AA138" s="35"/>
      <c r="AB138" s="35"/>
      <c r="AC138" s="35"/>
      <c r="AD138" s="35"/>
    </row>
    <row r="139" spans="1:30" ht="15">
      <c r="A139" s="68" t="s">
        <v>332</v>
      </c>
      <c r="B139" s="68" t="s">
        <v>347</v>
      </c>
      <c r="C139" s="75" t="s">
        <v>290</v>
      </c>
      <c r="D139" s="89">
        <v>3</v>
      </c>
      <c r="E139" s="90" t="s">
        <v>132</v>
      </c>
      <c r="F139" s="91">
        <v>32</v>
      </c>
      <c r="G139" s="75"/>
      <c r="H139" s="78"/>
      <c r="I139" s="92"/>
      <c r="J139" s="92"/>
      <c r="K139" s="35" t="s">
        <v>65</v>
      </c>
      <c r="L139" s="109">
        <v>139</v>
      </c>
      <c r="M139" s="109"/>
      <c r="N139" s="94"/>
      <c r="O139" s="85" t="s">
        <v>199</v>
      </c>
      <c r="P139" s="85">
        <v>1</v>
      </c>
      <c r="Q139" s="85" t="s">
        <v>200</v>
      </c>
      <c r="R139" s="85"/>
      <c r="S139" s="85"/>
      <c r="T139" s="69" t="str">
        <f>REPLACE(INDEX(GroupVertices[Group],MATCH(Edges[[#This Row],[Vertex 1]],GroupVertices[Vertex],0)),1,1,"")</f>
        <v>1</v>
      </c>
      <c r="U139" s="69" t="str">
        <f>REPLACE(INDEX(GroupVertices[Group],MATCH(Edges[[#This Row],[Vertex 2]],GroupVertices[Vertex],0)),1,1,"")</f>
        <v>1</v>
      </c>
      <c r="V139" s="35"/>
      <c r="W139" s="35"/>
      <c r="X139" s="35"/>
      <c r="Y139" s="35"/>
      <c r="Z139" s="35"/>
      <c r="AA139" s="35"/>
      <c r="AB139" s="35"/>
      <c r="AC139" s="35"/>
      <c r="AD139" s="35"/>
    </row>
    <row r="140" spans="1:30" ht="15">
      <c r="A140" s="68" t="s">
        <v>294</v>
      </c>
      <c r="B140" s="68" t="s">
        <v>332</v>
      </c>
      <c r="C140" s="75" t="s">
        <v>290</v>
      </c>
      <c r="D140" s="89">
        <v>3</v>
      </c>
      <c r="E140" s="90" t="s">
        <v>132</v>
      </c>
      <c r="F140" s="91">
        <v>32</v>
      </c>
      <c r="G140" s="75"/>
      <c r="H140" s="78"/>
      <c r="I140" s="92"/>
      <c r="J140" s="92"/>
      <c r="K140" s="35" t="s">
        <v>65</v>
      </c>
      <c r="L140" s="109">
        <v>140</v>
      </c>
      <c r="M140" s="109"/>
      <c r="N140" s="94"/>
      <c r="O140" s="85" t="s">
        <v>199</v>
      </c>
      <c r="P140" s="85">
        <v>1</v>
      </c>
      <c r="Q140" s="85" t="s">
        <v>200</v>
      </c>
      <c r="R140" s="85"/>
      <c r="S140" s="85"/>
      <c r="T140" s="69" t="str">
        <f>REPLACE(INDEX(GroupVertices[Group],MATCH(Edges[[#This Row],[Vertex 1]],GroupVertices[Vertex],0)),1,1,"")</f>
        <v>1</v>
      </c>
      <c r="U140" s="69" t="str">
        <f>REPLACE(INDEX(GroupVertices[Group],MATCH(Edges[[#This Row],[Vertex 2]],GroupVertices[Vertex],0)),1,1,"")</f>
        <v>1</v>
      </c>
      <c r="V140" s="35"/>
      <c r="W140" s="35"/>
      <c r="X140" s="35"/>
      <c r="Y140" s="35"/>
      <c r="Z140" s="35"/>
      <c r="AA140" s="35"/>
      <c r="AB140" s="35"/>
      <c r="AC140" s="35"/>
      <c r="AD140" s="35"/>
    </row>
    <row r="141" spans="1:30" ht="15">
      <c r="A141" s="68" t="s">
        <v>333</v>
      </c>
      <c r="B141" s="68" t="s">
        <v>339</v>
      </c>
      <c r="C141" s="75" t="s">
        <v>290</v>
      </c>
      <c r="D141" s="89">
        <v>3</v>
      </c>
      <c r="E141" s="90" t="s">
        <v>132</v>
      </c>
      <c r="F141" s="91">
        <v>32</v>
      </c>
      <c r="G141" s="75"/>
      <c r="H141" s="78"/>
      <c r="I141" s="92"/>
      <c r="J141" s="92"/>
      <c r="K141" s="35" t="s">
        <v>65</v>
      </c>
      <c r="L141" s="109">
        <v>141</v>
      </c>
      <c r="M141" s="109"/>
      <c r="N141" s="94"/>
      <c r="O141" s="85" t="s">
        <v>199</v>
      </c>
      <c r="P141" s="85">
        <v>1</v>
      </c>
      <c r="Q141" s="85" t="s">
        <v>200</v>
      </c>
      <c r="R141" s="85"/>
      <c r="S141" s="85"/>
      <c r="T141" s="69" t="str">
        <f>REPLACE(INDEX(GroupVertices[Group],MATCH(Edges[[#This Row],[Vertex 1]],GroupVertices[Vertex],0)),1,1,"")</f>
        <v>3</v>
      </c>
      <c r="U141" s="69" t="str">
        <f>REPLACE(INDEX(GroupVertices[Group],MATCH(Edges[[#This Row],[Vertex 2]],GroupVertices[Vertex],0)),1,1,"")</f>
        <v>3</v>
      </c>
      <c r="V141" s="35"/>
      <c r="W141" s="35"/>
      <c r="X141" s="35"/>
      <c r="Y141" s="35"/>
      <c r="Z141" s="35"/>
      <c r="AA141" s="35"/>
      <c r="AB141" s="35"/>
      <c r="AC141" s="35"/>
      <c r="AD141" s="35"/>
    </row>
    <row r="142" spans="1:30" ht="15">
      <c r="A142" s="68" t="s">
        <v>333</v>
      </c>
      <c r="B142" s="68" t="s">
        <v>343</v>
      </c>
      <c r="C142" s="75" t="s">
        <v>290</v>
      </c>
      <c r="D142" s="89">
        <v>3</v>
      </c>
      <c r="E142" s="90" t="s">
        <v>132</v>
      </c>
      <c r="F142" s="91">
        <v>32</v>
      </c>
      <c r="G142" s="75"/>
      <c r="H142" s="78"/>
      <c r="I142" s="92"/>
      <c r="J142" s="92"/>
      <c r="K142" s="35" t="s">
        <v>65</v>
      </c>
      <c r="L142" s="109">
        <v>142</v>
      </c>
      <c r="M142" s="109"/>
      <c r="N142" s="94"/>
      <c r="O142" s="85" t="s">
        <v>199</v>
      </c>
      <c r="P142" s="85">
        <v>1</v>
      </c>
      <c r="Q142" s="85" t="s">
        <v>200</v>
      </c>
      <c r="R142" s="85"/>
      <c r="S142" s="85"/>
      <c r="T142" s="69" t="str">
        <f>REPLACE(INDEX(GroupVertices[Group],MATCH(Edges[[#This Row],[Vertex 1]],GroupVertices[Vertex],0)),1,1,"")</f>
        <v>3</v>
      </c>
      <c r="U142" s="69" t="str">
        <f>REPLACE(INDEX(GroupVertices[Group],MATCH(Edges[[#This Row],[Vertex 2]],GroupVertices[Vertex],0)),1,1,"")</f>
        <v>2</v>
      </c>
      <c r="V142" s="35"/>
      <c r="W142" s="35"/>
      <c r="X142" s="35"/>
      <c r="Y142" s="35"/>
      <c r="Z142" s="35"/>
      <c r="AA142" s="35"/>
      <c r="AB142" s="35"/>
      <c r="AC142" s="35"/>
      <c r="AD142" s="35"/>
    </row>
    <row r="143" spans="1:30" ht="15">
      <c r="A143" s="68" t="s">
        <v>294</v>
      </c>
      <c r="B143" s="68" t="s">
        <v>333</v>
      </c>
      <c r="C143" s="75" t="s">
        <v>290</v>
      </c>
      <c r="D143" s="89">
        <v>3</v>
      </c>
      <c r="E143" s="90" t="s">
        <v>132</v>
      </c>
      <c r="F143" s="91">
        <v>32</v>
      </c>
      <c r="G143" s="75"/>
      <c r="H143" s="78"/>
      <c r="I143" s="92"/>
      <c r="J143" s="92"/>
      <c r="K143" s="35" t="s">
        <v>65</v>
      </c>
      <c r="L143" s="109">
        <v>143</v>
      </c>
      <c r="M143" s="109"/>
      <c r="N143" s="94"/>
      <c r="O143" s="85" t="s">
        <v>199</v>
      </c>
      <c r="P143" s="85">
        <v>1</v>
      </c>
      <c r="Q143" s="85" t="s">
        <v>200</v>
      </c>
      <c r="R143" s="85"/>
      <c r="S143" s="85"/>
      <c r="T143" s="69" t="str">
        <f>REPLACE(INDEX(GroupVertices[Group],MATCH(Edges[[#This Row],[Vertex 1]],GroupVertices[Vertex],0)),1,1,"")</f>
        <v>1</v>
      </c>
      <c r="U143" s="69" t="str">
        <f>REPLACE(INDEX(GroupVertices[Group],MATCH(Edges[[#This Row],[Vertex 2]],GroupVertices[Vertex],0)),1,1,"")</f>
        <v>3</v>
      </c>
      <c r="V143" s="35"/>
      <c r="W143" s="35"/>
      <c r="X143" s="35"/>
      <c r="Y143" s="35"/>
      <c r="Z143" s="35"/>
      <c r="AA143" s="35"/>
      <c r="AB143" s="35"/>
      <c r="AC143" s="35"/>
      <c r="AD143" s="35"/>
    </row>
    <row r="144" spans="1:30" ht="15">
      <c r="A144" s="68" t="s">
        <v>330</v>
      </c>
      <c r="B144" s="68" t="s">
        <v>334</v>
      </c>
      <c r="C144" s="75" t="s">
        <v>290</v>
      </c>
      <c r="D144" s="89">
        <v>3</v>
      </c>
      <c r="E144" s="90" t="s">
        <v>132</v>
      </c>
      <c r="F144" s="91">
        <v>32</v>
      </c>
      <c r="G144" s="75"/>
      <c r="H144" s="78"/>
      <c r="I144" s="92"/>
      <c r="J144" s="92"/>
      <c r="K144" s="35" t="s">
        <v>65</v>
      </c>
      <c r="L144" s="109">
        <v>144</v>
      </c>
      <c r="M144" s="109"/>
      <c r="N144" s="94"/>
      <c r="O144" s="85" t="s">
        <v>199</v>
      </c>
      <c r="P144" s="85">
        <v>1</v>
      </c>
      <c r="Q144" s="85" t="s">
        <v>200</v>
      </c>
      <c r="R144" s="85"/>
      <c r="S144" s="85"/>
      <c r="T144" s="69" t="str">
        <f>REPLACE(INDEX(GroupVertices[Group],MATCH(Edges[[#This Row],[Vertex 1]],GroupVertices[Vertex],0)),1,1,"")</f>
        <v>3</v>
      </c>
      <c r="U144" s="69" t="str">
        <f>REPLACE(INDEX(GroupVertices[Group],MATCH(Edges[[#This Row],[Vertex 2]],GroupVertices[Vertex],0)),1,1,"")</f>
        <v>3</v>
      </c>
      <c r="V144" s="35"/>
      <c r="W144" s="35"/>
      <c r="X144" s="35"/>
      <c r="Y144" s="35"/>
      <c r="Z144" s="35"/>
      <c r="AA144" s="35"/>
      <c r="AB144" s="35"/>
      <c r="AC144" s="35"/>
      <c r="AD144" s="35"/>
    </row>
    <row r="145" spans="1:30" ht="15">
      <c r="A145" s="68" t="s">
        <v>334</v>
      </c>
      <c r="B145" s="68" t="s">
        <v>338</v>
      </c>
      <c r="C145" s="75" t="s">
        <v>290</v>
      </c>
      <c r="D145" s="89">
        <v>3</v>
      </c>
      <c r="E145" s="90" t="s">
        <v>132</v>
      </c>
      <c r="F145" s="91">
        <v>32</v>
      </c>
      <c r="G145" s="75"/>
      <c r="H145" s="78"/>
      <c r="I145" s="92"/>
      <c r="J145" s="92"/>
      <c r="K145" s="35" t="s">
        <v>65</v>
      </c>
      <c r="L145" s="109">
        <v>145</v>
      </c>
      <c r="M145" s="109"/>
      <c r="N145" s="94"/>
      <c r="O145" s="85" t="s">
        <v>199</v>
      </c>
      <c r="P145" s="85">
        <v>1</v>
      </c>
      <c r="Q145" s="85" t="s">
        <v>200</v>
      </c>
      <c r="R145" s="85"/>
      <c r="S145" s="85"/>
      <c r="T145" s="69" t="str">
        <f>REPLACE(INDEX(GroupVertices[Group],MATCH(Edges[[#This Row],[Vertex 1]],GroupVertices[Vertex],0)),1,1,"")</f>
        <v>3</v>
      </c>
      <c r="U145" s="69" t="str">
        <f>REPLACE(INDEX(GroupVertices[Group],MATCH(Edges[[#This Row],[Vertex 2]],GroupVertices[Vertex],0)),1,1,"")</f>
        <v>3</v>
      </c>
      <c r="V145" s="35"/>
      <c r="W145" s="35"/>
      <c r="X145" s="35"/>
      <c r="Y145" s="35"/>
      <c r="Z145" s="35"/>
      <c r="AA145" s="35"/>
      <c r="AB145" s="35"/>
      <c r="AC145" s="35"/>
      <c r="AD145" s="35"/>
    </row>
    <row r="146" spans="1:30" ht="15">
      <c r="A146" s="68" t="s">
        <v>294</v>
      </c>
      <c r="B146" s="68" t="s">
        <v>334</v>
      </c>
      <c r="C146" s="75" t="s">
        <v>290</v>
      </c>
      <c r="D146" s="89">
        <v>3</v>
      </c>
      <c r="E146" s="90" t="s">
        <v>132</v>
      </c>
      <c r="F146" s="91">
        <v>32</v>
      </c>
      <c r="G146" s="75"/>
      <c r="H146" s="78"/>
      <c r="I146" s="92"/>
      <c r="J146" s="92"/>
      <c r="K146" s="35" t="s">
        <v>65</v>
      </c>
      <c r="L146" s="109">
        <v>146</v>
      </c>
      <c r="M146" s="109"/>
      <c r="N146" s="94"/>
      <c r="O146" s="85" t="s">
        <v>199</v>
      </c>
      <c r="P146" s="85">
        <v>1</v>
      </c>
      <c r="Q146" s="85" t="s">
        <v>200</v>
      </c>
      <c r="R146" s="85"/>
      <c r="S146" s="85"/>
      <c r="T146" s="69" t="str">
        <f>REPLACE(INDEX(GroupVertices[Group],MATCH(Edges[[#This Row],[Vertex 1]],GroupVertices[Vertex],0)),1,1,"")</f>
        <v>1</v>
      </c>
      <c r="U146" s="69" t="str">
        <f>REPLACE(INDEX(GroupVertices[Group],MATCH(Edges[[#This Row],[Vertex 2]],GroupVertices[Vertex],0)),1,1,"")</f>
        <v>3</v>
      </c>
      <c r="V146" s="35"/>
      <c r="W146" s="35"/>
      <c r="X146" s="35"/>
      <c r="Y146" s="35"/>
      <c r="Z146" s="35"/>
      <c r="AA146" s="35"/>
      <c r="AB146" s="35"/>
      <c r="AC146" s="35"/>
      <c r="AD146" s="35"/>
    </row>
    <row r="147" spans="1:30" ht="15">
      <c r="A147" s="68" t="s">
        <v>335</v>
      </c>
      <c r="B147" s="68" t="s">
        <v>334</v>
      </c>
      <c r="C147" s="75" t="s">
        <v>290</v>
      </c>
      <c r="D147" s="89">
        <v>3</v>
      </c>
      <c r="E147" s="90" t="s">
        <v>132</v>
      </c>
      <c r="F147" s="91">
        <v>32</v>
      </c>
      <c r="G147" s="75"/>
      <c r="H147" s="78"/>
      <c r="I147" s="92"/>
      <c r="J147" s="92"/>
      <c r="K147" s="35" t="s">
        <v>65</v>
      </c>
      <c r="L147" s="109">
        <v>147</v>
      </c>
      <c r="M147" s="109"/>
      <c r="N147" s="94"/>
      <c r="O147" s="85" t="s">
        <v>199</v>
      </c>
      <c r="P147" s="85">
        <v>1</v>
      </c>
      <c r="Q147" s="85" t="s">
        <v>200</v>
      </c>
      <c r="R147" s="85"/>
      <c r="S147" s="85"/>
      <c r="T147" s="69" t="str">
        <f>REPLACE(INDEX(GroupVertices[Group],MATCH(Edges[[#This Row],[Vertex 1]],GroupVertices[Vertex],0)),1,1,"")</f>
        <v>3</v>
      </c>
      <c r="U147" s="69" t="str">
        <f>REPLACE(INDEX(GroupVertices[Group],MATCH(Edges[[#This Row],[Vertex 2]],GroupVertices[Vertex],0)),1,1,"")</f>
        <v>3</v>
      </c>
      <c r="V147" s="35"/>
      <c r="W147" s="35"/>
      <c r="X147" s="35"/>
      <c r="Y147" s="35"/>
      <c r="Z147" s="35"/>
      <c r="AA147" s="35"/>
      <c r="AB147" s="35"/>
      <c r="AC147" s="35"/>
      <c r="AD147" s="35"/>
    </row>
    <row r="148" spans="1:30" ht="15">
      <c r="A148" s="68" t="s">
        <v>335</v>
      </c>
      <c r="B148" s="68" t="s">
        <v>339</v>
      </c>
      <c r="C148" s="75" t="s">
        <v>290</v>
      </c>
      <c r="D148" s="89">
        <v>3</v>
      </c>
      <c r="E148" s="90" t="s">
        <v>132</v>
      </c>
      <c r="F148" s="91">
        <v>32</v>
      </c>
      <c r="G148" s="75"/>
      <c r="H148" s="78"/>
      <c r="I148" s="92"/>
      <c r="J148" s="92"/>
      <c r="K148" s="35" t="s">
        <v>65</v>
      </c>
      <c r="L148" s="109">
        <v>148</v>
      </c>
      <c r="M148" s="109"/>
      <c r="N148" s="94"/>
      <c r="O148" s="85" t="s">
        <v>199</v>
      </c>
      <c r="P148" s="85">
        <v>1</v>
      </c>
      <c r="Q148" s="85" t="s">
        <v>200</v>
      </c>
      <c r="R148" s="85"/>
      <c r="S148" s="85"/>
      <c r="T148" s="69" t="str">
        <f>REPLACE(INDEX(GroupVertices[Group],MATCH(Edges[[#This Row],[Vertex 1]],GroupVertices[Vertex],0)),1,1,"")</f>
        <v>3</v>
      </c>
      <c r="U148" s="69" t="str">
        <f>REPLACE(INDEX(GroupVertices[Group],MATCH(Edges[[#This Row],[Vertex 2]],GroupVertices[Vertex],0)),1,1,"")</f>
        <v>3</v>
      </c>
      <c r="V148" s="35"/>
      <c r="W148" s="35"/>
      <c r="X148" s="35"/>
      <c r="Y148" s="35"/>
      <c r="Z148" s="35"/>
      <c r="AA148" s="35"/>
      <c r="AB148" s="35"/>
      <c r="AC148" s="35"/>
      <c r="AD148" s="35"/>
    </row>
    <row r="149" spans="1:30" ht="15">
      <c r="A149" s="68" t="s">
        <v>335</v>
      </c>
      <c r="B149" s="68" t="s">
        <v>340</v>
      </c>
      <c r="C149" s="75" t="s">
        <v>290</v>
      </c>
      <c r="D149" s="89">
        <v>3</v>
      </c>
      <c r="E149" s="90" t="s">
        <v>132</v>
      </c>
      <c r="F149" s="91">
        <v>32</v>
      </c>
      <c r="G149" s="75"/>
      <c r="H149" s="78"/>
      <c r="I149" s="92"/>
      <c r="J149" s="92"/>
      <c r="K149" s="35" t="s">
        <v>65</v>
      </c>
      <c r="L149" s="109">
        <v>149</v>
      </c>
      <c r="M149" s="109"/>
      <c r="N149" s="94"/>
      <c r="O149" s="85" t="s">
        <v>199</v>
      </c>
      <c r="P149" s="85">
        <v>1</v>
      </c>
      <c r="Q149" s="85" t="s">
        <v>200</v>
      </c>
      <c r="R149" s="85"/>
      <c r="S149" s="85"/>
      <c r="T149" s="69" t="str">
        <f>REPLACE(INDEX(GroupVertices[Group],MATCH(Edges[[#This Row],[Vertex 1]],GroupVertices[Vertex],0)),1,1,"")</f>
        <v>3</v>
      </c>
      <c r="U149" s="69" t="str">
        <f>REPLACE(INDEX(GroupVertices[Group],MATCH(Edges[[#This Row],[Vertex 2]],GroupVertices[Vertex],0)),1,1,"")</f>
        <v>3</v>
      </c>
      <c r="V149" s="35"/>
      <c r="W149" s="35"/>
      <c r="X149" s="35"/>
      <c r="Y149" s="35"/>
      <c r="Z149" s="35"/>
      <c r="AA149" s="35"/>
      <c r="AB149" s="35"/>
      <c r="AC149" s="35"/>
      <c r="AD149" s="35"/>
    </row>
    <row r="150" spans="1:30" ht="15">
      <c r="A150" s="68" t="s">
        <v>335</v>
      </c>
      <c r="B150" s="68" t="s">
        <v>343</v>
      </c>
      <c r="C150" s="75" t="s">
        <v>290</v>
      </c>
      <c r="D150" s="89">
        <v>3</v>
      </c>
      <c r="E150" s="90" t="s">
        <v>132</v>
      </c>
      <c r="F150" s="91">
        <v>32</v>
      </c>
      <c r="G150" s="75"/>
      <c r="H150" s="78"/>
      <c r="I150" s="92"/>
      <c r="J150" s="92"/>
      <c r="K150" s="35" t="s">
        <v>65</v>
      </c>
      <c r="L150" s="109">
        <v>150</v>
      </c>
      <c r="M150" s="109"/>
      <c r="N150" s="94"/>
      <c r="O150" s="85" t="s">
        <v>199</v>
      </c>
      <c r="P150" s="85">
        <v>1</v>
      </c>
      <c r="Q150" s="85" t="s">
        <v>200</v>
      </c>
      <c r="R150" s="85"/>
      <c r="S150" s="85"/>
      <c r="T150" s="69" t="str">
        <f>REPLACE(INDEX(GroupVertices[Group],MATCH(Edges[[#This Row],[Vertex 1]],GroupVertices[Vertex],0)),1,1,"")</f>
        <v>3</v>
      </c>
      <c r="U150" s="69" t="str">
        <f>REPLACE(INDEX(GroupVertices[Group],MATCH(Edges[[#This Row],[Vertex 2]],GroupVertices[Vertex],0)),1,1,"")</f>
        <v>2</v>
      </c>
      <c r="V150" s="35"/>
      <c r="W150" s="35"/>
      <c r="X150" s="35"/>
      <c r="Y150" s="35"/>
      <c r="Z150" s="35"/>
      <c r="AA150" s="35"/>
      <c r="AB150" s="35"/>
      <c r="AC150" s="35"/>
      <c r="AD150" s="35"/>
    </row>
    <row r="151" spans="1:30" ht="15">
      <c r="A151" s="68" t="s">
        <v>335</v>
      </c>
      <c r="B151" s="68" t="s">
        <v>344</v>
      </c>
      <c r="C151" s="75" t="s">
        <v>290</v>
      </c>
      <c r="D151" s="89">
        <v>3</v>
      </c>
      <c r="E151" s="90" t="s">
        <v>132</v>
      </c>
      <c r="F151" s="91">
        <v>32</v>
      </c>
      <c r="G151" s="75"/>
      <c r="H151" s="78"/>
      <c r="I151" s="92"/>
      <c r="J151" s="92"/>
      <c r="K151" s="35" t="s">
        <v>65</v>
      </c>
      <c r="L151" s="109">
        <v>151</v>
      </c>
      <c r="M151" s="109"/>
      <c r="N151" s="94"/>
      <c r="O151" s="85" t="s">
        <v>199</v>
      </c>
      <c r="P151" s="85">
        <v>1</v>
      </c>
      <c r="Q151" s="85" t="s">
        <v>200</v>
      </c>
      <c r="R151" s="85"/>
      <c r="S151" s="85"/>
      <c r="T151" s="69" t="str">
        <f>REPLACE(INDEX(GroupVertices[Group],MATCH(Edges[[#This Row],[Vertex 1]],GroupVertices[Vertex],0)),1,1,"")</f>
        <v>3</v>
      </c>
      <c r="U151" s="69" t="str">
        <f>REPLACE(INDEX(GroupVertices[Group],MATCH(Edges[[#This Row],[Vertex 2]],GroupVertices[Vertex],0)),1,1,"")</f>
        <v>3</v>
      </c>
      <c r="V151" s="35"/>
      <c r="W151" s="35"/>
      <c r="X151" s="35"/>
      <c r="Y151" s="35"/>
      <c r="Z151" s="35"/>
      <c r="AA151" s="35"/>
      <c r="AB151" s="35"/>
      <c r="AC151" s="35"/>
      <c r="AD151" s="35"/>
    </row>
    <row r="152" spans="1:30" ht="15">
      <c r="A152" s="68" t="s">
        <v>335</v>
      </c>
      <c r="B152" s="68" t="s">
        <v>377</v>
      </c>
      <c r="C152" s="75" t="s">
        <v>290</v>
      </c>
      <c r="D152" s="89">
        <v>3</v>
      </c>
      <c r="E152" s="90" t="s">
        <v>132</v>
      </c>
      <c r="F152" s="91">
        <v>32</v>
      </c>
      <c r="G152" s="75"/>
      <c r="H152" s="78"/>
      <c r="I152" s="92"/>
      <c r="J152" s="92"/>
      <c r="K152" s="35" t="s">
        <v>65</v>
      </c>
      <c r="L152" s="109">
        <v>152</v>
      </c>
      <c r="M152" s="109"/>
      <c r="N152" s="94"/>
      <c r="O152" s="85" t="s">
        <v>199</v>
      </c>
      <c r="P152" s="85">
        <v>1</v>
      </c>
      <c r="Q152" s="85" t="s">
        <v>200</v>
      </c>
      <c r="R152" s="85"/>
      <c r="S152" s="85"/>
      <c r="T152" s="69" t="str">
        <f>REPLACE(INDEX(GroupVertices[Group],MATCH(Edges[[#This Row],[Vertex 1]],GroupVertices[Vertex],0)),1,1,"")</f>
        <v>3</v>
      </c>
      <c r="U152" s="69" t="str">
        <f>REPLACE(INDEX(GroupVertices[Group],MATCH(Edges[[#This Row],[Vertex 2]],GroupVertices[Vertex],0)),1,1,"")</f>
        <v>2</v>
      </c>
      <c r="V152" s="35"/>
      <c r="W152" s="35"/>
      <c r="X152" s="35"/>
      <c r="Y152" s="35"/>
      <c r="Z152" s="35"/>
      <c r="AA152" s="35"/>
      <c r="AB152" s="35"/>
      <c r="AC152" s="35"/>
      <c r="AD152" s="35"/>
    </row>
    <row r="153" spans="1:30" ht="15">
      <c r="A153" s="68" t="s">
        <v>294</v>
      </c>
      <c r="B153" s="68" t="s">
        <v>335</v>
      </c>
      <c r="C153" s="75" t="s">
        <v>290</v>
      </c>
      <c r="D153" s="89">
        <v>3</v>
      </c>
      <c r="E153" s="90" t="s">
        <v>132</v>
      </c>
      <c r="F153" s="91">
        <v>32</v>
      </c>
      <c r="G153" s="75"/>
      <c r="H153" s="78"/>
      <c r="I153" s="92"/>
      <c r="J153" s="92"/>
      <c r="K153" s="35" t="s">
        <v>65</v>
      </c>
      <c r="L153" s="109">
        <v>153</v>
      </c>
      <c r="M153" s="109"/>
      <c r="N153" s="94"/>
      <c r="O153" s="85" t="s">
        <v>199</v>
      </c>
      <c r="P153" s="85">
        <v>1</v>
      </c>
      <c r="Q153" s="85" t="s">
        <v>200</v>
      </c>
      <c r="R153" s="85"/>
      <c r="S153" s="85"/>
      <c r="T153" s="69" t="str">
        <f>REPLACE(INDEX(GroupVertices[Group],MATCH(Edges[[#This Row],[Vertex 1]],GroupVertices[Vertex],0)),1,1,"")</f>
        <v>1</v>
      </c>
      <c r="U153" s="69" t="str">
        <f>REPLACE(INDEX(GroupVertices[Group],MATCH(Edges[[#This Row],[Vertex 2]],GroupVertices[Vertex],0)),1,1,"")</f>
        <v>3</v>
      </c>
      <c r="V153" s="35"/>
      <c r="W153" s="35"/>
      <c r="X153" s="35"/>
      <c r="Y153" s="35"/>
      <c r="Z153" s="35"/>
      <c r="AA153" s="35"/>
      <c r="AB153" s="35"/>
      <c r="AC153" s="35"/>
      <c r="AD153" s="35"/>
    </row>
    <row r="154" spans="1:30" ht="15">
      <c r="A154" s="68" t="s">
        <v>336</v>
      </c>
      <c r="B154" s="68" t="s">
        <v>413</v>
      </c>
      <c r="C154" s="75" t="s">
        <v>290</v>
      </c>
      <c r="D154" s="89">
        <v>3</v>
      </c>
      <c r="E154" s="90" t="s">
        <v>132</v>
      </c>
      <c r="F154" s="91">
        <v>32</v>
      </c>
      <c r="G154" s="75"/>
      <c r="H154" s="78"/>
      <c r="I154" s="92"/>
      <c r="J154" s="92"/>
      <c r="K154" s="35" t="s">
        <v>65</v>
      </c>
      <c r="L154" s="109">
        <v>154</v>
      </c>
      <c r="M154" s="109"/>
      <c r="N154" s="94"/>
      <c r="O154" s="85" t="s">
        <v>199</v>
      </c>
      <c r="P154" s="85">
        <v>1</v>
      </c>
      <c r="Q154" s="85" t="s">
        <v>200</v>
      </c>
      <c r="R154" s="85"/>
      <c r="S154" s="85"/>
      <c r="T154" s="69" t="str">
        <f>REPLACE(INDEX(GroupVertices[Group],MATCH(Edges[[#This Row],[Vertex 1]],GroupVertices[Vertex],0)),1,1,"")</f>
        <v>3</v>
      </c>
      <c r="U154" s="69" t="str">
        <f>REPLACE(INDEX(GroupVertices[Group],MATCH(Edges[[#This Row],[Vertex 2]],GroupVertices[Vertex],0)),1,1,"")</f>
        <v>3</v>
      </c>
      <c r="V154" s="35"/>
      <c r="W154" s="35"/>
      <c r="X154" s="35"/>
      <c r="Y154" s="35"/>
      <c r="Z154" s="35"/>
      <c r="AA154" s="35"/>
      <c r="AB154" s="35"/>
      <c r="AC154" s="35"/>
      <c r="AD154" s="35"/>
    </row>
    <row r="155" spans="1:30" ht="15">
      <c r="A155" s="68" t="s">
        <v>336</v>
      </c>
      <c r="B155" s="68" t="s">
        <v>330</v>
      </c>
      <c r="C155" s="75" t="s">
        <v>290</v>
      </c>
      <c r="D155" s="89">
        <v>3</v>
      </c>
      <c r="E155" s="90" t="s">
        <v>132</v>
      </c>
      <c r="F155" s="91">
        <v>32</v>
      </c>
      <c r="G155" s="75"/>
      <c r="H155" s="78"/>
      <c r="I155" s="92"/>
      <c r="J155" s="92"/>
      <c r="K155" s="35" t="s">
        <v>65</v>
      </c>
      <c r="L155" s="109">
        <v>155</v>
      </c>
      <c r="M155" s="109"/>
      <c r="N155" s="94"/>
      <c r="O155" s="85" t="s">
        <v>199</v>
      </c>
      <c r="P155" s="85">
        <v>1</v>
      </c>
      <c r="Q155" s="85" t="s">
        <v>200</v>
      </c>
      <c r="R155" s="85"/>
      <c r="S155" s="85"/>
      <c r="T155" s="69" t="str">
        <f>REPLACE(INDEX(GroupVertices[Group],MATCH(Edges[[#This Row],[Vertex 1]],GroupVertices[Vertex],0)),1,1,"")</f>
        <v>3</v>
      </c>
      <c r="U155" s="69" t="str">
        <f>REPLACE(INDEX(GroupVertices[Group],MATCH(Edges[[#This Row],[Vertex 2]],GroupVertices[Vertex],0)),1,1,"")</f>
        <v>3</v>
      </c>
      <c r="V155" s="35"/>
      <c r="W155" s="35"/>
      <c r="X155" s="35"/>
      <c r="Y155" s="35"/>
      <c r="Z155" s="35"/>
      <c r="AA155" s="35"/>
      <c r="AB155" s="35"/>
      <c r="AC155" s="35"/>
      <c r="AD155" s="35"/>
    </row>
    <row r="156" spans="1:30" ht="15">
      <c r="A156" s="68" t="s">
        <v>336</v>
      </c>
      <c r="B156" s="68" t="s">
        <v>338</v>
      </c>
      <c r="C156" s="75" t="s">
        <v>290</v>
      </c>
      <c r="D156" s="89">
        <v>3</v>
      </c>
      <c r="E156" s="90" t="s">
        <v>132</v>
      </c>
      <c r="F156" s="91">
        <v>32</v>
      </c>
      <c r="G156" s="75"/>
      <c r="H156" s="78"/>
      <c r="I156" s="92"/>
      <c r="J156" s="92"/>
      <c r="K156" s="35" t="s">
        <v>65</v>
      </c>
      <c r="L156" s="109">
        <v>156</v>
      </c>
      <c r="M156" s="109"/>
      <c r="N156" s="94"/>
      <c r="O156" s="85" t="s">
        <v>199</v>
      </c>
      <c r="P156" s="85">
        <v>1</v>
      </c>
      <c r="Q156" s="85" t="s">
        <v>200</v>
      </c>
      <c r="R156" s="85"/>
      <c r="S156" s="85"/>
      <c r="T156" s="69" t="str">
        <f>REPLACE(INDEX(GroupVertices[Group],MATCH(Edges[[#This Row],[Vertex 1]],GroupVertices[Vertex],0)),1,1,"")</f>
        <v>3</v>
      </c>
      <c r="U156" s="69" t="str">
        <f>REPLACE(INDEX(GroupVertices[Group],MATCH(Edges[[#This Row],[Vertex 2]],GroupVertices[Vertex],0)),1,1,"")</f>
        <v>3</v>
      </c>
      <c r="V156" s="35"/>
      <c r="W156" s="35"/>
      <c r="X156" s="35"/>
      <c r="Y156" s="35"/>
      <c r="Z156" s="35"/>
      <c r="AA156" s="35"/>
      <c r="AB156" s="35"/>
      <c r="AC156" s="35"/>
      <c r="AD156" s="35"/>
    </row>
    <row r="157" spans="1:30" ht="15">
      <c r="A157" s="68" t="s">
        <v>336</v>
      </c>
      <c r="B157" s="68" t="s">
        <v>339</v>
      </c>
      <c r="C157" s="75" t="s">
        <v>290</v>
      </c>
      <c r="D157" s="89">
        <v>3</v>
      </c>
      <c r="E157" s="90" t="s">
        <v>132</v>
      </c>
      <c r="F157" s="91">
        <v>32</v>
      </c>
      <c r="G157" s="75"/>
      <c r="H157" s="78"/>
      <c r="I157" s="92"/>
      <c r="J157" s="92"/>
      <c r="K157" s="35" t="s">
        <v>65</v>
      </c>
      <c r="L157" s="109">
        <v>157</v>
      </c>
      <c r="M157" s="109"/>
      <c r="N157" s="94"/>
      <c r="O157" s="85" t="s">
        <v>199</v>
      </c>
      <c r="P157" s="85">
        <v>1</v>
      </c>
      <c r="Q157" s="85" t="s">
        <v>200</v>
      </c>
      <c r="R157" s="85"/>
      <c r="S157" s="85"/>
      <c r="T157" s="69" t="str">
        <f>REPLACE(INDEX(GroupVertices[Group],MATCH(Edges[[#This Row],[Vertex 1]],GroupVertices[Vertex],0)),1,1,"")</f>
        <v>3</v>
      </c>
      <c r="U157" s="69" t="str">
        <f>REPLACE(INDEX(GroupVertices[Group],MATCH(Edges[[#This Row],[Vertex 2]],GroupVertices[Vertex],0)),1,1,"")</f>
        <v>3</v>
      </c>
      <c r="V157" s="35"/>
      <c r="W157" s="35"/>
      <c r="X157" s="35"/>
      <c r="Y157" s="35"/>
      <c r="Z157" s="35"/>
      <c r="AA157" s="35"/>
      <c r="AB157" s="35"/>
      <c r="AC157" s="35"/>
      <c r="AD157" s="35"/>
    </row>
    <row r="158" spans="1:30" ht="15">
      <c r="A158" s="68" t="s">
        <v>336</v>
      </c>
      <c r="B158" s="68" t="s">
        <v>337</v>
      </c>
      <c r="C158" s="75" t="s">
        <v>290</v>
      </c>
      <c r="D158" s="89">
        <v>3</v>
      </c>
      <c r="E158" s="90" t="s">
        <v>132</v>
      </c>
      <c r="F158" s="91">
        <v>32</v>
      </c>
      <c r="G158" s="75"/>
      <c r="H158" s="78"/>
      <c r="I158" s="92"/>
      <c r="J158" s="92"/>
      <c r="K158" s="35" t="s">
        <v>66</v>
      </c>
      <c r="L158" s="109">
        <v>158</v>
      </c>
      <c r="M158" s="109"/>
      <c r="N158" s="94"/>
      <c r="O158" s="85" t="s">
        <v>199</v>
      </c>
      <c r="P158" s="85">
        <v>1</v>
      </c>
      <c r="Q158" s="85" t="s">
        <v>200</v>
      </c>
      <c r="R158" s="85"/>
      <c r="S158" s="85"/>
      <c r="T158" s="69" t="str">
        <f>REPLACE(INDEX(GroupVertices[Group],MATCH(Edges[[#This Row],[Vertex 1]],GroupVertices[Vertex],0)),1,1,"")</f>
        <v>3</v>
      </c>
      <c r="U158" s="69" t="str">
        <f>REPLACE(INDEX(GroupVertices[Group],MATCH(Edges[[#This Row],[Vertex 2]],GroupVertices[Vertex],0)),1,1,"")</f>
        <v>3</v>
      </c>
      <c r="V158" s="35"/>
      <c r="W158" s="35"/>
      <c r="X158" s="35"/>
      <c r="Y158" s="35"/>
      <c r="Z158" s="35"/>
      <c r="AA158" s="35"/>
      <c r="AB158" s="35"/>
      <c r="AC158" s="35"/>
      <c r="AD158" s="35"/>
    </row>
    <row r="159" spans="1:30" ht="15">
      <c r="A159" s="68" t="s">
        <v>336</v>
      </c>
      <c r="B159" s="68" t="s">
        <v>342</v>
      </c>
      <c r="C159" s="75" t="s">
        <v>290</v>
      </c>
      <c r="D159" s="89">
        <v>3</v>
      </c>
      <c r="E159" s="90" t="s">
        <v>132</v>
      </c>
      <c r="F159" s="91">
        <v>32</v>
      </c>
      <c r="G159" s="75"/>
      <c r="H159" s="78"/>
      <c r="I159" s="92"/>
      <c r="J159" s="92"/>
      <c r="K159" s="35" t="s">
        <v>65</v>
      </c>
      <c r="L159" s="109">
        <v>159</v>
      </c>
      <c r="M159" s="109"/>
      <c r="N159" s="94"/>
      <c r="O159" s="85" t="s">
        <v>199</v>
      </c>
      <c r="P159" s="85">
        <v>1</v>
      </c>
      <c r="Q159" s="85" t="s">
        <v>200</v>
      </c>
      <c r="R159" s="85"/>
      <c r="S159" s="85"/>
      <c r="T159" s="69" t="str">
        <f>REPLACE(INDEX(GroupVertices[Group],MATCH(Edges[[#This Row],[Vertex 1]],GroupVertices[Vertex],0)),1,1,"")</f>
        <v>3</v>
      </c>
      <c r="U159" s="69" t="str">
        <f>REPLACE(INDEX(GroupVertices[Group],MATCH(Edges[[#This Row],[Vertex 2]],GroupVertices[Vertex],0)),1,1,"")</f>
        <v>3</v>
      </c>
      <c r="V159" s="35"/>
      <c r="W159" s="35"/>
      <c r="X159" s="35"/>
      <c r="Y159" s="35"/>
      <c r="Z159" s="35"/>
      <c r="AA159" s="35"/>
      <c r="AB159" s="35"/>
      <c r="AC159" s="35"/>
      <c r="AD159" s="35"/>
    </row>
    <row r="160" spans="1:30" ht="15">
      <c r="A160" s="68" t="s">
        <v>336</v>
      </c>
      <c r="B160" s="68" t="s">
        <v>344</v>
      </c>
      <c r="C160" s="75" t="s">
        <v>290</v>
      </c>
      <c r="D160" s="89">
        <v>3</v>
      </c>
      <c r="E160" s="90" t="s">
        <v>132</v>
      </c>
      <c r="F160" s="91">
        <v>32</v>
      </c>
      <c r="G160" s="75"/>
      <c r="H160" s="78"/>
      <c r="I160" s="92"/>
      <c r="J160" s="92"/>
      <c r="K160" s="35" t="s">
        <v>65</v>
      </c>
      <c r="L160" s="109">
        <v>160</v>
      </c>
      <c r="M160" s="109"/>
      <c r="N160" s="94"/>
      <c r="O160" s="85" t="s">
        <v>199</v>
      </c>
      <c r="P160" s="85">
        <v>1</v>
      </c>
      <c r="Q160" s="85" t="s">
        <v>200</v>
      </c>
      <c r="R160" s="85"/>
      <c r="S160" s="85"/>
      <c r="T160" s="69" t="str">
        <f>REPLACE(INDEX(GroupVertices[Group],MATCH(Edges[[#This Row],[Vertex 1]],GroupVertices[Vertex],0)),1,1,"")</f>
        <v>3</v>
      </c>
      <c r="U160" s="69" t="str">
        <f>REPLACE(INDEX(GroupVertices[Group],MATCH(Edges[[#This Row],[Vertex 2]],GroupVertices[Vertex],0)),1,1,"")</f>
        <v>3</v>
      </c>
      <c r="V160" s="35"/>
      <c r="W160" s="35"/>
      <c r="X160" s="35"/>
      <c r="Y160" s="35"/>
      <c r="Z160" s="35"/>
      <c r="AA160" s="35"/>
      <c r="AB160" s="35"/>
      <c r="AC160" s="35"/>
      <c r="AD160" s="35"/>
    </row>
    <row r="161" spans="1:30" ht="15">
      <c r="A161" s="68" t="s">
        <v>294</v>
      </c>
      <c r="B161" s="68" t="s">
        <v>336</v>
      </c>
      <c r="C161" s="75" t="s">
        <v>290</v>
      </c>
      <c r="D161" s="89">
        <v>3</v>
      </c>
      <c r="E161" s="90" t="s">
        <v>132</v>
      </c>
      <c r="F161" s="91">
        <v>32</v>
      </c>
      <c r="G161" s="75"/>
      <c r="H161" s="78"/>
      <c r="I161" s="92"/>
      <c r="J161" s="92"/>
      <c r="K161" s="35" t="s">
        <v>65</v>
      </c>
      <c r="L161" s="109">
        <v>161</v>
      </c>
      <c r="M161" s="109"/>
      <c r="N161" s="94"/>
      <c r="O161" s="85" t="s">
        <v>199</v>
      </c>
      <c r="P161" s="85">
        <v>1</v>
      </c>
      <c r="Q161" s="85" t="s">
        <v>200</v>
      </c>
      <c r="R161" s="85"/>
      <c r="S161" s="85"/>
      <c r="T161" s="69" t="str">
        <f>REPLACE(INDEX(GroupVertices[Group],MATCH(Edges[[#This Row],[Vertex 1]],GroupVertices[Vertex],0)),1,1,"")</f>
        <v>1</v>
      </c>
      <c r="U161" s="69" t="str">
        <f>REPLACE(INDEX(GroupVertices[Group],MATCH(Edges[[#This Row],[Vertex 2]],GroupVertices[Vertex],0)),1,1,"")</f>
        <v>3</v>
      </c>
      <c r="V161" s="35"/>
      <c r="W161" s="35"/>
      <c r="X161" s="35"/>
      <c r="Y161" s="35"/>
      <c r="Z161" s="35"/>
      <c r="AA161" s="35"/>
      <c r="AB161" s="35"/>
      <c r="AC161" s="35"/>
      <c r="AD161" s="35"/>
    </row>
    <row r="162" spans="1:30" ht="15">
      <c r="A162" s="68" t="s">
        <v>337</v>
      </c>
      <c r="B162" s="68" t="s">
        <v>336</v>
      </c>
      <c r="C162" s="75" t="s">
        <v>290</v>
      </c>
      <c r="D162" s="89">
        <v>3</v>
      </c>
      <c r="E162" s="90" t="s">
        <v>132</v>
      </c>
      <c r="F162" s="91">
        <v>32</v>
      </c>
      <c r="G162" s="75"/>
      <c r="H162" s="78"/>
      <c r="I162" s="92"/>
      <c r="J162" s="92"/>
      <c r="K162" s="35" t="s">
        <v>66</v>
      </c>
      <c r="L162" s="109">
        <v>162</v>
      </c>
      <c r="M162" s="109"/>
      <c r="N162" s="94"/>
      <c r="O162" s="85" t="s">
        <v>199</v>
      </c>
      <c r="P162" s="85">
        <v>1</v>
      </c>
      <c r="Q162" s="85" t="s">
        <v>200</v>
      </c>
      <c r="R162" s="85"/>
      <c r="S162" s="85"/>
      <c r="T162" s="69" t="str">
        <f>REPLACE(INDEX(GroupVertices[Group],MATCH(Edges[[#This Row],[Vertex 1]],GroupVertices[Vertex],0)),1,1,"")</f>
        <v>3</v>
      </c>
      <c r="U162" s="69" t="str">
        <f>REPLACE(INDEX(GroupVertices[Group],MATCH(Edges[[#This Row],[Vertex 2]],GroupVertices[Vertex],0)),1,1,"")</f>
        <v>3</v>
      </c>
      <c r="V162" s="35"/>
      <c r="W162" s="35"/>
      <c r="X162" s="35"/>
      <c r="Y162" s="35"/>
      <c r="Z162" s="35"/>
      <c r="AA162" s="35"/>
      <c r="AB162" s="35"/>
      <c r="AC162" s="35"/>
      <c r="AD162" s="35"/>
    </row>
    <row r="163" spans="1:30" ht="15">
      <c r="A163" s="68" t="s">
        <v>330</v>
      </c>
      <c r="B163" s="68" t="s">
        <v>340</v>
      </c>
      <c r="C163" s="75" t="s">
        <v>290</v>
      </c>
      <c r="D163" s="89">
        <v>3</v>
      </c>
      <c r="E163" s="90" t="s">
        <v>132</v>
      </c>
      <c r="F163" s="91">
        <v>32</v>
      </c>
      <c r="G163" s="75"/>
      <c r="H163" s="78"/>
      <c r="I163" s="92"/>
      <c r="J163" s="92"/>
      <c r="K163" s="35" t="s">
        <v>65</v>
      </c>
      <c r="L163" s="109">
        <v>163</v>
      </c>
      <c r="M163" s="109"/>
      <c r="N163" s="94"/>
      <c r="O163" s="85" t="s">
        <v>199</v>
      </c>
      <c r="P163" s="85">
        <v>1</v>
      </c>
      <c r="Q163" s="85" t="s">
        <v>200</v>
      </c>
      <c r="R163" s="85"/>
      <c r="S163" s="85"/>
      <c r="T163" s="69" t="str">
        <f>REPLACE(INDEX(GroupVertices[Group],MATCH(Edges[[#This Row],[Vertex 1]],GroupVertices[Vertex],0)),1,1,"")</f>
        <v>3</v>
      </c>
      <c r="U163" s="69" t="str">
        <f>REPLACE(INDEX(GroupVertices[Group],MATCH(Edges[[#This Row],[Vertex 2]],GroupVertices[Vertex],0)),1,1,"")</f>
        <v>3</v>
      </c>
      <c r="V163" s="35"/>
      <c r="W163" s="35"/>
      <c r="X163" s="35"/>
      <c r="Y163" s="35"/>
      <c r="Z163" s="35"/>
      <c r="AA163" s="35"/>
      <c r="AB163" s="35"/>
      <c r="AC163" s="35"/>
      <c r="AD163" s="35"/>
    </row>
    <row r="164" spans="1:30" ht="15">
      <c r="A164" s="68" t="s">
        <v>338</v>
      </c>
      <c r="B164" s="68" t="s">
        <v>340</v>
      </c>
      <c r="C164" s="75" t="s">
        <v>290</v>
      </c>
      <c r="D164" s="89">
        <v>3</v>
      </c>
      <c r="E164" s="90" t="s">
        <v>132</v>
      </c>
      <c r="F164" s="91">
        <v>32</v>
      </c>
      <c r="G164" s="75"/>
      <c r="H164" s="78"/>
      <c r="I164" s="92"/>
      <c r="J164" s="92"/>
      <c r="K164" s="35" t="s">
        <v>66</v>
      </c>
      <c r="L164" s="109">
        <v>164</v>
      </c>
      <c r="M164" s="109"/>
      <c r="N164" s="94"/>
      <c r="O164" s="85" t="s">
        <v>199</v>
      </c>
      <c r="P164" s="85">
        <v>1</v>
      </c>
      <c r="Q164" s="85" t="s">
        <v>200</v>
      </c>
      <c r="R164" s="85"/>
      <c r="S164" s="85"/>
      <c r="T164" s="69" t="str">
        <f>REPLACE(INDEX(GroupVertices[Group],MATCH(Edges[[#This Row],[Vertex 1]],GroupVertices[Vertex],0)),1,1,"")</f>
        <v>3</v>
      </c>
      <c r="U164" s="69" t="str">
        <f>REPLACE(INDEX(GroupVertices[Group],MATCH(Edges[[#This Row],[Vertex 2]],GroupVertices[Vertex],0)),1,1,"")</f>
        <v>3</v>
      </c>
      <c r="V164" s="35"/>
      <c r="W164" s="35"/>
      <c r="X164" s="35"/>
      <c r="Y164" s="35"/>
      <c r="Z164" s="35"/>
      <c r="AA164" s="35"/>
      <c r="AB164" s="35"/>
      <c r="AC164" s="35"/>
      <c r="AD164" s="35"/>
    </row>
    <row r="165" spans="1:30" ht="15">
      <c r="A165" s="68" t="s">
        <v>339</v>
      </c>
      <c r="B165" s="68" t="s">
        <v>340</v>
      </c>
      <c r="C165" s="75" t="s">
        <v>290</v>
      </c>
      <c r="D165" s="89">
        <v>3</v>
      </c>
      <c r="E165" s="90" t="s">
        <v>132</v>
      </c>
      <c r="F165" s="91">
        <v>32</v>
      </c>
      <c r="G165" s="75"/>
      <c r="H165" s="78"/>
      <c r="I165" s="92"/>
      <c r="J165" s="92"/>
      <c r="K165" s="35" t="s">
        <v>66</v>
      </c>
      <c r="L165" s="109">
        <v>165</v>
      </c>
      <c r="M165" s="109"/>
      <c r="N165" s="94"/>
      <c r="O165" s="85" t="s">
        <v>199</v>
      </c>
      <c r="P165" s="85">
        <v>1</v>
      </c>
      <c r="Q165" s="85" t="s">
        <v>200</v>
      </c>
      <c r="R165" s="85"/>
      <c r="S165" s="85"/>
      <c r="T165" s="69" t="str">
        <f>REPLACE(INDEX(GroupVertices[Group],MATCH(Edges[[#This Row],[Vertex 1]],GroupVertices[Vertex],0)),1,1,"")</f>
        <v>3</v>
      </c>
      <c r="U165" s="69" t="str">
        <f>REPLACE(INDEX(GroupVertices[Group],MATCH(Edges[[#This Row],[Vertex 2]],GroupVertices[Vertex],0)),1,1,"")</f>
        <v>3</v>
      </c>
      <c r="V165" s="35"/>
      <c r="W165" s="35"/>
      <c r="X165" s="35"/>
      <c r="Y165" s="35"/>
      <c r="Z165" s="35"/>
      <c r="AA165" s="35"/>
      <c r="AB165" s="35"/>
      <c r="AC165" s="35"/>
      <c r="AD165" s="35"/>
    </row>
    <row r="166" spans="1:30" ht="15">
      <c r="A166" s="68" t="s">
        <v>337</v>
      </c>
      <c r="B166" s="68" t="s">
        <v>340</v>
      </c>
      <c r="C166" s="75" t="s">
        <v>290</v>
      </c>
      <c r="D166" s="89">
        <v>3</v>
      </c>
      <c r="E166" s="90" t="s">
        <v>132</v>
      </c>
      <c r="F166" s="91">
        <v>32</v>
      </c>
      <c r="G166" s="75"/>
      <c r="H166" s="78"/>
      <c r="I166" s="92"/>
      <c r="J166" s="92"/>
      <c r="K166" s="35" t="s">
        <v>65</v>
      </c>
      <c r="L166" s="109">
        <v>166</v>
      </c>
      <c r="M166" s="109"/>
      <c r="N166" s="94"/>
      <c r="O166" s="85" t="s">
        <v>199</v>
      </c>
      <c r="P166" s="85">
        <v>1</v>
      </c>
      <c r="Q166" s="85" t="s">
        <v>200</v>
      </c>
      <c r="R166" s="85"/>
      <c r="S166" s="85"/>
      <c r="T166" s="69" t="str">
        <f>REPLACE(INDEX(GroupVertices[Group],MATCH(Edges[[#This Row],[Vertex 1]],GroupVertices[Vertex],0)),1,1,"")</f>
        <v>3</v>
      </c>
      <c r="U166" s="69" t="str">
        <f>REPLACE(INDEX(GroupVertices[Group],MATCH(Edges[[#This Row],[Vertex 2]],GroupVertices[Vertex],0)),1,1,"")</f>
        <v>3</v>
      </c>
      <c r="V166" s="35"/>
      <c r="W166" s="35"/>
      <c r="X166" s="35"/>
      <c r="Y166" s="35"/>
      <c r="Z166" s="35"/>
      <c r="AA166" s="35"/>
      <c r="AB166" s="35"/>
      <c r="AC166" s="35"/>
      <c r="AD166" s="35"/>
    </row>
    <row r="167" spans="1:30" ht="15">
      <c r="A167" s="68" t="s">
        <v>340</v>
      </c>
      <c r="B167" s="68" t="s">
        <v>338</v>
      </c>
      <c r="C167" s="75" t="s">
        <v>290</v>
      </c>
      <c r="D167" s="89">
        <v>3</v>
      </c>
      <c r="E167" s="90" t="s">
        <v>132</v>
      </c>
      <c r="F167" s="91">
        <v>32</v>
      </c>
      <c r="G167" s="75"/>
      <c r="H167" s="78"/>
      <c r="I167" s="92"/>
      <c r="J167" s="92"/>
      <c r="K167" s="35" t="s">
        <v>66</v>
      </c>
      <c r="L167" s="109">
        <v>167</v>
      </c>
      <c r="M167" s="109"/>
      <c r="N167" s="94"/>
      <c r="O167" s="85" t="s">
        <v>199</v>
      </c>
      <c r="P167" s="85">
        <v>1</v>
      </c>
      <c r="Q167" s="85" t="s">
        <v>200</v>
      </c>
      <c r="R167" s="85"/>
      <c r="S167" s="85"/>
      <c r="T167" s="69" t="str">
        <f>REPLACE(INDEX(GroupVertices[Group],MATCH(Edges[[#This Row],[Vertex 1]],GroupVertices[Vertex],0)),1,1,"")</f>
        <v>3</v>
      </c>
      <c r="U167" s="69" t="str">
        <f>REPLACE(INDEX(GroupVertices[Group],MATCH(Edges[[#This Row],[Vertex 2]],GroupVertices[Vertex],0)),1,1,"")</f>
        <v>3</v>
      </c>
      <c r="V167" s="35"/>
      <c r="W167" s="35"/>
      <c r="X167" s="35"/>
      <c r="Y167" s="35"/>
      <c r="Z167" s="35"/>
      <c r="AA167" s="35"/>
      <c r="AB167" s="35"/>
      <c r="AC167" s="35"/>
      <c r="AD167" s="35"/>
    </row>
    <row r="168" spans="1:30" ht="15">
      <c r="A168" s="68" t="s">
        <v>340</v>
      </c>
      <c r="B168" s="68" t="s">
        <v>339</v>
      </c>
      <c r="C168" s="75" t="s">
        <v>290</v>
      </c>
      <c r="D168" s="89">
        <v>3</v>
      </c>
      <c r="E168" s="90" t="s">
        <v>132</v>
      </c>
      <c r="F168" s="91">
        <v>32</v>
      </c>
      <c r="G168" s="75"/>
      <c r="H168" s="78"/>
      <c r="I168" s="92"/>
      <c r="J168" s="92"/>
      <c r="K168" s="35" t="s">
        <v>66</v>
      </c>
      <c r="L168" s="109">
        <v>168</v>
      </c>
      <c r="M168" s="109"/>
      <c r="N168" s="94"/>
      <c r="O168" s="85" t="s">
        <v>199</v>
      </c>
      <c r="P168" s="85">
        <v>1</v>
      </c>
      <c r="Q168" s="85" t="s">
        <v>200</v>
      </c>
      <c r="R168" s="85"/>
      <c r="S168" s="85"/>
      <c r="T168" s="69" t="str">
        <f>REPLACE(INDEX(GroupVertices[Group],MATCH(Edges[[#This Row],[Vertex 1]],GroupVertices[Vertex],0)),1,1,"")</f>
        <v>3</v>
      </c>
      <c r="U168" s="69" t="str">
        <f>REPLACE(INDEX(GroupVertices[Group],MATCH(Edges[[#This Row],[Vertex 2]],GroupVertices[Vertex],0)),1,1,"")</f>
        <v>3</v>
      </c>
      <c r="V168" s="35"/>
      <c r="W168" s="35"/>
      <c r="X168" s="35"/>
      <c r="Y168" s="35"/>
      <c r="Z168" s="35"/>
      <c r="AA168" s="35"/>
      <c r="AB168" s="35"/>
      <c r="AC168" s="35"/>
      <c r="AD168" s="35"/>
    </row>
    <row r="169" spans="1:30" ht="15">
      <c r="A169" s="68" t="s">
        <v>340</v>
      </c>
      <c r="B169" s="68" t="s">
        <v>341</v>
      </c>
      <c r="C169" s="75" t="s">
        <v>290</v>
      </c>
      <c r="D169" s="89">
        <v>3</v>
      </c>
      <c r="E169" s="90" t="s">
        <v>132</v>
      </c>
      <c r="F169" s="91">
        <v>32</v>
      </c>
      <c r="G169" s="75"/>
      <c r="H169" s="78"/>
      <c r="I169" s="92"/>
      <c r="J169" s="92"/>
      <c r="K169" s="35" t="s">
        <v>66</v>
      </c>
      <c r="L169" s="109">
        <v>169</v>
      </c>
      <c r="M169" s="109"/>
      <c r="N169" s="94"/>
      <c r="O169" s="85" t="s">
        <v>199</v>
      </c>
      <c r="P169" s="85">
        <v>1</v>
      </c>
      <c r="Q169" s="85" t="s">
        <v>200</v>
      </c>
      <c r="R169" s="85"/>
      <c r="S169" s="85"/>
      <c r="T169" s="69" t="str">
        <f>REPLACE(INDEX(GroupVertices[Group],MATCH(Edges[[#This Row],[Vertex 1]],GroupVertices[Vertex],0)),1,1,"")</f>
        <v>3</v>
      </c>
      <c r="U169" s="69" t="str">
        <f>REPLACE(INDEX(GroupVertices[Group],MATCH(Edges[[#This Row],[Vertex 2]],GroupVertices[Vertex],0)),1,1,"")</f>
        <v>3</v>
      </c>
      <c r="V169" s="35"/>
      <c r="W169" s="35"/>
      <c r="X169" s="35"/>
      <c r="Y169" s="35"/>
      <c r="Z169" s="35"/>
      <c r="AA169" s="35"/>
      <c r="AB169" s="35"/>
      <c r="AC169" s="35"/>
      <c r="AD169" s="35"/>
    </row>
    <row r="170" spans="1:30" ht="15">
      <c r="A170" s="68" t="s">
        <v>340</v>
      </c>
      <c r="B170" s="68" t="s">
        <v>343</v>
      </c>
      <c r="C170" s="75" t="s">
        <v>290</v>
      </c>
      <c r="D170" s="89">
        <v>3</v>
      </c>
      <c r="E170" s="90" t="s">
        <v>132</v>
      </c>
      <c r="F170" s="91">
        <v>32</v>
      </c>
      <c r="G170" s="75"/>
      <c r="H170" s="78"/>
      <c r="I170" s="92"/>
      <c r="J170" s="92"/>
      <c r="K170" s="35" t="s">
        <v>66</v>
      </c>
      <c r="L170" s="109">
        <v>170</v>
      </c>
      <c r="M170" s="109"/>
      <c r="N170" s="94"/>
      <c r="O170" s="85" t="s">
        <v>199</v>
      </c>
      <c r="P170" s="85">
        <v>1</v>
      </c>
      <c r="Q170" s="85" t="s">
        <v>200</v>
      </c>
      <c r="R170" s="85"/>
      <c r="S170" s="85"/>
      <c r="T170" s="69" t="str">
        <f>REPLACE(INDEX(GroupVertices[Group],MATCH(Edges[[#This Row],[Vertex 1]],GroupVertices[Vertex],0)),1,1,"")</f>
        <v>3</v>
      </c>
      <c r="U170" s="69" t="str">
        <f>REPLACE(INDEX(GroupVertices[Group],MATCH(Edges[[#This Row],[Vertex 2]],GroupVertices[Vertex],0)),1,1,"")</f>
        <v>2</v>
      </c>
      <c r="V170" s="35"/>
      <c r="W170" s="35"/>
      <c r="X170" s="35"/>
      <c r="Y170" s="35"/>
      <c r="Z170" s="35"/>
      <c r="AA170" s="35"/>
      <c r="AB170" s="35"/>
      <c r="AC170" s="35"/>
      <c r="AD170" s="35"/>
    </row>
    <row r="171" spans="1:30" ht="15">
      <c r="A171" s="68" t="s">
        <v>294</v>
      </c>
      <c r="B171" s="68" t="s">
        <v>340</v>
      </c>
      <c r="C171" s="75" t="s">
        <v>290</v>
      </c>
      <c r="D171" s="89">
        <v>3</v>
      </c>
      <c r="E171" s="90" t="s">
        <v>132</v>
      </c>
      <c r="F171" s="91">
        <v>32</v>
      </c>
      <c r="G171" s="75"/>
      <c r="H171" s="78"/>
      <c r="I171" s="92"/>
      <c r="J171" s="92"/>
      <c r="K171" s="35" t="s">
        <v>65</v>
      </c>
      <c r="L171" s="109">
        <v>171</v>
      </c>
      <c r="M171" s="109"/>
      <c r="N171" s="94"/>
      <c r="O171" s="85" t="s">
        <v>199</v>
      </c>
      <c r="P171" s="85">
        <v>1</v>
      </c>
      <c r="Q171" s="85" t="s">
        <v>200</v>
      </c>
      <c r="R171" s="85"/>
      <c r="S171" s="85"/>
      <c r="T171" s="69" t="str">
        <f>REPLACE(INDEX(GroupVertices[Group],MATCH(Edges[[#This Row],[Vertex 1]],GroupVertices[Vertex],0)),1,1,"")</f>
        <v>1</v>
      </c>
      <c r="U171" s="69" t="str">
        <f>REPLACE(INDEX(GroupVertices[Group],MATCH(Edges[[#This Row],[Vertex 2]],GroupVertices[Vertex],0)),1,1,"")</f>
        <v>3</v>
      </c>
      <c r="V171" s="35"/>
      <c r="W171" s="35"/>
      <c r="X171" s="35"/>
      <c r="Y171" s="35"/>
      <c r="Z171" s="35"/>
      <c r="AA171" s="35"/>
      <c r="AB171" s="35"/>
      <c r="AC171" s="35"/>
      <c r="AD171" s="35"/>
    </row>
    <row r="172" spans="1:30" ht="15">
      <c r="A172" s="68" t="s">
        <v>341</v>
      </c>
      <c r="B172" s="68" t="s">
        <v>340</v>
      </c>
      <c r="C172" s="75" t="s">
        <v>290</v>
      </c>
      <c r="D172" s="89">
        <v>3</v>
      </c>
      <c r="E172" s="90" t="s">
        <v>132</v>
      </c>
      <c r="F172" s="91">
        <v>32</v>
      </c>
      <c r="G172" s="75"/>
      <c r="H172" s="78"/>
      <c r="I172" s="92"/>
      <c r="J172" s="92"/>
      <c r="K172" s="35" t="s">
        <v>66</v>
      </c>
      <c r="L172" s="109">
        <v>172</v>
      </c>
      <c r="M172" s="109"/>
      <c r="N172" s="94"/>
      <c r="O172" s="85" t="s">
        <v>199</v>
      </c>
      <c r="P172" s="85">
        <v>1</v>
      </c>
      <c r="Q172" s="85" t="s">
        <v>200</v>
      </c>
      <c r="R172" s="85"/>
      <c r="S172" s="85"/>
      <c r="T172" s="69" t="str">
        <f>REPLACE(INDEX(GroupVertices[Group],MATCH(Edges[[#This Row],[Vertex 1]],GroupVertices[Vertex],0)),1,1,"")</f>
        <v>3</v>
      </c>
      <c r="U172" s="69" t="str">
        <f>REPLACE(INDEX(GroupVertices[Group],MATCH(Edges[[#This Row],[Vertex 2]],GroupVertices[Vertex],0)),1,1,"")</f>
        <v>3</v>
      </c>
      <c r="V172" s="35"/>
      <c r="W172" s="35"/>
      <c r="X172" s="35"/>
      <c r="Y172" s="35"/>
      <c r="Z172" s="35"/>
      <c r="AA172" s="35"/>
      <c r="AB172" s="35"/>
      <c r="AC172" s="35"/>
      <c r="AD172" s="35"/>
    </row>
    <row r="173" spans="1:30" ht="15">
      <c r="A173" s="68" t="s">
        <v>342</v>
      </c>
      <c r="B173" s="68" t="s">
        <v>340</v>
      </c>
      <c r="C173" s="75" t="s">
        <v>290</v>
      </c>
      <c r="D173" s="89">
        <v>3</v>
      </c>
      <c r="E173" s="90" t="s">
        <v>132</v>
      </c>
      <c r="F173" s="91">
        <v>32</v>
      </c>
      <c r="G173" s="75"/>
      <c r="H173" s="78"/>
      <c r="I173" s="92"/>
      <c r="J173" s="92"/>
      <c r="K173" s="35" t="s">
        <v>65</v>
      </c>
      <c r="L173" s="109">
        <v>173</v>
      </c>
      <c r="M173" s="109"/>
      <c r="N173" s="94"/>
      <c r="O173" s="85" t="s">
        <v>199</v>
      </c>
      <c r="P173" s="85">
        <v>1</v>
      </c>
      <c r="Q173" s="85" t="s">
        <v>200</v>
      </c>
      <c r="R173" s="85"/>
      <c r="S173" s="85"/>
      <c r="T173" s="69" t="str">
        <f>REPLACE(INDEX(GroupVertices[Group],MATCH(Edges[[#This Row],[Vertex 1]],GroupVertices[Vertex],0)),1,1,"")</f>
        <v>3</v>
      </c>
      <c r="U173" s="69" t="str">
        <f>REPLACE(INDEX(GroupVertices[Group],MATCH(Edges[[#This Row],[Vertex 2]],GroupVertices[Vertex],0)),1,1,"")</f>
        <v>3</v>
      </c>
      <c r="V173" s="35"/>
      <c r="W173" s="35"/>
      <c r="X173" s="35"/>
      <c r="Y173" s="35"/>
      <c r="Z173" s="35"/>
      <c r="AA173" s="35"/>
      <c r="AB173" s="35"/>
      <c r="AC173" s="35"/>
      <c r="AD173" s="35"/>
    </row>
    <row r="174" spans="1:30" ht="15">
      <c r="A174" s="68" t="s">
        <v>343</v>
      </c>
      <c r="B174" s="68" t="s">
        <v>340</v>
      </c>
      <c r="C174" s="75" t="s">
        <v>290</v>
      </c>
      <c r="D174" s="89">
        <v>3</v>
      </c>
      <c r="E174" s="90" t="s">
        <v>132</v>
      </c>
      <c r="F174" s="91">
        <v>32</v>
      </c>
      <c r="G174" s="75"/>
      <c r="H174" s="78"/>
      <c r="I174" s="92"/>
      <c r="J174" s="92"/>
      <c r="K174" s="35" t="s">
        <v>66</v>
      </c>
      <c r="L174" s="109">
        <v>174</v>
      </c>
      <c r="M174" s="109"/>
      <c r="N174" s="94"/>
      <c r="O174" s="85" t="s">
        <v>199</v>
      </c>
      <c r="P174" s="85">
        <v>1</v>
      </c>
      <c r="Q174" s="85" t="s">
        <v>200</v>
      </c>
      <c r="R174" s="85"/>
      <c r="S174" s="85"/>
      <c r="T174" s="69" t="str">
        <f>REPLACE(INDEX(GroupVertices[Group],MATCH(Edges[[#This Row],[Vertex 1]],GroupVertices[Vertex],0)),1,1,"")</f>
        <v>2</v>
      </c>
      <c r="U174" s="69" t="str">
        <f>REPLACE(INDEX(GroupVertices[Group],MATCH(Edges[[#This Row],[Vertex 2]],GroupVertices[Vertex],0)),1,1,"")</f>
        <v>3</v>
      </c>
      <c r="V174" s="35"/>
      <c r="W174" s="35"/>
      <c r="X174" s="35"/>
      <c r="Y174" s="35"/>
      <c r="Z174" s="35"/>
      <c r="AA174" s="35"/>
      <c r="AB174" s="35"/>
      <c r="AC174" s="35"/>
      <c r="AD174" s="35"/>
    </row>
    <row r="175" spans="1:30" ht="15">
      <c r="A175" s="68" t="s">
        <v>294</v>
      </c>
      <c r="B175" s="68" t="s">
        <v>413</v>
      </c>
      <c r="C175" s="75" t="s">
        <v>290</v>
      </c>
      <c r="D175" s="89">
        <v>3</v>
      </c>
      <c r="E175" s="90" t="s">
        <v>132</v>
      </c>
      <c r="F175" s="91">
        <v>32</v>
      </c>
      <c r="G175" s="75"/>
      <c r="H175" s="78"/>
      <c r="I175" s="92"/>
      <c r="J175" s="92"/>
      <c r="K175" s="35" t="s">
        <v>65</v>
      </c>
      <c r="L175" s="109">
        <v>175</v>
      </c>
      <c r="M175" s="109"/>
      <c r="N175" s="94"/>
      <c r="O175" s="85" t="s">
        <v>199</v>
      </c>
      <c r="P175" s="85">
        <v>1</v>
      </c>
      <c r="Q175" s="85" t="s">
        <v>200</v>
      </c>
      <c r="R175" s="85"/>
      <c r="S175" s="85"/>
      <c r="T175" s="69" t="str">
        <f>REPLACE(INDEX(GroupVertices[Group],MATCH(Edges[[#This Row],[Vertex 1]],GroupVertices[Vertex],0)),1,1,"")</f>
        <v>1</v>
      </c>
      <c r="U175" s="69" t="str">
        <f>REPLACE(INDEX(GroupVertices[Group],MATCH(Edges[[#This Row],[Vertex 2]],GroupVertices[Vertex],0)),1,1,"")</f>
        <v>3</v>
      </c>
      <c r="V175" s="35"/>
      <c r="W175" s="35"/>
      <c r="X175" s="35"/>
      <c r="Y175" s="35"/>
      <c r="Z175" s="35"/>
      <c r="AA175" s="35"/>
      <c r="AB175" s="35"/>
      <c r="AC175" s="35"/>
      <c r="AD175" s="35"/>
    </row>
    <row r="176" spans="1:30" ht="15">
      <c r="A176" s="68" t="s">
        <v>330</v>
      </c>
      <c r="B176" s="68" t="s">
        <v>413</v>
      </c>
      <c r="C176" s="75" t="s">
        <v>290</v>
      </c>
      <c r="D176" s="89">
        <v>3</v>
      </c>
      <c r="E176" s="90" t="s">
        <v>132</v>
      </c>
      <c r="F176" s="91">
        <v>32</v>
      </c>
      <c r="G176" s="75"/>
      <c r="H176" s="78"/>
      <c r="I176" s="92"/>
      <c r="J176" s="92"/>
      <c r="K176" s="35" t="s">
        <v>65</v>
      </c>
      <c r="L176" s="109">
        <v>176</v>
      </c>
      <c r="M176" s="109"/>
      <c r="N176" s="94"/>
      <c r="O176" s="85" t="s">
        <v>199</v>
      </c>
      <c r="P176" s="85">
        <v>1</v>
      </c>
      <c r="Q176" s="85" t="s">
        <v>200</v>
      </c>
      <c r="R176" s="85"/>
      <c r="S176" s="85"/>
      <c r="T176" s="69" t="str">
        <f>REPLACE(INDEX(GroupVertices[Group],MATCH(Edges[[#This Row],[Vertex 1]],GroupVertices[Vertex],0)),1,1,"")</f>
        <v>3</v>
      </c>
      <c r="U176" s="69" t="str">
        <f>REPLACE(INDEX(GroupVertices[Group],MATCH(Edges[[#This Row],[Vertex 2]],GroupVertices[Vertex],0)),1,1,"")</f>
        <v>3</v>
      </c>
      <c r="V176" s="35"/>
      <c r="W176" s="35"/>
      <c r="X176" s="35"/>
      <c r="Y176" s="35"/>
      <c r="Z176" s="35"/>
      <c r="AA176" s="35"/>
      <c r="AB176" s="35"/>
      <c r="AC176" s="35"/>
      <c r="AD176" s="35"/>
    </row>
    <row r="177" spans="1:30" ht="15">
      <c r="A177" s="68" t="s">
        <v>343</v>
      </c>
      <c r="B177" s="68" t="s">
        <v>413</v>
      </c>
      <c r="C177" s="75" t="s">
        <v>290</v>
      </c>
      <c r="D177" s="89">
        <v>3</v>
      </c>
      <c r="E177" s="90" t="s">
        <v>132</v>
      </c>
      <c r="F177" s="91">
        <v>32</v>
      </c>
      <c r="G177" s="75"/>
      <c r="H177" s="78"/>
      <c r="I177" s="92"/>
      <c r="J177" s="92"/>
      <c r="K177" s="35" t="s">
        <v>65</v>
      </c>
      <c r="L177" s="109">
        <v>177</v>
      </c>
      <c r="M177" s="109"/>
      <c r="N177" s="94"/>
      <c r="O177" s="85" t="s">
        <v>199</v>
      </c>
      <c r="P177" s="85">
        <v>1</v>
      </c>
      <c r="Q177" s="85" t="s">
        <v>200</v>
      </c>
      <c r="R177" s="85"/>
      <c r="S177" s="85"/>
      <c r="T177" s="69" t="str">
        <f>REPLACE(INDEX(GroupVertices[Group],MATCH(Edges[[#This Row],[Vertex 1]],GroupVertices[Vertex],0)),1,1,"")</f>
        <v>2</v>
      </c>
      <c r="U177" s="69" t="str">
        <f>REPLACE(INDEX(GroupVertices[Group],MATCH(Edges[[#This Row],[Vertex 2]],GroupVertices[Vertex],0)),1,1,"")</f>
        <v>3</v>
      </c>
      <c r="V177" s="35"/>
      <c r="W177" s="35"/>
      <c r="X177" s="35"/>
      <c r="Y177" s="35"/>
      <c r="Z177" s="35"/>
      <c r="AA177" s="35"/>
      <c r="AB177" s="35"/>
      <c r="AC177" s="35"/>
      <c r="AD177" s="35"/>
    </row>
    <row r="178" spans="1:30" ht="15">
      <c r="A178" s="68" t="s">
        <v>344</v>
      </c>
      <c r="B178" s="68" t="s">
        <v>413</v>
      </c>
      <c r="C178" s="75" t="s">
        <v>290</v>
      </c>
      <c r="D178" s="89">
        <v>3</v>
      </c>
      <c r="E178" s="90" t="s">
        <v>132</v>
      </c>
      <c r="F178" s="91">
        <v>32</v>
      </c>
      <c r="G178" s="75"/>
      <c r="H178" s="78"/>
      <c r="I178" s="92"/>
      <c r="J178" s="92"/>
      <c r="K178" s="35" t="s">
        <v>65</v>
      </c>
      <c r="L178" s="109">
        <v>178</v>
      </c>
      <c r="M178" s="109"/>
      <c r="N178" s="94"/>
      <c r="O178" s="85" t="s">
        <v>199</v>
      </c>
      <c r="P178" s="85">
        <v>1</v>
      </c>
      <c r="Q178" s="85" t="s">
        <v>200</v>
      </c>
      <c r="R178" s="85"/>
      <c r="S178" s="85"/>
      <c r="T178" s="69" t="str">
        <f>REPLACE(INDEX(GroupVertices[Group],MATCH(Edges[[#This Row],[Vertex 1]],GroupVertices[Vertex],0)),1,1,"")</f>
        <v>3</v>
      </c>
      <c r="U178" s="69" t="str">
        <f>REPLACE(INDEX(GroupVertices[Group],MATCH(Edges[[#This Row],[Vertex 2]],GroupVertices[Vertex],0)),1,1,"")</f>
        <v>3</v>
      </c>
      <c r="V178" s="35"/>
      <c r="W178" s="35"/>
      <c r="X178" s="35"/>
      <c r="Y178" s="35"/>
      <c r="Z178" s="35"/>
      <c r="AA178" s="35"/>
      <c r="AB178" s="35"/>
      <c r="AC178" s="35"/>
      <c r="AD178" s="35"/>
    </row>
    <row r="179" spans="1:30" ht="15">
      <c r="A179" s="68" t="s">
        <v>339</v>
      </c>
      <c r="B179" s="68" t="s">
        <v>337</v>
      </c>
      <c r="C179" s="75" t="s">
        <v>290</v>
      </c>
      <c r="D179" s="89">
        <v>3</v>
      </c>
      <c r="E179" s="90" t="s">
        <v>132</v>
      </c>
      <c r="F179" s="91">
        <v>32</v>
      </c>
      <c r="G179" s="75"/>
      <c r="H179" s="78"/>
      <c r="I179" s="92"/>
      <c r="J179" s="92"/>
      <c r="K179" s="35" t="s">
        <v>66</v>
      </c>
      <c r="L179" s="109">
        <v>179</v>
      </c>
      <c r="M179" s="109"/>
      <c r="N179" s="94"/>
      <c r="O179" s="85" t="s">
        <v>199</v>
      </c>
      <c r="P179" s="85">
        <v>1</v>
      </c>
      <c r="Q179" s="85" t="s">
        <v>200</v>
      </c>
      <c r="R179" s="85"/>
      <c r="S179" s="85"/>
      <c r="T179" s="69" t="str">
        <f>REPLACE(INDEX(GroupVertices[Group],MATCH(Edges[[#This Row],[Vertex 1]],GroupVertices[Vertex],0)),1,1,"")</f>
        <v>3</v>
      </c>
      <c r="U179" s="69" t="str">
        <f>REPLACE(INDEX(GroupVertices[Group],MATCH(Edges[[#This Row],[Vertex 2]],GroupVertices[Vertex],0)),1,1,"")</f>
        <v>3</v>
      </c>
      <c r="V179" s="35"/>
      <c r="W179" s="35"/>
      <c r="X179" s="35"/>
      <c r="Y179" s="35"/>
      <c r="Z179" s="35"/>
      <c r="AA179" s="35"/>
      <c r="AB179" s="35"/>
      <c r="AC179" s="35"/>
      <c r="AD179" s="35"/>
    </row>
    <row r="180" spans="1:30" ht="15">
      <c r="A180" s="68" t="s">
        <v>337</v>
      </c>
      <c r="B180" s="68" t="s">
        <v>330</v>
      </c>
      <c r="C180" s="75" t="s">
        <v>290</v>
      </c>
      <c r="D180" s="89">
        <v>3</v>
      </c>
      <c r="E180" s="90" t="s">
        <v>132</v>
      </c>
      <c r="F180" s="91">
        <v>32</v>
      </c>
      <c r="G180" s="75"/>
      <c r="H180" s="78"/>
      <c r="I180" s="92"/>
      <c r="J180" s="92"/>
      <c r="K180" s="35" t="s">
        <v>65</v>
      </c>
      <c r="L180" s="109">
        <v>180</v>
      </c>
      <c r="M180" s="109"/>
      <c r="N180" s="94"/>
      <c r="O180" s="85" t="s">
        <v>199</v>
      </c>
      <c r="P180" s="85">
        <v>1</v>
      </c>
      <c r="Q180" s="85" t="s">
        <v>200</v>
      </c>
      <c r="R180" s="85"/>
      <c r="S180" s="85"/>
      <c r="T180" s="69" t="str">
        <f>REPLACE(INDEX(GroupVertices[Group],MATCH(Edges[[#This Row],[Vertex 1]],GroupVertices[Vertex],0)),1,1,"")</f>
        <v>3</v>
      </c>
      <c r="U180" s="69" t="str">
        <f>REPLACE(INDEX(GroupVertices[Group],MATCH(Edges[[#This Row],[Vertex 2]],GroupVertices[Vertex],0)),1,1,"")</f>
        <v>3</v>
      </c>
      <c r="V180" s="35"/>
      <c r="W180" s="35"/>
      <c r="X180" s="35"/>
      <c r="Y180" s="35"/>
      <c r="Z180" s="35"/>
      <c r="AA180" s="35"/>
      <c r="AB180" s="35"/>
      <c r="AC180" s="35"/>
      <c r="AD180" s="35"/>
    </row>
    <row r="181" spans="1:30" ht="15">
      <c r="A181" s="68" t="s">
        <v>337</v>
      </c>
      <c r="B181" s="68" t="s">
        <v>338</v>
      </c>
      <c r="C181" s="75" t="s">
        <v>290</v>
      </c>
      <c r="D181" s="89">
        <v>3</v>
      </c>
      <c r="E181" s="90" t="s">
        <v>132</v>
      </c>
      <c r="F181" s="91">
        <v>32</v>
      </c>
      <c r="G181" s="75"/>
      <c r="H181" s="78"/>
      <c r="I181" s="92"/>
      <c r="J181" s="92"/>
      <c r="K181" s="35" t="s">
        <v>65</v>
      </c>
      <c r="L181" s="109">
        <v>181</v>
      </c>
      <c r="M181" s="109"/>
      <c r="N181" s="94"/>
      <c r="O181" s="85" t="s">
        <v>199</v>
      </c>
      <c r="P181" s="85">
        <v>1</v>
      </c>
      <c r="Q181" s="85" t="s">
        <v>200</v>
      </c>
      <c r="R181" s="85"/>
      <c r="S181" s="85"/>
      <c r="T181" s="69" t="str">
        <f>REPLACE(INDEX(GroupVertices[Group],MATCH(Edges[[#This Row],[Vertex 1]],GroupVertices[Vertex],0)),1,1,"")</f>
        <v>3</v>
      </c>
      <c r="U181" s="69" t="str">
        <f>REPLACE(INDEX(GroupVertices[Group],MATCH(Edges[[#This Row],[Vertex 2]],GroupVertices[Vertex],0)),1,1,"")</f>
        <v>3</v>
      </c>
      <c r="V181" s="35"/>
      <c r="W181" s="35"/>
      <c r="X181" s="35"/>
      <c r="Y181" s="35"/>
      <c r="Z181" s="35"/>
      <c r="AA181" s="35"/>
      <c r="AB181" s="35"/>
      <c r="AC181" s="35"/>
      <c r="AD181" s="35"/>
    </row>
    <row r="182" spans="1:30" ht="15">
      <c r="A182" s="68" t="s">
        <v>337</v>
      </c>
      <c r="B182" s="68" t="s">
        <v>339</v>
      </c>
      <c r="C182" s="75" t="s">
        <v>290</v>
      </c>
      <c r="D182" s="89">
        <v>3</v>
      </c>
      <c r="E182" s="90" t="s">
        <v>132</v>
      </c>
      <c r="F182" s="91">
        <v>32</v>
      </c>
      <c r="G182" s="75"/>
      <c r="H182" s="78"/>
      <c r="I182" s="92"/>
      <c r="J182" s="92"/>
      <c r="K182" s="35" t="s">
        <v>66</v>
      </c>
      <c r="L182" s="109">
        <v>182</v>
      </c>
      <c r="M182" s="109"/>
      <c r="N182" s="94"/>
      <c r="O182" s="85" t="s">
        <v>199</v>
      </c>
      <c r="P182" s="85">
        <v>1</v>
      </c>
      <c r="Q182" s="85" t="s">
        <v>200</v>
      </c>
      <c r="R182" s="85"/>
      <c r="S182" s="85"/>
      <c r="T182" s="69" t="str">
        <f>REPLACE(INDEX(GroupVertices[Group],MATCH(Edges[[#This Row],[Vertex 1]],GroupVertices[Vertex],0)),1,1,"")</f>
        <v>3</v>
      </c>
      <c r="U182" s="69" t="str">
        <f>REPLACE(INDEX(GroupVertices[Group],MATCH(Edges[[#This Row],[Vertex 2]],GroupVertices[Vertex],0)),1,1,"")</f>
        <v>3</v>
      </c>
      <c r="V182" s="35"/>
      <c r="W182" s="35"/>
      <c r="X182" s="35"/>
      <c r="Y182" s="35"/>
      <c r="Z182" s="35"/>
      <c r="AA182" s="35"/>
      <c r="AB182" s="35"/>
      <c r="AC182" s="35"/>
      <c r="AD182" s="35"/>
    </row>
    <row r="183" spans="1:30" ht="15">
      <c r="A183" s="68" t="s">
        <v>337</v>
      </c>
      <c r="B183" s="68" t="s">
        <v>343</v>
      </c>
      <c r="C183" s="75" t="s">
        <v>290</v>
      </c>
      <c r="D183" s="89">
        <v>3</v>
      </c>
      <c r="E183" s="90" t="s">
        <v>132</v>
      </c>
      <c r="F183" s="91">
        <v>32</v>
      </c>
      <c r="G183" s="75"/>
      <c r="H183" s="78"/>
      <c r="I183" s="92"/>
      <c r="J183" s="92"/>
      <c r="K183" s="35" t="s">
        <v>66</v>
      </c>
      <c r="L183" s="109">
        <v>183</v>
      </c>
      <c r="M183" s="109"/>
      <c r="N183" s="94"/>
      <c r="O183" s="85" t="s">
        <v>199</v>
      </c>
      <c r="P183" s="85">
        <v>1</v>
      </c>
      <c r="Q183" s="85" t="s">
        <v>200</v>
      </c>
      <c r="R183" s="85"/>
      <c r="S183" s="85"/>
      <c r="T183" s="69" t="str">
        <f>REPLACE(INDEX(GroupVertices[Group],MATCH(Edges[[#This Row],[Vertex 1]],GroupVertices[Vertex],0)),1,1,"")</f>
        <v>3</v>
      </c>
      <c r="U183" s="69" t="str">
        <f>REPLACE(INDEX(GroupVertices[Group],MATCH(Edges[[#This Row],[Vertex 2]],GroupVertices[Vertex],0)),1,1,"")</f>
        <v>2</v>
      </c>
      <c r="V183" s="35"/>
      <c r="W183" s="35"/>
      <c r="X183" s="35"/>
      <c r="Y183" s="35"/>
      <c r="Z183" s="35"/>
      <c r="AA183" s="35"/>
      <c r="AB183" s="35"/>
      <c r="AC183" s="35"/>
      <c r="AD183" s="35"/>
    </row>
    <row r="184" spans="1:30" ht="15">
      <c r="A184" s="68" t="s">
        <v>337</v>
      </c>
      <c r="B184" s="68" t="s">
        <v>344</v>
      </c>
      <c r="C184" s="75" t="s">
        <v>290</v>
      </c>
      <c r="D184" s="89">
        <v>3</v>
      </c>
      <c r="E184" s="90" t="s">
        <v>132</v>
      </c>
      <c r="F184" s="91">
        <v>32</v>
      </c>
      <c r="G184" s="75"/>
      <c r="H184" s="78"/>
      <c r="I184" s="92"/>
      <c r="J184" s="92"/>
      <c r="K184" s="35" t="s">
        <v>66</v>
      </c>
      <c r="L184" s="109">
        <v>184</v>
      </c>
      <c r="M184" s="109"/>
      <c r="N184" s="94"/>
      <c r="O184" s="85" t="s">
        <v>199</v>
      </c>
      <c r="P184" s="85">
        <v>1</v>
      </c>
      <c r="Q184" s="85" t="s">
        <v>200</v>
      </c>
      <c r="R184" s="85"/>
      <c r="S184" s="85"/>
      <c r="T184" s="69" t="str">
        <f>REPLACE(INDEX(GroupVertices[Group],MATCH(Edges[[#This Row],[Vertex 1]],GroupVertices[Vertex],0)),1,1,"")</f>
        <v>3</v>
      </c>
      <c r="U184" s="69" t="str">
        <f>REPLACE(INDEX(GroupVertices[Group],MATCH(Edges[[#This Row],[Vertex 2]],GroupVertices[Vertex],0)),1,1,"")</f>
        <v>3</v>
      </c>
      <c r="V184" s="35"/>
      <c r="W184" s="35"/>
      <c r="X184" s="35"/>
      <c r="Y184" s="35"/>
      <c r="Z184" s="35"/>
      <c r="AA184" s="35"/>
      <c r="AB184" s="35"/>
      <c r="AC184" s="35"/>
      <c r="AD184" s="35"/>
    </row>
    <row r="185" spans="1:30" ht="15">
      <c r="A185" s="68" t="s">
        <v>337</v>
      </c>
      <c r="B185" s="68" t="s">
        <v>377</v>
      </c>
      <c r="C185" s="75" t="s">
        <v>290</v>
      </c>
      <c r="D185" s="89">
        <v>3</v>
      </c>
      <c r="E185" s="90" t="s">
        <v>132</v>
      </c>
      <c r="F185" s="91">
        <v>32</v>
      </c>
      <c r="G185" s="75"/>
      <c r="H185" s="78"/>
      <c r="I185" s="92"/>
      <c r="J185" s="92"/>
      <c r="K185" s="35" t="s">
        <v>65</v>
      </c>
      <c r="L185" s="109">
        <v>185</v>
      </c>
      <c r="M185" s="109"/>
      <c r="N185" s="94"/>
      <c r="O185" s="85" t="s">
        <v>199</v>
      </c>
      <c r="P185" s="85">
        <v>1</v>
      </c>
      <c r="Q185" s="85" t="s">
        <v>200</v>
      </c>
      <c r="R185" s="85"/>
      <c r="S185" s="85"/>
      <c r="T185" s="69" t="str">
        <f>REPLACE(INDEX(GroupVertices[Group],MATCH(Edges[[#This Row],[Vertex 1]],GroupVertices[Vertex],0)),1,1,"")</f>
        <v>3</v>
      </c>
      <c r="U185" s="69" t="str">
        <f>REPLACE(INDEX(GroupVertices[Group],MATCH(Edges[[#This Row],[Vertex 2]],GroupVertices[Vertex],0)),1,1,"")</f>
        <v>2</v>
      </c>
      <c r="V185" s="35"/>
      <c r="W185" s="35"/>
      <c r="X185" s="35"/>
      <c r="Y185" s="35"/>
      <c r="Z185" s="35"/>
      <c r="AA185" s="35"/>
      <c r="AB185" s="35"/>
      <c r="AC185" s="35"/>
      <c r="AD185" s="35"/>
    </row>
    <row r="186" spans="1:30" ht="15">
      <c r="A186" s="68" t="s">
        <v>294</v>
      </c>
      <c r="B186" s="68" t="s">
        <v>337</v>
      </c>
      <c r="C186" s="75" t="s">
        <v>290</v>
      </c>
      <c r="D186" s="89">
        <v>3</v>
      </c>
      <c r="E186" s="90" t="s">
        <v>132</v>
      </c>
      <c r="F186" s="91">
        <v>32</v>
      </c>
      <c r="G186" s="75"/>
      <c r="H186" s="78"/>
      <c r="I186" s="92"/>
      <c r="J186" s="92"/>
      <c r="K186" s="35" t="s">
        <v>65</v>
      </c>
      <c r="L186" s="109">
        <v>186</v>
      </c>
      <c r="M186" s="109"/>
      <c r="N186" s="94"/>
      <c r="O186" s="85" t="s">
        <v>199</v>
      </c>
      <c r="P186" s="85">
        <v>1</v>
      </c>
      <c r="Q186" s="85" t="s">
        <v>200</v>
      </c>
      <c r="R186" s="85"/>
      <c r="S186" s="85"/>
      <c r="T186" s="69" t="str">
        <f>REPLACE(INDEX(GroupVertices[Group],MATCH(Edges[[#This Row],[Vertex 1]],GroupVertices[Vertex],0)),1,1,"")</f>
        <v>1</v>
      </c>
      <c r="U186" s="69" t="str">
        <f>REPLACE(INDEX(GroupVertices[Group],MATCH(Edges[[#This Row],[Vertex 2]],GroupVertices[Vertex],0)),1,1,"")</f>
        <v>3</v>
      </c>
      <c r="V186" s="35"/>
      <c r="W186" s="35"/>
      <c r="X186" s="35"/>
      <c r="Y186" s="35"/>
      <c r="Z186" s="35"/>
      <c r="AA186" s="35"/>
      <c r="AB186" s="35"/>
      <c r="AC186" s="35"/>
      <c r="AD186" s="35"/>
    </row>
    <row r="187" spans="1:30" ht="15">
      <c r="A187" s="68" t="s">
        <v>345</v>
      </c>
      <c r="B187" s="68" t="s">
        <v>337</v>
      </c>
      <c r="C187" s="75" t="s">
        <v>290</v>
      </c>
      <c r="D187" s="89">
        <v>3</v>
      </c>
      <c r="E187" s="90" t="s">
        <v>132</v>
      </c>
      <c r="F187" s="91">
        <v>32</v>
      </c>
      <c r="G187" s="75"/>
      <c r="H187" s="78"/>
      <c r="I187" s="92"/>
      <c r="J187" s="92"/>
      <c r="K187" s="35" t="s">
        <v>65</v>
      </c>
      <c r="L187" s="109">
        <v>187</v>
      </c>
      <c r="M187" s="109"/>
      <c r="N187" s="94"/>
      <c r="O187" s="85" t="s">
        <v>199</v>
      </c>
      <c r="P187" s="85">
        <v>1</v>
      </c>
      <c r="Q187" s="85" t="s">
        <v>200</v>
      </c>
      <c r="R187" s="85"/>
      <c r="S187" s="85"/>
      <c r="T187" s="69" t="str">
        <f>REPLACE(INDEX(GroupVertices[Group],MATCH(Edges[[#This Row],[Vertex 1]],GroupVertices[Vertex],0)),1,1,"")</f>
        <v>3</v>
      </c>
      <c r="U187" s="69" t="str">
        <f>REPLACE(INDEX(GroupVertices[Group],MATCH(Edges[[#This Row],[Vertex 2]],GroupVertices[Vertex],0)),1,1,"")</f>
        <v>3</v>
      </c>
      <c r="V187" s="35"/>
      <c r="W187" s="35"/>
      <c r="X187" s="35"/>
      <c r="Y187" s="35"/>
      <c r="Z187" s="35"/>
      <c r="AA187" s="35"/>
      <c r="AB187" s="35"/>
      <c r="AC187" s="35"/>
      <c r="AD187" s="35"/>
    </row>
    <row r="188" spans="1:30" ht="15">
      <c r="A188" s="68" t="s">
        <v>342</v>
      </c>
      <c r="B188" s="68" t="s">
        <v>337</v>
      </c>
      <c r="C188" s="75" t="s">
        <v>290</v>
      </c>
      <c r="D188" s="89">
        <v>3</v>
      </c>
      <c r="E188" s="90" t="s">
        <v>132</v>
      </c>
      <c r="F188" s="91">
        <v>32</v>
      </c>
      <c r="G188" s="75"/>
      <c r="H188" s="78"/>
      <c r="I188" s="92"/>
      <c r="J188" s="92"/>
      <c r="K188" s="35" t="s">
        <v>65</v>
      </c>
      <c r="L188" s="109">
        <v>188</v>
      </c>
      <c r="M188" s="109"/>
      <c r="N188" s="94"/>
      <c r="O188" s="85" t="s">
        <v>199</v>
      </c>
      <c r="P188" s="85">
        <v>1</v>
      </c>
      <c r="Q188" s="85" t="s">
        <v>200</v>
      </c>
      <c r="R188" s="85"/>
      <c r="S188" s="85"/>
      <c r="T188" s="69" t="str">
        <f>REPLACE(INDEX(GroupVertices[Group],MATCH(Edges[[#This Row],[Vertex 1]],GroupVertices[Vertex],0)),1,1,"")</f>
        <v>3</v>
      </c>
      <c r="U188" s="69" t="str">
        <f>REPLACE(INDEX(GroupVertices[Group],MATCH(Edges[[#This Row],[Vertex 2]],GroupVertices[Vertex],0)),1,1,"")</f>
        <v>3</v>
      </c>
      <c r="V188" s="35"/>
      <c r="W188" s="35"/>
      <c r="X188" s="35"/>
      <c r="Y188" s="35"/>
      <c r="Z188" s="35"/>
      <c r="AA188" s="35"/>
      <c r="AB188" s="35"/>
      <c r="AC188" s="35"/>
      <c r="AD188" s="35"/>
    </row>
    <row r="189" spans="1:30" ht="15">
      <c r="A189" s="68" t="s">
        <v>343</v>
      </c>
      <c r="B189" s="68" t="s">
        <v>337</v>
      </c>
      <c r="C189" s="75" t="s">
        <v>290</v>
      </c>
      <c r="D189" s="89">
        <v>3</v>
      </c>
      <c r="E189" s="90" t="s">
        <v>132</v>
      </c>
      <c r="F189" s="91">
        <v>32</v>
      </c>
      <c r="G189" s="75"/>
      <c r="H189" s="78"/>
      <c r="I189" s="92"/>
      <c r="J189" s="92"/>
      <c r="K189" s="35" t="s">
        <v>66</v>
      </c>
      <c r="L189" s="109">
        <v>189</v>
      </c>
      <c r="M189" s="109"/>
      <c r="N189" s="94"/>
      <c r="O189" s="85" t="s">
        <v>199</v>
      </c>
      <c r="P189" s="85">
        <v>1</v>
      </c>
      <c r="Q189" s="85" t="s">
        <v>200</v>
      </c>
      <c r="R189" s="85"/>
      <c r="S189" s="85"/>
      <c r="T189" s="69" t="str">
        <f>REPLACE(INDEX(GroupVertices[Group],MATCH(Edges[[#This Row],[Vertex 1]],GroupVertices[Vertex],0)),1,1,"")</f>
        <v>2</v>
      </c>
      <c r="U189" s="69" t="str">
        <f>REPLACE(INDEX(GroupVertices[Group],MATCH(Edges[[#This Row],[Vertex 2]],GroupVertices[Vertex],0)),1,1,"")</f>
        <v>3</v>
      </c>
      <c r="V189" s="35"/>
      <c r="W189" s="35"/>
      <c r="X189" s="35"/>
      <c r="Y189" s="35"/>
      <c r="Z189" s="35"/>
      <c r="AA189" s="35"/>
      <c r="AB189" s="35"/>
      <c r="AC189" s="35"/>
      <c r="AD189" s="35"/>
    </row>
    <row r="190" spans="1:30" ht="15">
      <c r="A190" s="68" t="s">
        <v>344</v>
      </c>
      <c r="B190" s="68" t="s">
        <v>337</v>
      </c>
      <c r="C190" s="75" t="s">
        <v>290</v>
      </c>
      <c r="D190" s="89">
        <v>3</v>
      </c>
      <c r="E190" s="90" t="s">
        <v>132</v>
      </c>
      <c r="F190" s="91">
        <v>32</v>
      </c>
      <c r="G190" s="75"/>
      <c r="H190" s="78"/>
      <c r="I190" s="92"/>
      <c r="J190" s="92"/>
      <c r="K190" s="35" t="s">
        <v>66</v>
      </c>
      <c r="L190" s="109">
        <v>190</v>
      </c>
      <c r="M190" s="109"/>
      <c r="N190" s="94"/>
      <c r="O190" s="85" t="s">
        <v>199</v>
      </c>
      <c r="P190" s="85">
        <v>1</v>
      </c>
      <c r="Q190" s="85" t="s">
        <v>200</v>
      </c>
      <c r="R190" s="85"/>
      <c r="S190" s="85"/>
      <c r="T190" s="69" t="str">
        <f>REPLACE(INDEX(GroupVertices[Group],MATCH(Edges[[#This Row],[Vertex 1]],GroupVertices[Vertex],0)),1,1,"")</f>
        <v>3</v>
      </c>
      <c r="U190" s="69" t="str">
        <f>REPLACE(INDEX(GroupVertices[Group],MATCH(Edges[[#This Row],[Vertex 2]],GroupVertices[Vertex],0)),1,1,"")</f>
        <v>3</v>
      </c>
      <c r="V190" s="35"/>
      <c r="W190" s="35"/>
      <c r="X190" s="35"/>
      <c r="Y190" s="35"/>
      <c r="Z190" s="35"/>
      <c r="AA190" s="35"/>
      <c r="AB190" s="35"/>
      <c r="AC190" s="35"/>
      <c r="AD190" s="35"/>
    </row>
    <row r="191" spans="1:30" ht="15">
      <c r="A191" s="68" t="s">
        <v>339</v>
      </c>
      <c r="B191" s="68" t="s">
        <v>415</v>
      </c>
      <c r="C191" s="75" t="s">
        <v>290</v>
      </c>
      <c r="D191" s="89">
        <v>3</v>
      </c>
      <c r="E191" s="90" t="s">
        <v>132</v>
      </c>
      <c r="F191" s="91">
        <v>32</v>
      </c>
      <c r="G191" s="75"/>
      <c r="H191" s="78"/>
      <c r="I191" s="92"/>
      <c r="J191" s="92"/>
      <c r="K191" s="35" t="s">
        <v>65</v>
      </c>
      <c r="L191" s="109">
        <v>191</v>
      </c>
      <c r="M191" s="109"/>
      <c r="N191" s="94"/>
      <c r="O191" s="85" t="s">
        <v>199</v>
      </c>
      <c r="P191" s="85">
        <v>1</v>
      </c>
      <c r="Q191" s="85" t="s">
        <v>200</v>
      </c>
      <c r="R191" s="85"/>
      <c r="S191" s="85"/>
      <c r="T191" s="69" t="str">
        <f>REPLACE(INDEX(GroupVertices[Group],MATCH(Edges[[#This Row],[Vertex 1]],GroupVertices[Vertex],0)),1,1,"")</f>
        <v>3</v>
      </c>
      <c r="U191" s="69" t="str">
        <f>REPLACE(INDEX(GroupVertices[Group],MATCH(Edges[[#This Row],[Vertex 2]],GroupVertices[Vertex],0)),1,1,"")</f>
        <v>3</v>
      </c>
      <c r="V191" s="35"/>
      <c r="W191" s="35"/>
      <c r="X191" s="35"/>
      <c r="Y191" s="35"/>
      <c r="Z191" s="35"/>
      <c r="AA191" s="35"/>
      <c r="AB191" s="35"/>
      <c r="AC191" s="35"/>
      <c r="AD191" s="35"/>
    </row>
    <row r="192" spans="1:30" ht="15">
      <c r="A192" s="68" t="s">
        <v>294</v>
      </c>
      <c r="B192" s="68" t="s">
        <v>415</v>
      </c>
      <c r="C192" s="75" t="s">
        <v>290</v>
      </c>
      <c r="D192" s="89">
        <v>3</v>
      </c>
      <c r="E192" s="90" t="s">
        <v>132</v>
      </c>
      <c r="F192" s="91">
        <v>32</v>
      </c>
      <c r="G192" s="75"/>
      <c r="H192" s="78"/>
      <c r="I192" s="92"/>
      <c r="J192" s="92"/>
      <c r="K192" s="35" t="s">
        <v>65</v>
      </c>
      <c r="L192" s="109">
        <v>192</v>
      </c>
      <c r="M192" s="109"/>
      <c r="N192" s="94"/>
      <c r="O192" s="85" t="s">
        <v>199</v>
      </c>
      <c r="P192" s="85">
        <v>1</v>
      </c>
      <c r="Q192" s="85" t="s">
        <v>200</v>
      </c>
      <c r="R192" s="85"/>
      <c r="S192" s="85"/>
      <c r="T192" s="69" t="str">
        <f>REPLACE(INDEX(GroupVertices[Group],MATCH(Edges[[#This Row],[Vertex 1]],GroupVertices[Vertex],0)),1,1,"")</f>
        <v>1</v>
      </c>
      <c r="U192" s="69" t="str">
        <f>REPLACE(INDEX(GroupVertices[Group],MATCH(Edges[[#This Row],[Vertex 2]],GroupVertices[Vertex],0)),1,1,"")</f>
        <v>3</v>
      </c>
      <c r="V192" s="35"/>
      <c r="W192" s="35"/>
      <c r="X192" s="35"/>
      <c r="Y192" s="35"/>
      <c r="Z192" s="35"/>
      <c r="AA192" s="35"/>
      <c r="AB192" s="35"/>
      <c r="AC192" s="35"/>
      <c r="AD192" s="35"/>
    </row>
    <row r="193" spans="1:30" ht="15">
      <c r="A193" s="68" t="s">
        <v>344</v>
      </c>
      <c r="B193" s="68" t="s">
        <v>415</v>
      </c>
      <c r="C193" s="75" t="s">
        <v>290</v>
      </c>
      <c r="D193" s="89">
        <v>3</v>
      </c>
      <c r="E193" s="90" t="s">
        <v>132</v>
      </c>
      <c r="F193" s="91">
        <v>32</v>
      </c>
      <c r="G193" s="75"/>
      <c r="H193" s="78"/>
      <c r="I193" s="92"/>
      <c r="J193" s="92"/>
      <c r="K193" s="35" t="s">
        <v>65</v>
      </c>
      <c r="L193" s="109">
        <v>193</v>
      </c>
      <c r="M193" s="109"/>
      <c r="N193" s="94"/>
      <c r="O193" s="85" t="s">
        <v>199</v>
      </c>
      <c r="P193" s="85">
        <v>1</v>
      </c>
      <c r="Q193" s="85" t="s">
        <v>200</v>
      </c>
      <c r="R193" s="85"/>
      <c r="S193" s="85"/>
      <c r="T193" s="69" t="str">
        <f>REPLACE(INDEX(GroupVertices[Group],MATCH(Edges[[#This Row],[Vertex 1]],GroupVertices[Vertex],0)),1,1,"")</f>
        <v>3</v>
      </c>
      <c r="U193" s="69" t="str">
        <f>REPLACE(INDEX(GroupVertices[Group],MATCH(Edges[[#This Row],[Vertex 2]],GroupVertices[Vertex],0)),1,1,"")</f>
        <v>3</v>
      </c>
      <c r="V193" s="35"/>
      <c r="W193" s="35"/>
      <c r="X193" s="35"/>
      <c r="Y193" s="35"/>
      <c r="Z193" s="35"/>
      <c r="AA193" s="35"/>
      <c r="AB193" s="35"/>
      <c r="AC193" s="35"/>
      <c r="AD193" s="35"/>
    </row>
    <row r="194" spans="1:30" ht="15">
      <c r="A194" s="68" t="s">
        <v>339</v>
      </c>
      <c r="B194" s="68" t="s">
        <v>345</v>
      </c>
      <c r="C194" s="75" t="s">
        <v>290</v>
      </c>
      <c r="D194" s="89">
        <v>3</v>
      </c>
      <c r="E194" s="90" t="s">
        <v>132</v>
      </c>
      <c r="F194" s="91">
        <v>32</v>
      </c>
      <c r="G194" s="75"/>
      <c r="H194" s="78"/>
      <c r="I194" s="92"/>
      <c r="J194" s="92"/>
      <c r="K194" s="35" t="s">
        <v>66</v>
      </c>
      <c r="L194" s="109">
        <v>194</v>
      </c>
      <c r="M194" s="109"/>
      <c r="N194" s="94"/>
      <c r="O194" s="85" t="s">
        <v>199</v>
      </c>
      <c r="P194" s="85">
        <v>1</v>
      </c>
      <c r="Q194" s="85" t="s">
        <v>200</v>
      </c>
      <c r="R194" s="85"/>
      <c r="S194" s="85"/>
      <c r="T194" s="69" t="str">
        <f>REPLACE(INDEX(GroupVertices[Group],MATCH(Edges[[#This Row],[Vertex 1]],GroupVertices[Vertex],0)),1,1,"")</f>
        <v>3</v>
      </c>
      <c r="U194" s="69" t="str">
        <f>REPLACE(INDEX(GroupVertices[Group],MATCH(Edges[[#This Row],[Vertex 2]],GroupVertices[Vertex],0)),1,1,"")</f>
        <v>3</v>
      </c>
      <c r="V194" s="35"/>
      <c r="W194" s="35"/>
      <c r="X194" s="35"/>
      <c r="Y194" s="35"/>
      <c r="Z194" s="35"/>
      <c r="AA194" s="35"/>
      <c r="AB194" s="35"/>
      <c r="AC194" s="35"/>
      <c r="AD194" s="35"/>
    </row>
    <row r="195" spans="1:30" ht="15">
      <c r="A195" s="68" t="s">
        <v>341</v>
      </c>
      <c r="B195" s="68" t="s">
        <v>345</v>
      </c>
      <c r="C195" s="75" t="s">
        <v>290</v>
      </c>
      <c r="D195" s="89">
        <v>3</v>
      </c>
      <c r="E195" s="90" t="s">
        <v>132</v>
      </c>
      <c r="F195" s="91">
        <v>32</v>
      </c>
      <c r="G195" s="75"/>
      <c r="H195" s="78"/>
      <c r="I195" s="92"/>
      <c r="J195" s="92"/>
      <c r="K195" s="35" t="s">
        <v>66</v>
      </c>
      <c r="L195" s="109">
        <v>195</v>
      </c>
      <c r="M195" s="109"/>
      <c r="N195" s="94"/>
      <c r="O195" s="85" t="s">
        <v>199</v>
      </c>
      <c r="P195" s="85">
        <v>1</v>
      </c>
      <c r="Q195" s="85" t="s">
        <v>200</v>
      </c>
      <c r="R195" s="85"/>
      <c r="S195" s="85"/>
      <c r="T195" s="69" t="str">
        <f>REPLACE(INDEX(GroupVertices[Group],MATCH(Edges[[#This Row],[Vertex 1]],GroupVertices[Vertex],0)),1,1,"")</f>
        <v>3</v>
      </c>
      <c r="U195" s="69" t="str">
        <f>REPLACE(INDEX(GroupVertices[Group],MATCH(Edges[[#This Row],[Vertex 2]],GroupVertices[Vertex],0)),1,1,"")</f>
        <v>3</v>
      </c>
      <c r="V195" s="35"/>
      <c r="W195" s="35"/>
      <c r="X195" s="35"/>
      <c r="Y195" s="35"/>
      <c r="Z195" s="35"/>
      <c r="AA195" s="35"/>
      <c r="AB195" s="35"/>
      <c r="AC195" s="35"/>
      <c r="AD195" s="35"/>
    </row>
    <row r="196" spans="1:30" ht="15">
      <c r="A196" s="68" t="s">
        <v>345</v>
      </c>
      <c r="B196" s="68" t="s">
        <v>330</v>
      </c>
      <c r="C196" s="75" t="s">
        <v>290</v>
      </c>
      <c r="D196" s="89">
        <v>3</v>
      </c>
      <c r="E196" s="90" t="s">
        <v>132</v>
      </c>
      <c r="F196" s="91">
        <v>32</v>
      </c>
      <c r="G196" s="75"/>
      <c r="H196" s="78"/>
      <c r="I196" s="92"/>
      <c r="J196" s="92"/>
      <c r="K196" s="35" t="s">
        <v>65</v>
      </c>
      <c r="L196" s="109">
        <v>196</v>
      </c>
      <c r="M196" s="109"/>
      <c r="N196" s="94"/>
      <c r="O196" s="85" t="s">
        <v>199</v>
      </c>
      <c r="P196" s="85">
        <v>1</v>
      </c>
      <c r="Q196" s="85" t="s">
        <v>200</v>
      </c>
      <c r="R196" s="85"/>
      <c r="S196" s="85"/>
      <c r="T196" s="69" t="str">
        <f>REPLACE(INDEX(GroupVertices[Group],MATCH(Edges[[#This Row],[Vertex 1]],GroupVertices[Vertex],0)),1,1,"")</f>
        <v>3</v>
      </c>
      <c r="U196" s="69" t="str">
        <f>REPLACE(INDEX(GroupVertices[Group],MATCH(Edges[[#This Row],[Vertex 2]],GroupVertices[Vertex],0)),1,1,"")</f>
        <v>3</v>
      </c>
      <c r="V196" s="35"/>
      <c r="W196" s="35"/>
      <c r="X196" s="35"/>
      <c r="Y196" s="35"/>
      <c r="Z196" s="35"/>
      <c r="AA196" s="35"/>
      <c r="AB196" s="35"/>
      <c r="AC196" s="35"/>
      <c r="AD196" s="35"/>
    </row>
    <row r="197" spans="1:30" ht="15">
      <c r="A197" s="68" t="s">
        <v>345</v>
      </c>
      <c r="B197" s="68" t="s">
        <v>339</v>
      </c>
      <c r="C197" s="75" t="s">
        <v>290</v>
      </c>
      <c r="D197" s="89">
        <v>3</v>
      </c>
      <c r="E197" s="90" t="s">
        <v>132</v>
      </c>
      <c r="F197" s="91">
        <v>32</v>
      </c>
      <c r="G197" s="75"/>
      <c r="H197" s="78"/>
      <c r="I197" s="92"/>
      <c r="J197" s="92"/>
      <c r="K197" s="35" t="s">
        <v>66</v>
      </c>
      <c r="L197" s="109">
        <v>197</v>
      </c>
      <c r="M197" s="109"/>
      <c r="N197" s="94"/>
      <c r="O197" s="85" t="s">
        <v>199</v>
      </c>
      <c r="P197" s="85">
        <v>1</v>
      </c>
      <c r="Q197" s="85" t="s">
        <v>200</v>
      </c>
      <c r="R197" s="85"/>
      <c r="S197" s="85"/>
      <c r="T197" s="69" t="str">
        <f>REPLACE(INDEX(GroupVertices[Group],MATCH(Edges[[#This Row],[Vertex 1]],GroupVertices[Vertex],0)),1,1,"")</f>
        <v>3</v>
      </c>
      <c r="U197" s="69" t="str">
        <f>REPLACE(INDEX(GroupVertices[Group],MATCH(Edges[[#This Row],[Vertex 2]],GroupVertices[Vertex],0)),1,1,"")</f>
        <v>3</v>
      </c>
      <c r="V197" s="35"/>
      <c r="W197" s="35"/>
      <c r="X197" s="35"/>
      <c r="Y197" s="35"/>
      <c r="Z197" s="35"/>
      <c r="AA197" s="35"/>
      <c r="AB197" s="35"/>
      <c r="AC197" s="35"/>
      <c r="AD197" s="35"/>
    </row>
    <row r="198" spans="1:30" ht="15">
      <c r="A198" s="68" t="s">
        <v>345</v>
      </c>
      <c r="B198" s="68" t="s">
        <v>341</v>
      </c>
      <c r="C198" s="75" t="s">
        <v>290</v>
      </c>
      <c r="D198" s="89">
        <v>3</v>
      </c>
      <c r="E198" s="90" t="s">
        <v>132</v>
      </c>
      <c r="F198" s="91">
        <v>32</v>
      </c>
      <c r="G198" s="75"/>
      <c r="H198" s="78"/>
      <c r="I198" s="92"/>
      <c r="J198" s="92"/>
      <c r="K198" s="35" t="s">
        <v>66</v>
      </c>
      <c r="L198" s="109">
        <v>198</v>
      </c>
      <c r="M198" s="109"/>
      <c r="N198" s="94"/>
      <c r="O198" s="85" t="s">
        <v>199</v>
      </c>
      <c r="P198" s="85">
        <v>1</v>
      </c>
      <c r="Q198" s="85" t="s">
        <v>200</v>
      </c>
      <c r="R198" s="85"/>
      <c r="S198" s="85"/>
      <c r="T198" s="69" t="str">
        <f>REPLACE(INDEX(GroupVertices[Group],MATCH(Edges[[#This Row],[Vertex 1]],GroupVertices[Vertex],0)),1,1,"")</f>
        <v>3</v>
      </c>
      <c r="U198" s="69" t="str">
        <f>REPLACE(INDEX(GroupVertices[Group],MATCH(Edges[[#This Row],[Vertex 2]],GroupVertices[Vertex],0)),1,1,"")</f>
        <v>3</v>
      </c>
      <c r="V198" s="35"/>
      <c r="W198" s="35"/>
      <c r="X198" s="35"/>
      <c r="Y198" s="35"/>
      <c r="Z198" s="35"/>
      <c r="AA198" s="35"/>
      <c r="AB198" s="35"/>
      <c r="AC198" s="35"/>
      <c r="AD198" s="35"/>
    </row>
    <row r="199" spans="1:30" ht="15">
      <c r="A199" s="68" t="s">
        <v>345</v>
      </c>
      <c r="B199" s="68" t="s">
        <v>343</v>
      </c>
      <c r="C199" s="75" t="s">
        <v>290</v>
      </c>
      <c r="D199" s="89">
        <v>3</v>
      </c>
      <c r="E199" s="90" t="s">
        <v>132</v>
      </c>
      <c r="F199" s="91">
        <v>32</v>
      </c>
      <c r="G199" s="75"/>
      <c r="H199" s="78"/>
      <c r="I199" s="92"/>
      <c r="J199" s="92"/>
      <c r="K199" s="35" t="s">
        <v>66</v>
      </c>
      <c r="L199" s="109">
        <v>199</v>
      </c>
      <c r="M199" s="109"/>
      <c r="N199" s="94"/>
      <c r="O199" s="85" t="s">
        <v>199</v>
      </c>
      <c r="P199" s="85">
        <v>1</v>
      </c>
      <c r="Q199" s="85" t="s">
        <v>200</v>
      </c>
      <c r="R199" s="85"/>
      <c r="S199" s="85"/>
      <c r="T199" s="69" t="str">
        <f>REPLACE(INDEX(GroupVertices[Group],MATCH(Edges[[#This Row],[Vertex 1]],GroupVertices[Vertex],0)),1,1,"")</f>
        <v>3</v>
      </c>
      <c r="U199" s="69" t="str">
        <f>REPLACE(INDEX(GroupVertices[Group],MATCH(Edges[[#This Row],[Vertex 2]],GroupVertices[Vertex],0)),1,1,"")</f>
        <v>2</v>
      </c>
      <c r="V199" s="35"/>
      <c r="W199" s="35"/>
      <c r="X199" s="35"/>
      <c r="Y199" s="35"/>
      <c r="Z199" s="35"/>
      <c r="AA199" s="35"/>
      <c r="AB199" s="35"/>
      <c r="AC199" s="35"/>
      <c r="AD199" s="35"/>
    </row>
    <row r="200" spans="1:30" ht="15">
      <c r="A200" s="68" t="s">
        <v>345</v>
      </c>
      <c r="B200" s="68" t="s">
        <v>344</v>
      </c>
      <c r="C200" s="75" t="s">
        <v>290</v>
      </c>
      <c r="D200" s="89">
        <v>3</v>
      </c>
      <c r="E200" s="90" t="s">
        <v>132</v>
      </c>
      <c r="F200" s="91">
        <v>32</v>
      </c>
      <c r="G200" s="75"/>
      <c r="H200" s="78"/>
      <c r="I200" s="92"/>
      <c r="J200" s="92"/>
      <c r="K200" s="35" t="s">
        <v>66</v>
      </c>
      <c r="L200" s="109">
        <v>200</v>
      </c>
      <c r="M200" s="109"/>
      <c r="N200" s="94"/>
      <c r="O200" s="85" t="s">
        <v>199</v>
      </c>
      <c r="P200" s="85">
        <v>1</v>
      </c>
      <c r="Q200" s="85" t="s">
        <v>200</v>
      </c>
      <c r="R200" s="85"/>
      <c r="S200" s="85"/>
      <c r="T200" s="69" t="str">
        <f>REPLACE(INDEX(GroupVertices[Group],MATCH(Edges[[#This Row],[Vertex 1]],GroupVertices[Vertex],0)),1,1,"")</f>
        <v>3</v>
      </c>
      <c r="U200" s="69" t="str">
        <f>REPLACE(INDEX(GroupVertices[Group],MATCH(Edges[[#This Row],[Vertex 2]],GroupVertices[Vertex],0)),1,1,"")</f>
        <v>3</v>
      </c>
      <c r="V200" s="35"/>
      <c r="W200" s="35"/>
      <c r="X200" s="35"/>
      <c r="Y200" s="35"/>
      <c r="Z200" s="35"/>
      <c r="AA200" s="35"/>
      <c r="AB200" s="35"/>
      <c r="AC200" s="35"/>
      <c r="AD200" s="35"/>
    </row>
    <row r="201" spans="1:30" ht="15">
      <c r="A201" s="68" t="s">
        <v>294</v>
      </c>
      <c r="B201" s="68" t="s">
        <v>345</v>
      </c>
      <c r="C201" s="75" t="s">
        <v>290</v>
      </c>
      <c r="D201" s="89">
        <v>3</v>
      </c>
      <c r="E201" s="90" t="s">
        <v>132</v>
      </c>
      <c r="F201" s="91">
        <v>32</v>
      </c>
      <c r="G201" s="75"/>
      <c r="H201" s="78"/>
      <c r="I201" s="92"/>
      <c r="J201" s="92"/>
      <c r="K201" s="35" t="s">
        <v>65</v>
      </c>
      <c r="L201" s="109">
        <v>201</v>
      </c>
      <c r="M201" s="109"/>
      <c r="N201" s="94"/>
      <c r="O201" s="85" t="s">
        <v>199</v>
      </c>
      <c r="P201" s="85">
        <v>1</v>
      </c>
      <c r="Q201" s="85" t="s">
        <v>200</v>
      </c>
      <c r="R201" s="85"/>
      <c r="S201" s="85"/>
      <c r="T201" s="69" t="str">
        <f>REPLACE(INDEX(GroupVertices[Group],MATCH(Edges[[#This Row],[Vertex 1]],GroupVertices[Vertex],0)),1,1,"")</f>
        <v>1</v>
      </c>
      <c r="U201" s="69" t="str">
        <f>REPLACE(INDEX(GroupVertices[Group],MATCH(Edges[[#This Row],[Vertex 2]],GroupVertices[Vertex],0)),1,1,"")</f>
        <v>3</v>
      </c>
      <c r="V201" s="35"/>
      <c r="W201" s="35"/>
      <c r="X201" s="35"/>
      <c r="Y201" s="35"/>
      <c r="Z201" s="35"/>
      <c r="AA201" s="35"/>
      <c r="AB201" s="35"/>
      <c r="AC201" s="35"/>
      <c r="AD201" s="35"/>
    </row>
    <row r="202" spans="1:30" ht="15">
      <c r="A202" s="68" t="s">
        <v>342</v>
      </c>
      <c r="B202" s="68" t="s">
        <v>345</v>
      </c>
      <c r="C202" s="75" t="s">
        <v>290</v>
      </c>
      <c r="D202" s="89">
        <v>3</v>
      </c>
      <c r="E202" s="90" t="s">
        <v>132</v>
      </c>
      <c r="F202" s="91">
        <v>32</v>
      </c>
      <c r="G202" s="75"/>
      <c r="H202" s="78"/>
      <c r="I202" s="92"/>
      <c r="J202" s="92"/>
      <c r="K202" s="35" t="s">
        <v>65</v>
      </c>
      <c r="L202" s="109">
        <v>202</v>
      </c>
      <c r="M202" s="109"/>
      <c r="N202" s="94"/>
      <c r="O202" s="85" t="s">
        <v>199</v>
      </c>
      <c r="P202" s="85">
        <v>1</v>
      </c>
      <c r="Q202" s="85" t="s">
        <v>200</v>
      </c>
      <c r="R202" s="85"/>
      <c r="S202" s="85"/>
      <c r="T202" s="69" t="str">
        <f>REPLACE(INDEX(GroupVertices[Group],MATCH(Edges[[#This Row],[Vertex 1]],GroupVertices[Vertex],0)),1,1,"")</f>
        <v>3</v>
      </c>
      <c r="U202" s="69" t="str">
        <f>REPLACE(INDEX(GroupVertices[Group],MATCH(Edges[[#This Row],[Vertex 2]],GroupVertices[Vertex],0)),1,1,"")</f>
        <v>3</v>
      </c>
      <c r="V202" s="35"/>
      <c r="W202" s="35"/>
      <c r="X202" s="35"/>
      <c r="Y202" s="35"/>
      <c r="Z202" s="35"/>
      <c r="AA202" s="35"/>
      <c r="AB202" s="35"/>
      <c r="AC202" s="35"/>
      <c r="AD202" s="35"/>
    </row>
    <row r="203" spans="1:30" ht="15">
      <c r="A203" s="68" t="s">
        <v>343</v>
      </c>
      <c r="B203" s="68" t="s">
        <v>345</v>
      </c>
      <c r="C203" s="75" t="s">
        <v>290</v>
      </c>
      <c r="D203" s="89">
        <v>3</v>
      </c>
      <c r="E203" s="90" t="s">
        <v>132</v>
      </c>
      <c r="F203" s="91">
        <v>32</v>
      </c>
      <c r="G203" s="75"/>
      <c r="H203" s="78"/>
      <c r="I203" s="92"/>
      <c r="J203" s="92"/>
      <c r="K203" s="35" t="s">
        <v>66</v>
      </c>
      <c r="L203" s="109">
        <v>203</v>
      </c>
      <c r="M203" s="109"/>
      <c r="N203" s="94"/>
      <c r="O203" s="85" t="s">
        <v>199</v>
      </c>
      <c r="P203" s="85">
        <v>1</v>
      </c>
      <c r="Q203" s="85" t="s">
        <v>200</v>
      </c>
      <c r="R203" s="85"/>
      <c r="S203" s="85"/>
      <c r="T203" s="69" t="str">
        <f>REPLACE(INDEX(GroupVertices[Group],MATCH(Edges[[#This Row],[Vertex 1]],GroupVertices[Vertex],0)),1,1,"")</f>
        <v>2</v>
      </c>
      <c r="U203" s="69" t="str">
        <f>REPLACE(INDEX(GroupVertices[Group],MATCH(Edges[[#This Row],[Vertex 2]],GroupVertices[Vertex],0)),1,1,"")</f>
        <v>3</v>
      </c>
      <c r="V203" s="35"/>
      <c r="W203" s="35"/>
      <c r="X203" s="35"/>
      <c r="Y203" s="35"/>
      <c r="Z203" s="35"/>
      <c r="AA203" s="35"/>
      <c r="AB203" s="35"/>
      <c r="AC203" s="35"/>
      <c r="AD203" s="35"/>
    </row>
    <row r="204" spans="1:30" ht="15">
      <c r="A204" s="68" t="s">
        <v>344</v>
      </c>
      <c r="B204" s="68" t="s">
        <v>345</v>
      </c>
      <c r="C204" s="75" t="s">
        <v>290</v>
      </c>
      <c r="D204" s="89">
        <v>3</v>
      </c>
      <c r="E204" s="90" t="s">
        <v>132</v>
      </c>
      <c r="F204" s="91">
        <v>32</v>
      </c>
      <c r="G204" s="75"/>
      <c r="H204" s="78"/>
      <c r="I204" s="92"/>
      <c r="J204" s="92"/>
      <c r="K204" s="35" t="s">
        <v>66</v>
      </c>
      <c r="L204" s="109">
        <v>204</v>
      </c>
      <c r="M204" s="109"/>
      <c r="N204" s="94"/>
      <c r="O204" s="85" t="s">
        <v>199</v>
      </c>
      <c r="P204" s="85">
        <v>1</v>
      </c>
      <c r="Q204" s="85" t="s">
        <v>200</v>
      </c>
      <c r="R204" s="85"/>
      <c r="S204" s="85"/>
      <c r="T204" s="69" t="str">
        <f>REPLACE(INDEX(GroupVertices[Group],MATCH(Edges[[#This Row],[Vertex 1]],GroupVertices[Vertex],0)),1,1,"")</f>
        <v>3</v>
      </c>
      <c r="U204" s="69" t="str">
        <f>REPLACE(INDEX(GroupVertices[Group],MATCH(Edges[[#This Row],[Vertex 2]],GroupVertices[Vertex],0)),1,1,"")</f>
        <v>3</v>
      </c>
      <c r="V204" s="35"/>
      <c r="W204" s="35"/>
      <c r="X204" s="35"/>
      <c r="Y204" s="35"/>
      <c r="Z204" s="35"/>
      <c r="AA204" s="35"/>
      <c r="AB204" s="35"/>
      <c r="AC204" s="35"/>
      <c r="AD204" s="35"/>
    </row>
    <row r="205" spans="1:30" ht="15">
      <c r="A205" s="68" t="s">
        <v>342</v>
      </c>
      <c r="B205" s="68" t="s">
        <v>339</v>
      </c>
      <c r="C205" s="75" t="s">
        <v>290</v>
      </c>
      <c r="D205" s="89">
        <v>3</v>
      </c>
      <c r="E205" s="90" t="s">
        <v>132</v>
      </c>
      <c r="F205" s="91">
        <v>32</v>
      </c>
      <c r="G205" s="75"/>
      <c r="H205" s="78"/>
      <c r="I205" s="92"/>
      <c r="J205" s="92"/>
      <c r="K205" s="35" t="s">
        <v>65</v>
      </c>
      <c r="L205" s="109">
        <v>205</v>
      </c>
      <c r="M205" s="109"/>
      <c r="N205" s="94"/>
      <c r="O205" s="85" t="s">
        <v>199</v>
      </c>
      <c r="P205" s="85">
        <v>1</v>
      </c>
      <c r="Q205" s="85" t="s">
        <v>200</v>
      </c>
      <c r="R205" s="85"/>
      <c r="S205" s="85"/>
      <c r="T205" s="69" t="str">
        <f>REPLACE(INDEX(GroupVertices[Group],MATCH(Edges[[#This Row],[Vertex 1]],GroupVertices[Vertex],0)),1,1,"")</f>
        <v>3</v>
      </c>
      <c r="U205" s="69" t="str">
        <f>REPLACE(INDEX(GroupVertices[Group],MATCH(Edges[[#This Row],[Vertex 2]],GroupVertices[Vertex],0)),1,1,"")</f>
        <v>3</v>
      </c>
      <c r="V205" s="35"/>
      <c r="W205" s="35"/>
      <c r="X205" s="35"/>
      <c r="Y205" s="35"/>
      <c r="Z205" s="35"/>
      <c r="AA205" s="35"/>
      <c r="AB205" s="35"/>
      <c r="AC205" s="35"/>
      <c r="AD205" s="35"/>
    </row>
    <row r="206" spans="1:30" ht="15">
      <c r="A206" s="68" t="s">
        <v>342</v>
      </c>
      <c r="B206" s="68" t="s">
        <v>341</v>
      </c>
      <c r="C206" s="75" t="s">
        <v>290</v>
      </c>
      <c r="D206" s="89">
        <v>3</v>
      </c>
      <c r="E206" s="90" t="s">
        <v>132</v>
      </c>
      <c r="F206" s="91">
        <v>32</v>
      </c>
      <c r="G206" s="75"/>
      <c r="H206" s="78"/>
      <c r="I206" s="92"/>
      <c r="J206" s="92"/>
      <c r="K206" s="35" t="s">
        <v>65</v>
      </c>
      <c r="L206" s="109">
        <v>206</v>
      </c>
      <c r="M206" s="109"/>
      <c r="N206" s="94"/>
      <c r="O206" s="85" t="s">
        <v>199</v>
      </c>
      <c r="P206" s="85">
        <v>1</v>
      </c>
      <c r="Q206" s="85" t="s">
        <v>200</v>
      </c>
      <c r="R206" s="85"/>
      <c r="S206" s="85"/>
      <c r="T206" s="69" t="str">
        <f>REPLACE(INDEX(GroupVertices[Group],MATCH(Edges[[#This Row],[Vertex 1]],GroupVertices[Vertex],0)),1,1,"")</f>
        <v>3</v>
      </c>
      <c r="U206" s="69" t="str">
        <f>REPLACE(INDEX(GroupVertices[Group],MATCH(Edges[[#This Row],[Vertex 2]],GroupVertices[Vertex],0)),1,1,"")</f>
        <v>3</v>
      </c>
      <c r="V206" s="35"/>
      <c r="W206" s="35"/>
      <c r="X206" s="35"/>
      <c r="Y206" s="35"/>
      <c r="Z206" s="35"/>
      <c r="AA206" s="35"/>
      <c r="AB206" s="35"/>
      <c r="AC206" s="35"/>
      <c r="AD206" s="35"/>
    </row>
    <row r="207" spans="1:30" ht="15">
      <c r="A207" s="68" t="s">
        <v>342</v>
      </c>
      <c r="B207" s="68" t="s">
        <v>344</v>
      </c>
      <c r="C207" s="75" t="s">
        <v>290</v>
      </c>
      <c r="D207" s="89">
        <v>3</v>
      </c>
      <c r="E207" s="90" t="s">
        <v>132</v>
      </c>
      <c r="F207" s="91">
        <v>32</v>
      </c>
      <c r="G207" s="75"/>
      <c r="H207" s="78"/>
      <c r="I207" s="92"/>
      <c r="J207" s="92"/>
      <c r="K207" s="35" t="s">
        <v>66</v>
      </c>
      <c r="L207" s="109">
        <v>207</v>
      </c>
      <c r="M207" s="109"/>
      <c r="N207" s="94"/>
      <c r="O207" s="85" t="s">
        <v>199</v>
      </c>
      <c r="P207" s="85">
        <v>1</v>
      </c>
      <c r="Q207" s="85" t="s">
        <v>200</v>
      </c>
      <c r="R207" s="85"/>
      <c r="S207" s="85"/>
      <c r="T207" s="69" t="str">
        <f>REPLACE(INDEX(GroupVertices[Group],MATCH(Edges[[#This Row],[Vertex 1]],GroupVertices[Vertex],0)),1,1,"")</f>
        <v>3</v>
      </c>
      <c r="U207" s="69" t="str">
        <f>REPLACE(INDEX(GroupVertices[Group],MATCH(Edges[[#This Row],[Vertex 2]],GroupVertices[Vertex],0)),1,1,"")</f>
        <v>3</v>
      </c>
      <c r="V207" s="35"/>
      <c r="W207" s="35"/>
      <c r="X207" s="35"/>
      <c r="Y207" s="35"/>
      <c r="Z207" s="35"/>
      <c r="AA207" s="35"/>
      <c r="AB207" s="35"/>
      <c r="AC207" s="35"/>
      <c r="AD207" s="35"/>
    </row>
    <row r="208" spans="1:30" ht="15">
      <c r="A208" s="68" t="s">
        <v>294</v>
      </c>
      <c r="B208" s="68" t="s">
        <v>342</v>
      </c>
      <c r="C208" s="75" t="s">
        <v>290</v>
      </c>
      <c r="D208" s="89">
        <v>3</v>
      </c>
      <c r="E208" s="90" t="s">
        <v>132</v>
      </c>
      <c r="F208" s="91">
        <v>32</v>
      </c>
      <c r="G208" s="75"/>
      <c r="H208" s="78"/>
      <c r="I208" s="92"/>
      <c r="J208" s="92"/>
      <c r="K208" s="35" t="s">
        <v>65</v>
      </c>
      <c r="L208" s="109">
        <v>208</v>
      </c>
      <c r="M208" s="109"/>
      <c r="N208" s="94"/>
      <c r="O208" s="85" t="s">
        <v>199</v>
      </c>
      <c r="P208" s="85">
        <v>1</v>
      </c>
      <c r="Q208" s="85" t="s">
        <v>200</v>
      </c>
      <c r="R208" s="85"/>
      <c r="S208" s="85"/>
      <c r="T208" s="69" t="str">
        <f>REPLACE(INDEX(GroupVertices[Group],MATCH(Edges[[#This Row],[Vertex 1]],GroupVertices[Vertex],0)),1,1,"")</f>
        <v>1</v>
      </c>
      <c r="U208" s="69" t="str">
        <f>REPLACE(INDEX(GroupVertices[Group],MATCH(Edges[[#This Row],[Vertex 2]],GroupVertices[Vertex],0)),1,1,"")</f>
        <v>3</v>
      </c>
      <c r="V208" s="35"/>
      <c r="W208" s="35"/>
      <c r="X208" s="35"/>
      <c r="Y208" s="35"/>
      <c r="Z208" s="35"/>
      <c r="AA208" s="35"/>
      <c r="AB208" s="35"/>
      <c r="AC208" s="35"/>
      <c r="AD208" s="35"/>
    </row>
    <row r="209" spans="1:30" ht="15">
      <c r="A209" s="68" t="s">
        <v>344</v>
      </c>
      <c r="B209" s="68" t="s">
        <v>342</v>
      </c>
      <c r="C209" s="75" t="s">
        <v>290</v>
      </c>
      <c r="D209" s="89">
        <v>3</v>
      </c>
      <c r="E209" s="90" t="s">
        <v>132</v>
      </c>
      <c r="F209" s="91">
        <v>32</v>
      </c>
      <c r="G209" s="75"/>
      <c r="H209" s="78"/>
      <c r="I209" s="92"/>
      <c r="J209" s="92"/>
      <c r="K209" s="35" t="s">
        <v>66</v>
      </c>
      <c r="L209" s="109">
        <v>209</v>
      </c>
      <c r="M209" s="109"/>
      <c r="N209" s="94"/>
      <c r="O209" s="85" t="s">
        <v>199</v>
      </c>
      <c r="P209" s="85">
        <v>1</v>
      </c>
      <c r="Q209" s="85" t="s">
        <v>200</v>
      </c>
      <c r="R209" s="85"/>
      <c r="S209" s="85"/>
      <c r="T209" s="69" t="str">
        <f>REPLACE(INDEX(GroupVertices[Group],MATCH(Edges[[#This Row],[Vertex 1]],GroupVertices[Vertex],0)),1,1,"")</f>
        <v>3</v>
      </c>
      <c r="U209" s="69" t="str">
        <f>REPLACE(INDEX(GroupVertices[Group],MATCH(Edges[[#This Row],[Vertex 2]],GroupVertices[Vertex],0)),1,1,"")</f>
        <v>3</v>
      </c>
      <c r="V209" s="35"/>
      <c r="W209" s="35"/>
      <c r="X209" s="35"/>
      <c r="Y209" s="35"/>
      <c r="Z209" s="35"/>
      <c r="AA209" s="35"/>
      <c r="AB209" s="35"/>
      <c r="AC209" s="35"/>
      <c r="AD209" s="35"/>
    </row>
    <row r="210" spans="1:30" ht="15">
      <c r="A210" s="68" t="s">
        <v>338</v>
      </c>
      <c r="B210" s="68" t="s">
        <v>339</v>
      </c>
      <c r="C210" s="75" t="s">
        <v>290</v>
      </c>
      <c r="D210" s="89">
        <v>3</v>
      </c>
      <c r="E210" s="90" t="s">
        <v>132</v>
      </c>
      <c r="F210" s="91">
        <v>32</v>
      </c>
      <c r="G210" s="75"/>
      <c r="H210" s="78"/>
      <c r="I210" s="92"/>
      <c r="J210" s="92"/>
      <c r="K210" s="35" t="s">
        <v>66</v>
      </c>
      <c r="L210" s="109">
        <v>210</v>
      </c>
      <c r="M210" s="109"/>
      <c r="N210" s="94"/>
      <c r="O210" s="85" t="s">
        <v>199</v>
      </c>
      <c r="P210" s="85">
        <v>1</v>
      </c>
      <c r="Q210" s="85" t="s">
        <v>200</v>
      </c>
      <c r="R210" s="85"/>
      <c r="S210" s="85"/>
      <c r="T210" s="69" t="str">
        <f>REPLACE(INDEX(GroupVertices[Group],MATCH(Edges[[#This Row],[Vertex 1]],GroupVertices[Vertex],0)),1,1,"")</f>
        <v>3</v>
      </c>
      <c r="U210" s="69" t="str">
        <f>REPLACE(INDEX(GroupVertices[Group],MATCH(Edges[[#This Row],[Vertex 2]],GroupVertices[Vertex],0)),1,1,"")</f>
        <v>3</v>
      </c>
      <c r="V210" s="35"/>
      <c r="W210" s="35"/>
      <c r="X210" s="35"/>
      <c r="Y210" s="35"/>
      <c r="Z210" s="35"/>
      <c r="AA210" s="35"/>
      <c r="AB210" s="35"/>
      <c r="AC210" s="35"/>
      <c r="AD210" s="35"/>
    </row>
    <row r="211" spans="1:30" ht="15">
      <c r="A211" s="68" t="s">
        <v>338</v>
      </c>
      <c r="B211" s="68" t="s">
        <v>344</v>
      </c>
      <c r="C211" s="75" t="s">
        <v>290</v>
      </c>
      <c r="D211" s="89">
        <v>3</v>
      </c>
      <c r="E211" s="90" t="s">
        <v>132</v>
      </c>
      <c r="F211" s="91">
        <v>32</v>
      </c>
      <c r="G211" s="75"/>
      <c r="H211" s="78"/>
      <c r="I211" s="92"/>
      <c r="J211" s="92"/>
      <c r="K211" s="35" t="s">
        <v>66</v>
      </c>
      <c r="L211" s="109">
        <v>211</v>
      </c>
      <c r="M211" s="109"/>
      <c r="N211" s="94"/>
      <c r="O211" s="85" t="s">
        <v>199</v>
      </c>
      <c r="P211" s="85">
        <v>1</v>
      </c>
      <c r="Q211" s="85" t="s">
        <v>200</v>
      </c>
      <c r="R211" s="85"/>
      <c r="S211" s="85"/>
      <c r="T211" s="69" t="str">
        <f>REPLACE(INDEX(GroupVertices[Group],MATCH(Edges[[#This Row],[Vertex 1]],GroupVertices[Vertex],0)),1,1,"")</f>
        <v>3</v>
      </c>
      <c r="U211" s="69" t="str">
        <f>REPLACE(INDEX(GroupVertices[Group],MATCH(Edges[[#This Row],[Vertex 2]],GroupVertices[Vertex],0)),1,1,"")</f>
        <v>3</v>
      </c>
      <c r="V211" s="35"/>
      <c r="W211" s="35"/>
      <c r="X211" s="35"/>
      <c r="Y211" s="35"/>
      <c r="Z211" s="35"/>
      <c r="AA211" s="35"/>
      <c r="AB211" s="35"/>
      <c r="AC211" s="35"/>
      <c r="AD211" s="35"/>
    </row>
    <row r="212" spans="1:30" ht="15">
      <c r="A212" s="68" t="s">
        <v>294</v>
      </c>
      <c r="B212" s="68" t="s">
        <v>338</v>
      </c>
      <c r="C212" s="75" t="s">
        <v>290</v>
      </c>
      <c r="D212" s="89">
        <v>3</v>
      </c>
      <c r="E212" s="90" t="s">
        <v>132</v>
      </c>
      <c r="F212" s="91">
        <v>32</v>
      </c>
      <c r="G212" s="75"/>
      <c r="H212" s="78"/>
      <c r="I212" s="92"/>
      <c r="J212" s="92"/>
      <c r="K212" s="35" t="s">
        <v>65</v>
      </c>
      <c r="L212" s="109">
        <v>212</v>
      </c>
      <c r="M212" s="109"/>
      <c r="N212" s="94"/>
      <c r="O212" s="85" t="s">
        <v>199</v>
      </c>
      <c r="P212" s="85">
        <v>1</v>
      </c>
      <c r="Q212" s="85" t="s">
        <v>200</v>
      </c>
      <c r="R212" s="85"/>
      <c r="S212" s="85"/>
      <c r="T212" s="69" t="str">
        <f>REPLACE(INDEX(GroupVertices[Group],MATCH(Edges[[#This Row],[Vertex 1]],GroupVertices[Vertex],0)),1,1,"")</f>
        <v>1</v>
      </c>
      <c r="U212" s="69" t="str">
        <f>REPLACE(INDEX(GroupVertices[Group],MATCH(Edges[[#This Row],[Vertex 2]],GroupVertices[Vertex],0)),1,1,"")</f>
        <v>3</v>
      </c>
      <c r="V212" s="35"/>
      <c r="W212" s="35"/>
      <c r="X212" s="35"/>
      <c r="Y212" s="35"/>
      <c r="Z212" s="35"/>
      <c r="AA212" s="35"/>
      <c r="AB212" s="35"/>
      <c r="AC212" s="35"/>
      <c r="AD212" s="35"/>
    </row>
    <row r="213" spans="1:30" ht="15">
      <c r="A213" s="68" t="s">
        <v>339</v>
      </c>
      <c r="B213" s="68" t="s">
        <v>338</v>
      </c>
      <c r="C213" s="75" t="s">
        <v>290</v>
      </c>
      <c r="D213" s="89">
        <v>3</v>
      </c>
      <c r="E213" s="90" t="s">
        <v>132</v>
      </c>
      <c r="F213" s="91">
        <v>32</v>
      </c>
      <c r="G213" s="75"/>
      <c r="H213" s="78"/>
      <c r="I213" s="92"/>
      <c r="J213" s="92"/>
      <c r="K213" s="35" t="s">
        <v>66</v>
      </c>
      <c r="L213" s="109">
        <v>213</v>
      </c>
      <c r="M213" s="109"/>
      <c r="N213" s="94"/>
      <c r="O213" s="85" t="s">
        <v>199</v>
      </c>
      <c r="P213" s="85">
        <v>1</v>
      </c>
      <c r="Q213" s="85" t="s">
        <v>200</v>
      </c>
      <c r="R213" s="85"/>
      <c r="S213" s="85"/>
      <c r="T213" s="69" t="str">
        <f>REPLACE(INDEX(GroupVertices[Group],MATCH(Edges[[#This Row],[Vertex 1]],GroupVertices[Vertex],0)),1,1,"")</f>
        <v>3</v>
      </c>
      <c r="U213" s="69" t="str">
        <f>REPLACE(INDEX(GroupVertices[Group],MATCH(Edges[[#This Row],[Vertex 2]],GroupVertices[Vertex],0)),1,1,"")</f>
        <v>3</v>
      </c>
      <c r="V213" s="35"/>
      <c r="W213" s="35"/>
      <c r="X213" s="35"/>
      <c r="Y213" s="35"/>
      <c r="Z213" s="35"/>
      <c r="AA213" s="35"/>
      <c r="AB213" s="35"/>
      <c r="AC213" s="35"/>
      <c r="AD213" s="35"/>
    </row>
    <row r="214" spans="1:30" ht="15">
      <c r="A214" s="68" t="s">
        <v>341</v>
      </c>
      <c r="B214" s="68" t="s">
        <v>338</v>
      </c>
      <c r="C214" s="75" t="s">
        <v>290</v>
      </c>
      <c r="D214" s="89">
        <v>3</v>
      </c>
      <c r="E214" s="90" t="s">
        <v>132</v>
      </c>
      <c r="F214" s="91">
        <v>32</v>
      </c>
      <c r="G214" s="75"/>
      <c r="H214" s="78"/>
      <c r="I214" s="92"/>
      <c r="J214" s="92"/>
      <c r="K214" s="35" t="s">
        <v>65</v>
      </c>
      <c r="L214" s="109">
        <v>214</v>
      </c>
      <c r="M214" s="109"/>
      <c r="N214" s="94"/>
      <c r="O214" s="85" t="s">
        <v>199</v>
      </c>
      <c r="P214" s="85">
        <v>1</v>
      </c>
      <c r="Q214" s="85" t="s">
        <v>200</v>
      </c>
      <c r="R214" s="85"/>
      <c r="S214" s="85"/>
      <c r="T214" s="69" t="str">
        <f>REPLACE(INDEX(GroupVertices[Group],MATCH(Edges[[#This Row],[Vertex 1]],GroupVertices[Vertex],0)),1,1,"")</f>
        <v>3</v>
      </c>
      <c r="U214" s="69" t="str">
        <f>REPLACE(INDEX(GroupVertices[Group],MATCH(Edges[[#This Row],[Vertex 2]],GroupVertices[Vertex],0)),1,1,"")</f>
        <v>3</v>
      </c>
      <c r="V214" s="35"/>
      <c r="W214" s="35"/>
      <c r="X214" s="35"/>
      <c r="Y214" s="35"/>
      <c r="Z214" s="35"/>
      <c r="AA214" s="35"/>
      <c r="AB214" s="35"/>
      <c r="AC214" s="35"/>
      <c r="AD214" s="35"/>
    </row>
    <row r="215" spans="1:30" ht="15">
      <c r="A215" s="68" t="s">
        <v>344</v>
      </c>
      <c r="B215" s="68" t="s">
        <v>338</v>
      </c>
      <c r="C215" s="75" t="s">
        <v>290</v>
      </c>
      <c r="D215" s="89">
        <v>3</v>
      </c>
      <c r="E215" s="90" t="s">
        <v>132</v>
      </c>
      <c r="F215" s="91">
        <v>32</v>
      </c>
      <c r="G215" s="75"/>
      <c r="H215" s="78"/>
      <c r="I215" s="92"/>
      <c r="J215" s="92"/>
      <c r="K215" s="35" t="s">
        <v>66</v>
      </c>
      <c r="L215" s="109">
        <v>215</v>
      </c>
      <c r="M215" s="109"/>
      <c r="N215" s="94"/>
      <c r="O215" s="85" t="s">
        <v>199</v>
      </c>
      <c r="P215" s="85">
        <v>1</v>
      </c>
      <c r="Q215" s="85" t="s">
        <v>200</v>
      </c>
      <c r="R215" s="85"/>
      <c r="S215" s="85"/>
      <c r="T215" s="69" t="str">
        <f>REPLACE(INDEX(GroupVertices[Group],MATCH(Edges[[#This Row],[Vertex 1]],GroupVertices[Vertex],0)),1,1,"")</f>
        <v>3</v>
      </c>
      <c r="U215" s="69" t="str">
        <f>REPLACE(INDEX(GroupVertices[Group],MATCH(Edges[[#This Row],[Vertex 2]],GroupVertices[Vertex],0)),1,1,"")</f>
        <v>3</v>
      </c>
      <c r="V215" s="35"/>
      <c r="W215" s="35"/>
      <c r="X215" s="35"/>
      <c r="Y215" s="35"/>
      <c r="Z215" s="35"/>
      <c r="AA215" s="35"/>
      <c r="AB215" s="35"/>
      <c r="AC215" s="35"/>
      <c r="AD215" s="35"/>
    </row>
    <row r="216" spans="1:30" ht="15">
      <c r="A216" s="68" t="s">
        <v>346</v>
      </c>
      <c r="B216" s="68" t="s">
        <v>338</v>
      </c>
      <c r="C216" s="75" t="s">
        <v>290</v>
      </c>
      <c r="D216" s="89">
        <v>3</v>
      </c>
      <c r="E216" s="90" t="s">
        <v>132</v>
      </c>
      <c r="F216" s="91">
        <v>32</v>
      </c>
      <c r="G216" s="75"/>
      <c r="H216" s="78"/>
      <c r="I216" s="92"/>
      <c r="J216" s="92"/>
      <c r="K216" s="35" t="s">
        <v>65</v>
      </c>
      <c r="L216" s="109">
        <v>216</v>
      </c>
      <c r="M216" s="109"/>
      <c r="N216" s="94"/>
      <c r="O216" s="85" t="s">
        <v>199</v>
      </c>
      <c r="P216" s="85">
        <v>1</v>
      </c>
      <c r="Q216" s="85" t="s">
        <v>200</v>
      </c>
      <c r="R216" s="85"/>
      <c r="S216" s="85"/>
      <c r="T216" s="69" t="str">
        <f>REPLACE(INDEX(GroupVertices[Group],MATCH(Edges[[#This Row],[Vertex 1]],GroupVertices[Vertex],0)),1,1,"")</f>
        <v>3</v>
      </c>
      <c r="U216" s="69" t="str">
        <f>REPLACE(INDEX(GroupVertices[Group],MATCH(Edges[[#This Row],[Vertex 2]],GroupVertices[Vertex],0)),1,1,"")</f>
        <v>3</v>
      </c>
      <c r="V216" s="35"/>
      <c r="W216" s="35"/>
      <c r="X216" s="35"/>
      <c r="Y216" s="35"/>
      <c r="Z216" s="35"/>
      <c r="AA216" s="35"/>
      <c r="AB216" s="35"/>
      <c r="AC216" s="35"/>
      <c r="AD216" s="35"/>
    </row>
    <row r="217" spans="1:30" ht="15">
      <c r="A217" s="68" t="s">
        <v>330</v>
      </c>
      <c r="B217" s="68" t="s">
        <v>344</v>
      </c>
      <c r="C217" s="75" t="s">
        <v>290</v>
      </c>
      <c r="D217" s="89">
        <v>3</v>
      </c>
      <c r="E217" s="90" t="s">
        <v>132</v>
      </c>
      <c r="F217" s="91">
        <v>32</v>
      </c>
      <c r="G217" s="75"/>
      <c r="H217" s="78"/>
      <c r="I217" s="92"/>
      <c r="J217" s="92"/>
      <c r="K217" s="35" t="s">
        <v>66</v>
      </c>
      <c r="L217" s="109">
        <v>217</v>
      </c>
      <c r="M217" s="109"/>
      <c r="N217" s="94"/>
      <c r="O217" s="85" t="s">
        <v>199</v>
      </c>
      <c r="P217" s="85">
        <v>1</v>
      </c>
      <c r="Q217" s="85" t="s">
        <v>200</v>
      </c>
      <c r="R217" s="85"/>
      <c r="S217" s="85"/>
      <c r="T217" s="69" t="str">
        <f>REPLACE(INDEX(GroupVertices[Group],MATCH(Edges[[#This Row],[Vertex 1]],GroupVertices[Vertex],0)),1,1,"")</f>
        <v>3</v>
      </c>
      <c r="U217" s="69" t="str">
        <f>REPLACE(INDEX(GroupVertices[Group],MATCH(Edges[[#This Row],[Vertex 2]],GroupVertices[Vertex],0)),1,1,"")</f>
        <v>3</v>
      </c>
      <c r="V217" s="35"/>
      <c r="W217" s="35"/>
      <c r="X217" s="35"/>
      <c r="Y217" s="35"/>
      <c r="Z217" s="35"/>
      <c r="AA217" s="35"/>
      <c r="AB217" s="35"/>
      <c r="AC217" s="35"/>
      <c r="AD217" s="35"/>
    </row>
    <row r="218" spans="1:30" ht="15">
      <c r="A218" s="68" t="s">
        <v>339</v>
      </c>
      <c r="B218" s="68" t="s">
        <v>344</v>
      </c>
      <c r="C218" s="75" t="s">
        <v>290</v>
      </c>
      <c r="D218" s="89">
        <v>3</v>
      </c>
      <c r="E218" s="90" t="s">
        <v>132</v>
      </c>
      <c r="F218" s="91">
        <v>32</v>
      </c>
      <c r="G218" s="75"/>
      <c r="H218" s="78"/>
      <c r="I218" s="92"/>
      <c r="J218" s="92"/>
      <c r="K218" s="35" t="s">
        <v>66</v>
      </c>
      <c r="L218" s="109">
        <v>218</v>
      </c>
      <c r="M218" s="109"/>
      <c r="N218" s="94"/>
      <c r="O218" s="85" t="s">
        <v>199</v>
      </c>
      <c r="P218" s="85">
        <v>1</v>
      </c>
      <c r="Q218" s="85" t="s">
        <v>200</v>
      </c>
      <c r="R218" s="85"/>
      <c r="S218" s="85"/>
      <c r="T218" s="69" t="str">
        <f>REPLACE(INDEX(GroupVertices[Group],MATCH(Edges[[#This Row],[Vertex 1]],GroupVertices[Vertex],0)),1,1,"")</f>
        <v>3</v>
      </c>
      <c r="U218" s="69" t="str">
        <f>REPLACE(INDEX(GroupVertices[Group],MATCH(Edges[[#This Row],[Vertex 2]],GroupVertices[Vertex],0)),1,1,"")</f>
        <v>3</v>
      </c>
      <c r="V218" s="35"/>
      <c r="W218" s="35"/>
      <c r="X218" s="35"/>
      <c r="Y218" s="35"/>
      <c r="Z218" s="35"/>
      <c r="AA218" s="35"/>
      <c r="AB218" s="35"/>
      <c r="AC218" s="35"/>
      <c r="AD218" s="35"/>
    </row>
    <row r="219" spans="1:30" ht="15">
      <c r="A219" s="68" t="s">
        <v>341</v>
      </c>
      <c r="B219" s="68" t="s">
        <v>344</v>
      </c>
      <c r="C219" s="75" t="s">
        <v>290</v>
      </c>
      <c r="D219" s="89">
        <v>3</v>
      </c>
      <c r="E219" s="90" t="s">
        <v>132</v>
      </c>
      <c r="F219" s="91">
        <v>32</v>
      </c>
      <c r="G219" s="75"/>
      <c r="H219" s="78"/>
      <c r="I219" s="92"/>
      <c r="J219" s="92"/>
      <c r="K219" s="35" t="s">
        <v>66</v>
      </c>
      <c r="L219" s="109">
        <v>219</v>
      </c>
      <c r="M219" s="109"/>
      <c r="N219" s="94"/>
      <c r="O219" s="85" t="s">
        <v>199</v>
      </c>
      <c r="P219" s="85">
        <v>1</v>
      </c>
      <c r="Q219" s="85" t="s">
        <v>200</v>
      </c>
      <c r="R219" s="85"/>
      <c r="S219" s="85"/>
      <c r="T219" s="69" t="str">
        <f>REPLACE(INDEX(GroupVertices[Group],MATCH(Edges[[#This Row],[Vertex 1]],GroupVertices[Vertex],0)),1,1,"")</f>
        <v>3</v>
      </c>
      <c r="U219" s="69" t="str">
        <f>REPLACE(INDEX(GroupVertices[Group],MATCH(Edges[[#This Row],[Vertex 2]],GroupVertices[Vertex],0)),1,1,"")</f>
        <v>3</v>
      </c>
      <c r="V219" s="35"/>
      <c r="W219" s="35"/>
      <c r="X219" s="35"/>
      <c r="Y219" s="35"/>
      <c r="Z219" s="35"/>
      <c r="AA219" s="35"/>
      <c r="AB219" s="35"/>
      <c r="AC219" s="35"/>
      <c r="AD219" s="35"/>
    </row>
    <row r="220" spans="1:30" ht="15">
      <c r="A220" s="68" t="s">
        <v>343</v>
      </c>
      <c r="B220" s="68" t="s">
        <v>344</v>
      </c>
      <c r="C220" s="75" t="s">
        <v>290</v>
      </c>
      <c r="D220" s="89">
        <v>3</v>
      </c>
      <c r="E220" s="90" t="s">
        <v>132</v>
      </c>
      <c r="F220" s="91">
        <v>32</v>
      </c>
      <c r="G220" s="75"/>
      <c r="H220" s="78"/>
      <c r="I220" s="92"/>
      <c r="J220" s="92"/>
      <c r="K220" s="35" t="s">
        <v>66</v>
      </c>
      <c r="L220" s="109">
        <v>220</v>
      </c>
      <c r="M220" s="109"/>
      <c r="N220" s="94"/>
      <c r="O220" s="85" t="s">
        <v>199</v>
      </c>
      <c r="P220" s="85">
        <v>1</v>
      </c>
      <c r="Q220" s="85" t="s">
        <v>200</v>
      </c>
      <c r="R220" s="85"/>
      <c r="S220" s="85"/>
      <c r="T220" s="69" t="str">
        <f>REPLACE(INDEX(GroupVertices[Group],MATCH(Edges[[#This Row],[Vertex 1]],GroupVertices[Vertex],0)),1,1,"")</f>
        <v>2</v>
      </c>
      <c r="U220" s="69" t="str">
        <f>REPLACE(INDEX(GroupVertices[Group],MATCH(Edges[[#This Row],[Vertex 2]],GroupVertices[Vertex],0)),1,1,"")</f>
        <v>3</v>
      </c>
      <c r="V220" s="35"/>
      <c r="W220" s="35"/>
      <c r="X220" s="35"/>
      <c r="Y220" s="35"/>
      <c r="Z220" s="35"/>
      <c r="AA220" s="35"/>
      <c r="AB220" s="35"/>
      <c r="AC220" s="35"/>
      <c r="AD220" s="35"/>
    </row>
    <row r="221" spans="1:30" ht="15">
      <c r="A221" s="68" t="s">
        <v>344</v>
      </c>
      <c r="B221" s="68" t="s">
        <v>330</v>
      </c>
      <c r="C221" s="75" t="s">
        <v>290</v>
      </c>
      <c r="D221" s="89">
        <v>3</v>
      </c>
      <c r="E221" s="90" t="s">
        <v>132</v>
      </c>
      <c r="F221" s="91">
        <v>32</v>
      </c>
      <c r="G221" s="75"/>
      <c r="H221" s="78"/>
      <c r="I221" s="92"/>
      <c r="J221" s="92"/>
      <c r="K221" s="35" t="s">
        <v>66</v>
      </c>
      <c r="L221" s="109">
        <v>221</v>
      </c>
      <c r="M221" s="109"/>
      <c r="N221" s="94"/>
      <c r="O221" s="85" t="s">
        <v>199</v>
      </c>
      <c r="P221" s="85">
        <v>1</v>
      </c>
      <c r="Q221" s="85" t="s">
        <v>200</v>
      </c>
      <c r="R221" s="85"/>
      <c r="S221" s="85"/>
      <c r="T221" s="69" t="str">
        <f>REPLACE(INDEX(GroupVertices[Group],MATCH(Edges[[#This Row],[Vertex 1]],GroupVertices[Vertex],0)),1,1,"")</f>
        <v>3</v>
      </c>
      <c r="U221" s="69" t="str">
        <f>REPLACE(INDEX(GroupVertices[Group],MATCH(Edges[[#This Row],[Vertex 2]],GroupVertices[Vertex],0)),1,1,"")</f>
        <v>3</v>
      </c>
      <c r="V221" s="35"/>
      <c r="W221" s="35"/>
      <c r="X221" s="35"/>
      <c r="Y221" s="35"/>
      <c r="Z221" s="35"/>
      <c r="AA221" s="35"/>
      <c r="AB221" s="35"/>
      <c r="AC221" s="35"/>
      <c r="AD221" s="35"/>
    </row>
    <row r="222" spans="1:30" ht="15">
      <c r="A222" s="68" t="s">
        <v>344</v>
      </c>
      <c r="B222" s="68" t="s">
        <v>339</v>
      </c>
      <c r="C222" s="75" t="s">
        <v>290</v>
      </c>
      <c r="D222" s="89">
        <v>3</v>
      </c>
      <c r="E222" s="90" t="s">
        <v>132</v>
      </c>
      <c r="F222" s="91">
        <v>32</v>
      </c>
      <c r="G222" s="75"/>
      <c r="H222" s="78"/>
      <c r="I222" s="92"/>
      <c r="J222" s="92"/>
      <c r="K222" s="35" t="s">
        <v>66</v>
      </c>
      <c r="L222" s="109">
        <v>222</v>
      </c>
      <c r="M222" s="109"/>
      <c r="N222" s="94"/>
      <c r="O222" s="85" t="s">
        <v>199</v>
      </c>
      <c r="P222" s="85">
        <v>1</v>
      </c>
      <c r="Q222" s="85" t="s">
        <v>200</v>
      </c>
      <c r="R222" s="85"/>
      <c r="S222" s="85"/>
      <c r="T222" s="69" t="str">
        <f>REPLACE(INDEX(GroupVertices[Group],MATCH(Edges[[#This Row],[Vertex 1]],GroupVertices[Vertex],0)),1,1,"")</f>
        <v>3</v>
      </c>
      <c r="U222" s="69" t="str">
        <f>REPLACE(INDEX(GroupVertices[Group],MATCH(Edges[[#This Row],[Vertex 2]],GroupVertices[Vertex],0)),1,1,"")</f>
        <v>3</v>
      </c>
      <c r="V222" s="35"/>
      <c r="W222" s="35"/>
      <c r="X222" s="35"/>
      <c r="Y222" s="35"/>
      <c r="Z222" s="35"/>
      <c r="AA222" s="35"/>
      <c r="AB222" s="35"/>
      <c r="AC222" s="35"/>
      <c r="AD222" s="35"/>
    </row>
    <row r="223" spans="1:30" ht="15">
      <c r="A223" s="68" t="s">
        <v>344</v>
      </c>
      <c r="B223" s="68" t="s">
        <v>341</v>
      </c>
      <c r="C223" s="75" t="s">
        <v>290</v>
      </c>
      <c r="D223" s="89">
        <v>3</v>
      </c>
      <c r="E223" s="90" t="s">
        <v>132</v>
      </c>
      <c r="F223" s="91">
        <v>32</v>
      </c>
      <c r="G223" s="75"/>
      <c r="H223" s="78"/>
      <c r="I223" s="92"/>
      <c r="J223" s="92"/>
      <c r="K223" s="35" t="s">
        <v>66</v>
      </c>
      <c r="L223" s="109">
        <v>223</v>
      </c>
      <c r="M223" s="109"/>
      <c r="N223" s="94"/>
      <c r="O223" s="85" t="s">
        <v>199</v>
      </c>
      <c r="P223" s="85">
        <v>1</v>
      </c>
      <c r="Q223" s="85" t="s">
        <v>200</v>
      </c>
      <c r="R223" s="85"/>
      <c r="S223" s="85"/>
      <c r="T223" s="69" t="str">
        <f>REPLACE(INDEX(GroupVertices[Group],MATCH(Edges[[#This Row],[Vertex 1]],GroupVertices[Vertex],0)),1,1,"")</f>
        <v>3</v>
      </c>
      <c r="U223" s="69" t="str">
        <f>REPLACE(INDEX(GroupVertices[Group],MATCH(Edges[[#This Row],[Vertex 2]],GroupVertices[Vertex],0)),1,1,"")</f>
        <v>3</v>
      </c>
      <c r="V223" s="35"/>
      <c r="W223" s="35"/>
      <c r="X223" s="35"/>
      <c r="Y223" s="35"/>
      <c r="Z223" s="35"/>
      <c r="AA223" s="35"/>
      <c r="AB223" s="35"/>
      <c r="AC223" s="35"/>
      <c r="AD223" s="35"/>
    </row>
    <row r="224" spans="1:30" ht="15">
      <c r="A224" s="68" t="s">
        <v>344</v>
      </c>
      <c r="B224" s="68" t="s">
        <v>343</v>
      </c>
      <c r="C224" s="75" t="s">
        <v>290</v>
      </c>
      <c r="D224" s="89">
        <v>3</v>
      </c>
      <c r="E224" s="90" t="s">
        <v>132</v>
      </c>
      <c r="F224" s="91">
        <v>32</v>
      </c>
      <c r="G224" s="75"/>
      <c r="H224" s="78"/>
      <c r="I224" s="92"/>
      <c r="J224" s="92"/>
      <c r="K224" s="35" t="s">
        <v>66</v>
      </c>
      <c r="L224" s="109">
        <v>224</v>
      </c>
      <c r="M224" s="109"/>
      <c r="N224" s="94"/>
      <c r="O224" s="85" t="s">
        <v>199</v>
      </c>
      <c r="P224" s="85">
        <v>1</v>
      </c>
      <c r="Q224" s="85" t="s">
        <v>200</v>
      </c>
      <c r="R224" s="85"/>
      <c r="S224" s="85"/>
      <c r="T224" s="69" t="str">
        <f>REPLACE(INDEX(GroupVertices[Group],MATCH(Edges[[#This Row],[Vertex 1]],GroupVertices[Vertex],0)),1,1,"")</f>
        <v>3</v>
      </c>
      <c r="U224" s="69" t="str">
        <f>REPLACE(INDEX(GroupVertices[Group],MATCH(Edges[[#This Row],[Vertex 2]],GroupVertices[Vertex],0)),1,1,"")</f>
        <v>2</v>
      </c>
      <c r="V224" s="35"/>
      <c r="W224" s="35"/>
      <c r="X224" s="35"/>
      <c r="Y224" s="35"/>
      <c r="Z224" s="35"/>
      <c r="AA224" s="35"/>
      <c r="AB224" s="35"/>
      <c r="AC224" s="35"/>
      <c r="AD224" s="35"/>
    </row>
    <row r="225" spans="1:30" ht="15">
      <c r="A225" s="68" t="s">
        <v>344</v>
      </c>
      <c r="B225" s="68" t="s">
        <v>346</v>
      </c>
      <c r="C225" s="75" t="s">
        <v>290</v>
      </c>
      <c r="D225" s="89">
        <v>3</v>
      </c>
      <c r="E225" s="90" t="s">
        <v>132</v>
      </c>
      <c r="F225" s="91">
        <v>32</v>
      </c>
      <c r="G225" s="75"/>
      <c r="H225" s="78"/>
      <c r="I225" s="92"/>
      <c r="J225" s="92"/>
      <c r="K225" s="35" t="s">
        <v>66</v>
      </c>
      <c r="L225" s="109">
        <v>225</v>
      </c>
      <c r="M225" s="109"/>
      <c r="N225" s="94"/>
      <c r="O225" s="85" t="s">
        <v>199</v>
      </c>
      <c r="P225" s="85">
        <v>1</v>
      </c>
      <c r="Q225" s="85" t="s">
        <v>200</v>
      </c>
      <c r="R225" s="85"/>
      <c r="S225" s="85"/>
      <c r="T225" s="69" t="str">
        <f>REPLACE(INDEX(GroupVertices[Group],MATCH(Edges[[#This Row],[Vertex 1]],GroupVertices[Vertex],0)),1,1,"")</f>
        <v>3</v>
      </c>
      <c r="U225" s="69" t="str">
        <f>REPLACE(INDEX(GroupVertices[Group],MATCH(Edges[[#This Row],[Vertex 2]],GroupVertices[Vertex],0)),1,1,"")</f>
        <v>3</v>
      </c>
      <c r="V225" s="35"/>
      <c r="W225" s="35"/>
      <c r="X225" s="35"/>
      <c r="Y225" s="35"/>
      <c r="Z225" s="35"/>
      <c r="AA225" s="35"/>
      <c r="AB225" s="35"/>
      <c r="AC225" s="35"/>
      <c r="AD225" s="35"/>
    </row>
    <row r="226" spans="1:30" ht="15">
      <c r="A226" s="68" t="s">
        <v>294</v>
      </c>
      <c r="B226" s="68" t="s">
        <v>344</v>
      </c>
      <c r="C226" s="75" t="s">
        <v>290</v>
      </c>
      <c r="D226" s="89">
        <v>3</v>
      </c>
      <c r="E226" s="90" t="s">
        <v>132</v>
      </c>
      <c r="F226" s="91">
        <v>32</v>
      </c>
      <c r="G226" s="75"/>
      <c r="H226" s="78"/>
      <c r="I226" s="92"/>
      <c r="J226" s="92"/>
      <c r="K226" s="35" t="s">
        <v>65</v>
      </c>
      <c r="L226" s="109">
        <v>226</v>
      </c>
      <c r="M226" s="109"/>
      <c r="N226" s="94"/>
      <c r="O226" s="85" t="s">
        <v>199</v>
      </c>
      <c r="P226" s="85">
        <v>1</v>
      </c>
      <c r="Q226" s="85" t="s">
        <v>200</v>
      </c>
      <c r="R226" s="85"/>
      <c r="S226" s="85"/>
      <c r="T226" s="69" t="str">
        <f>REPLACE(INDEX(GroupVertices[Group],MATCH(Edges[[#This Row],[Vertex 1]],GroupVertices[Vertex],0)),1,1,"")</f>
        <v>1</v>
      </c>
      <c r="U226" s="69" t="str">
        <f>REPLACE(INDEX(GroupVertices[Group],MATCH(Edges[[#This Row],[Vertex 2]],GroupVertices[Vertex],0)),1,1,"")</f>
        <v>3</v>
      </c>
      <c r="V226" s="35"/>
      <c r="W226" s="35"/>
      <c r="X226" s="35"/>
      <c r="Y226" s="35"/>
      <c r="Z226" s="35"/>
      <c r="AA226" s="35"/>
      <c r="AB226" s="35"/>
      <c r="AC226" s="35"/>
      <c r="AD226" s="35"/>
    </row>
    <row r="227" spans="1:30" ht="15">
      <c r="A227" s="68" t="s">
        <v>346</v>
      </c>
      <c r="B227" s="68" t="s">
        <v>344</v>
      </c>
      <c r="C227" s="75" t="s">
        <v>290</v>
      </c>
      <c r="D227" s="89">
        <v>3</v>
      </c>
      <c r="E227" s="90" t="s">
        <v>132</v>
      </c>
      <c r="F227" s="91">
        <v>32</v>
      </c>
      <c r="G227" s="75"/>
      <c r="H227" s="78"/>
      <c r="I227" s="92"/>
      <c r="J227" s="92"/>
      <c r="K227" s="35" t="s">
        <v>66</v>
      </c>
      <c r="L227" s="109">
        <v>227</v>
      </c>
      <c r="M227" s="109"/>
      <c r="N227" s="94"/>
      <c r="O227" s="85" t="s">
        <v>199</v>
      </c>
      <c r="P227" s="85">
        <v>1</v>
      </c>
      <c r="Q227" s="85" t="s">
        <v>200</v>
      </c>
      <c r="R227" s="85"/>
      <c r="S227" s="85"/>
      <c r="T227" s="69" t="str">
        <f>REPLACE(INDEX(GroupVertices[Group],MATCH(Edges[[#This Row],[Vertex 1]],GroupVertices[Vertex],0)),1,1,"")</f>
        <v>3</v>
      </c>
      <c r="U227" s="69" t="str">
        <f>REPLACE(INDEX(GroupVertices[Group],MATCH(Edges[[#This Row],[Vertex 2]],GroupVertices[Vertex],0)),1,1,"")</f>
        <v>3</v>
      </c>
      <c r="V227" s="35"/>
      <c r="W227" s="35"/>
      <c r="X227" s="35"/>
      <c r="Y227" s="35"/>
      <c r="Z227" s="35"/>
      <c r="AA227" s="35"/>
      <c r="AB227" s="35"/>
      <c r="AC227" s="35"/>
      <c r="AD227" s="35"/>
    </row>
    <row r="228" spans="1:30" ht="15">
      <c r="A228" s="68" t="s">
        <v>346</v>
      </c>
      <c r="B228" s="68" t="s">
        <v>339</v>
      </c>
      <c r="C228" s="75" t="s">
        <v>290</v>
      </c>
      <c r="D228" s="89">
        <v>3</v>
      </c>
      <c r="E228" s="90" t="s">
        <v>132</v>
      </c>
      <c r="F228" s="91">
        <v>32</v>
      </c>
      <c r="G228" s="75"/>
      <c r="H228" s="78"/>
      <c r="I228" s="92"/>
      <c r="J228" s="92"/>
      <c r="K228" s="35" t="s">
        <v>65</v>
      </c>
      <c r="L228" s="109">
        <v>228</v>
      </c>
      <c r="M228" s="109"/>
      <c r="N228" s="94"/>
      <c r="O228" s="85" t="s">
        <v>199</v>
      </c>
      <c r="P228" s="85">
        <v>1</v>
      </c>
      <c r="Q228" s="85" t="s">
        <v>200</v>
      </c>
      <c r="R228" s="85"/>
      <c r="S228" s="85"/>
      <c r="T228" s="69" t="str">
        <f>REPLACE(INDEX(GroupVertices[Group],MATCH(Edges[[#This Row],[Vertex 1]],GroupVertices[Vertex],0)),1,1,"")</f>
        <v>3</v>
      </c>
      <c r="U228" s="69" t="str">
        <f>REPLACE(INDEX(GroupVertices[Group],MATCH(Edges[[#This Row],[Vertex 2]],GroupVertices[Vertex],0)),1,1,"")</f>
        <v>3</v>
      </c>
      <c r="V228" s="35"/>
      <c r="W228" s="35"/>
      <c r="X228" s="35"/>
      <c r="Y228" s="35"/>
      <c r="Z228" s="35"/>
      <c r="AA228" s="35"/>
      <c r="AB228" s="35"/>
      <c r="AC228" s="35"/>
      <c r="AD228" s="35"/>
    </row>
    <row r="229" spans="1:30" ht="15">
      <c r="A229" s="68" t="s">
        <v>346</v>
      </c>
      <c r="B229" s="68" t="s">
        <v>343</v>
      </c>
      <c r="C229" s="75" t="s">
        <v>290</v>
      </c>
      <c r="D229" s="89">
        <v>3</v>
      </c>
      <c r="E229" s="90" t="s">
        <v>132</v>
      </c>
      <c r="F229" s="91">
        <v>32</v>
      </c>
      <c r="G229" s="75"/>
      <c r="H229" s="78"/>
      <c r="I229" s="92"/>
      <c r="J229" s="92"/>
      <c r="K229" s="35" t="s">
        <v>65</v>
      </c>
      <c r="L229" s="109">
        <v>229</v>
      </c>
      <c r="M229" s="109"/>
      <c r="N229" s="94"/>
      <c r="O229" s="85" t="s">
        <v>199</v>
      </c>
      <c r="P229" s="85">
        <v>1</v>
      </c>
      <c r="Q229" s="85" t="s">
        <v>200</v>
      </c>
      <c r="R229" s="85"/>
      <c r="S229" s="85"/>
      <c r="T229" s="69" t="str">
        <f>REPLACE(INDEX(GroupVertices[Group],MATCH(Edges[[#This Row],[Vertex 1]],GroupVertices[Vertex],0)),1,1,"")</f>
        <v>3</v>
      </c>
      <c r="U229" s="69" t="str">
        <f>REPLACE(INDEX(GroupVertices[Group],MATCH(Edges[[#This Row],[Vertex 2]],GroupVertices[Vertex],0)),1,1,"")</f>
        <v>2</v>
      </c>
      <c r="V229" s="35"/>
      <c r="W229" s="35"/>
      <c r="X229" s="35"/>
      <c r="Y229" s="35"/>
      <c r="Z229" s="35"/>
      <c r="AA229" s="35"/>
      <c r="AB229" s="35"/>
      <c r="AC229" s="35"/>
      <c r="AD229" s="35"/>
    </row>
    <row r="230" spans="1:30" ht="15">
      <c r="A230" s="68" t="s">
        <v>294</v>
      </c>
      <c r="B230" s="68" t="s">
        <v>346</v>
      </c>
      <c r="C230" s="75" t="s">
        <v>290</v>
      </c>
      <c r="D230" s="89">
        <v>3</v>
      </c>
      <c r="E230" s="90" t="s">
        <v>132</v>
      </c>
      <c r="F230" s="91">
        <v>32</v>
      </c>
      <c r="G230" s="75"/>
      <c r="H230" s="78"/>
      <c r="I230" s="92"/>
      <c r="J230" s="92"/>
      <c r="K230" s="35" t="s">
        <v>65</v>
      </c>
      <c r="L230" s="109">
        <v>230</v>
      </c>
      <c r="M230" s="109"/>
      <c r="N230" s="94"/>
      <c r="O230" s="85" t="s">
        <v>199</v>
      </c>
      <c r="P230" s="85">
        <v>1</v>
      </c>
      <c r="Q230" s="85" t="s">
        <v>200</v>
      </c>
      <c r="R230" s="85"/>
      <c r="S230" s="85"/>
      <c r="T230" s="69" t="str">
        <f>REPLACE(INDEX(GroupVertices[Group],MATCH(Edges[[#This Row],[Vertex 1]],GroupVertices[Vertex],0)),1,1,"")</f>
        <v>1</v>
      </c>
      <c r="U230" s="69" t="str">
        <f>REPLACE(INDEX(GroupVertices[Group],MATCH(Edges[[#This Row],[Vertex 2]],GroupVertices[Vertex],0)),1,1,"")</f>
        <v>3</v>
      </c>
      <c r="V230" s="35"/>
      <c r="W230" s="35"/>
      <c r="X230" s="35"/>
      <c r="Y230" s="35"/>
      <c r="Z230" s="35"/>
      <c r="AA230" s="35"/>
      <c r="AB230" s="35"/>
      <c r="AC230" s="35"/>
      <c r="AD230" s="35"/>
    </row>
    <row r="231" spans="1:30" ht="15">
      <c r="A231" s="68" t="s">
        <v>347</v>
      </c>
      <c r="B231" s="68" t="s">
        <v>414</v>
      </c>
      <c r="C231" s="75" t="s">
        <v>290</v>
      </c>
      <c r="D231" s="89">
        <v>3</v>
      </c>
      <c r="E231" s="90" t="s">
        <v>132</v>
      </c>
      <c r="F231" s="91">
        <v>32</v>
      </c>
      <c r="G231" s="75"/>
      <c r="H231" s="78"/>
      <c r="I231" s="92"/>
      <c r="J231" s="92"/>
      <c r="K231" s="35" t="s">
        <v>65</v>
      </c>
      <c r="L231" s="109">
        <v>231</v>
      </c>
      <c r="M231" s="109"/>
      <c r="N231" s="94"/>
      <c r="O231" s="85" t="s">
        <v>199</v>
      </c>
      <c r="P231" s="85">
        <v>1</v>
      </c>
      <c r="Q231" s="85" t="s">
        <v>200</v>
      </c>
      <c r="R231" s="85"/>
      <c r="S231" s="85"/>
      <c r="T231" s="69" t="str">
        <f>REPLACE(INDEX(GroupVertices[Group],MATCH(Edges[[#This Row],[Vertex 1]],GroupVertices[Vertex],0)),1,1,"")</f>
        <v>1</v>
      </c>
      <c r="U231" s="69" t="str">
        <f>REPLACE(INDEX(GroupVertices[Group],MATCH(Edges[[#This Row],[Vertex 2]],GroupVertices[Vertex],0)),1,1,"")</f>
        <v>1</v>
      </c>
      <c r="V231" s="35"/>
      <c r="W231" s="35"/>
      <c r="X231" s="35"/>
      <c r="Y231" s="35"/>
      <c r="Z231" s="35"/>
      <c r="AA231" s="35"/>
      <c r="AB231" s="35"/>
      <c r="AC231" s="35"/>
      <c r="AD231" s="35"/>
    </row>
    <row r="232" spans="1:30" ht="15">
      <c r="A232" s="68" t="s">
        <v>294</v>
      </c>
      <c r="B232" s="68" t="s">
        <v>347</v>
      </c>
      <c r="C232" s="75" t="s">
        <v>290</v>
      </c>
      <c r="D232" s="89">
        <v>3</v>
      </c>
      <c r="E232" s="90" t="s">
        <v>132</v>
      </c>
      <c r="F232" s="91">
        <v>32</v>
      </c>
      <c r="G232" s="75"/>
      <c r="H232" s="78"/>
      <c r="I232" s="92"/>
      <c r="J232" s="92"/>
      <c r="K232" s="35" t="s">
        <v>65</v>
      </c>
      <c r="L232" s="109">
        <v>232</v>
      </c>
      <c r="M232" s="109"/>
      <c r="N232" s="94"/>
      <c r="O232" s="85" t="s">
        <v>199</v>
      </c>
      <c r="P232" s="85">
        <v>1</v>
      </c>
      <c r="Q232" s="85" t="s">
        <v>200</v>
      </c>
      <c r="R232" s="85"/>
      <c r="S232" s="85"/>
      <c r="T232" s="69" t="str">
        <f>REPLACE(INDEX(GroupVertices[Group],MATCH(Edges[[#This Row],[Vertex 1]],GroupVertices[Vertex],0)),1,1,"")</f>
        <v>1</v>
      </c>
      <c r="U232" s="69" t="str">
        <f>REPLACE(INDEX(GroupVertices[Group],MATCH(Edges[[#This Row],[Vertex 2]],GroupVertices[Vertex],0)),1,1,"")</f>
        <v>1</v>
      </c>
      <c r="V232" s="35"/>
      <c r="W232" s="35"/>
      <c r="X232" s="35"/>
      <c r="Y232" s="35"/>
      <c r="Z232" s="35"/>
      <c r="AA232" s="35"/>
      <c r="AB232" s="35"/>
      <c r="AC232" s="35"/>
      <c r="AD232" s="35"/>
    </row>
    <row r="233" spans="1:30" ht="15">
      <c r="A233" s="68" t="s">
        <v>348</v>
      </c>
      <c r="B233" s="68" t="s">
        <v>347</v>
      </c>
      <c r="C233" s="75" t="s">
        <v>290</v>
      </c>
      <c r="D233" s="89">
        <v>3</v>
      </c>
      <c r="E233" s="90" t="s">
        <v>132</v>
      </c>
      <c r="F233" s="91">
        <v>32</v>
      </c>
      <c r="G233" s="75"/>
      <c r="H233" s="78"/>
      <c r="I233" s="92"/>
      <c r="J233" s="92"/>
      <c r="K233" s="35" t="s">
        <v>65</v>
      </c>
      <c r="L233" s="109">
        <v>233</v>
      </c>
      <c r="M233" s="109"/>
      <c r="N233" s="94"/>
      <c r="O233" s="85" t="s">
        <v>199</v>
      </c>
      <c r="P233" s="85">
        <v>1</v>
      </c>
      <c r="Q233" s="85" t="s">
        <v>200</v>
      </c>
      <c r="R233" s="85"/>
      <c r="S233" s="85"/>
      <c r="T233" s="69" t="str">
        <f>REPLACE(INDEX(GroupVertices[Group],MATCH(Edges[[#This Row],[Vertex 1]],GroupVertices[Vertex],0)),1,1,"")</f>
        <v>1</v>
      </c>
      <c r="U233" s="69" t="str">
        <f>REPLACE(INDEX(GroupVertices[Group],MATCH(Edges[[#This Row],[Vertex 2]],GroupVertices[Vertex],0)),1,1,"")</f>
        <v>1</v>
      </c>
      <c r="V233" s="35"/>
      <c r="W233" s="35"/>
      <c r="X233" s="35"/>
      <c r="Y233" s="35"/>
      <c r="Z233" s="35"/>
      <c r="AA233" s="35"/>
      <c r="AB233" s="35"/>
      <c r="AC233" s="35"/>
      <c r="AD233" s="35"/>
    </row>
    <row r="234" spans="1:30" ht="15">
      <c r="A234" s="68" t="s">
        <v>294</v>
      </c>
      <c r="B234" s="68" t="s">
        <v>348</v>
      </c>
      <c r="C234" s="75" t="s">
        <v>290</v>
      </c>
      <c r="D234" s="89">
        <v>3</v>
      </c>
      <c r="E234" s="90" t="s">
        <v>132</v>
      </c>
      <c r="F234" s="91">
        <v>32</v>
      </c>
      <c r="G234" s="75"/>
      <c r="H234" s="78"/>
      <c r="I234" s="92"/>
      <c r="J234" s="92"/>
      <c r="K234" s="35" t="s">
        <v>65</v>
      </c>
      <c r="L234" s="109">
        <v>234</v>
      </c>
      <c r="M234" s="109"/>
      <c r="N234" s="94"/>
      <c r="O234" s="85" t="s">
        <v>199</v>
      </c>
      <c r="P234" s="85">
        <v>1</v>
      </c>
      <c r="Q234" s="85" t="s">
        <v>200</v>
      </c>
      <c r="R234" s="85"/>
      <c r="S234" s="85"/>
      <c r="T234" s="69" t="str">
        <f>REPLACE(INDEX(GroupVertices[Group],MATCH(Edges[[#This Row],[Vertex 1]],GroupVertices[Vertex],0)),1,1,"")</f>
        <v>1</v>
      </c>
      <c r="U234" s="69" t="str">
        <f>REPLACE(INDEX(GroupVertices[Group],MATCH(Edges[[#This Row],[Vertex 2]],GroupVertices[Vertex],0)),1,1,"")</f>
        <v>1</v>
      </c>
      <c r="V234" s="35"/>
      <c r="W234" s="35"/>
      <c r="X234" s="35"/>
      <c r="Y234" s="35"/>
      <c r="Z234" s="35"/>
      <c r="AA234" s="35"/>
      <c r="AB234" s="35"/>
      <c r="AC234" s="35"/>
      <c r="AD234" s="35"/>
    </row>
    <row r="235" spans="1:30" ht="15">
      <c r="A235" s="68" t="s">
        <v>330</v>
      </c>
      <c r="B235" s="68" t="s">
        <v>385</v>
      </c>
      <c r="C235" s="75" t="s">
        <v>290</v>
      </c>
      <c r="D235" s="89">
        <v>3</v>
      </c>
      <c r="E235" s="90" t="s">
        <v>132</v>
      </c>
      <c r="F235" s="91">
        <v>32</v>
      </c>
      <c r="G235" s="75"/>
      <c r="H235" s="78"/>
      <c r="I235" s="92"/>
      <c r="J235" s="92"/>
      <c r="K235" s="35" t="s">
        <v>65</v>
      </c>
      <c r="L235" s="109">
        <v>235</v>
      </c>
      <c r="M235" s="109"/>
      <c r="N235" s="94"/>
      <c r="O235" s="85" t="s">
        <v>199</v>
      </c>
      <c r="P235" s="85">
        <v>1</v>
      </c>
      <c r="Q235" s="85" t="s">
        <v>200</v>
      </c>
      <c r="R235" s="85"/>
      <c r="S235" s="85"/>
      <c r="T235" s="69" t="str">
        <f>REPLACE(INDEX(GroupVertices[Group],MATCH(Edges[[#This Row],[Vertex 1]],GroupVertices[Vertex],0)),1,1,"")</f>
        <v>3</v>
      </c>
      <c r="U235" s="69" t="str">
        <f>REPLACE(INDEX(GroupVertices[Group],MATCH(Edges[[#This Row],[Vertex 2]],GroupVertices[Vertex],0)),1,1,"")</f>
        <v>2</v>
      </c>
      <c r="V235" s="35"/>
      <c r="W235" s="35"/>
      <c r="X235" s="35"/>
      <c r="Y235" s="35"/>
      <c r="Z235" s="35"/>
      <c r="AA235" s="35"/>
      <c r="AB235" s="35"/>
      <c r="AC235" s="35"/>
      <c r="AD235" s="35"/>
    </row>
    <row r="236" spans="1:30" ht="15">
      <c r="A236" s="68" t="s">
        <v>330</v>
      </c>
      <c r="B236" s="68" t="s">
        <v>339</v>
      </c>
      <c r="C236" s="75" t="s">
        <v>290</v>
      </c>
      <c r="D236" s="89">
        <v>3</v>
      </c>
      <c r="E236" s="90" t="s">
        <v>132</v>
      </c>
      <c r="F236" s="91">
        <v>32</v>
      </c>
      <c r="G236" s="75"/>
      <c r="H236" s="78"/>
      <c r="I236" s="92"/>
      <c r="J236" s="92"/>
      <c r="K236" s="35" t="s">
        <v>66</v>
      </c>
      <c r="L236" s="109">
        <v>236</v>
      </c>
      <c r="M236" s="109"/>
      <c r="N236" s="94"/>
      <c r="O236" s="85" t="s">
        <v>199</v>
      </c>
      <c r="P236" s="85">
        <v>1</v>
      </c>
      <c r="Q236" s="85" t="s">
        <v>200</v>
      </c>
      <c r="R236" s="85"/>
      <c r="S236" s="85"/>
      <c r="T236" s="69" t="str">
        <f>REPLACE(INDEX(GroupVertices[Group],MATCH(Edges[[#This Row],[Vertex 1]],GroupVertices[Vertex],0)),1,1,"")</f>
        <v>3</v>
      </c>
      <c r="U236" s="69" t="str">
        <f>REPLACE(INDEX(GroupVertices[Group],MATCH(Edges[[#This Row],[Vertex 2]],GroupVertices[Vertex],0)),1,1,"")</f>
        <v>3</v>
      </c>
      <c r="V236" s="35"/>
      <c r="W236" s="35"/>
      <c r="X236" s="35"/>
      <c r="Y236" s="35"/>
      <c r="Z236" s="35"/>
      <c r="AA236" s="35"/>
      <c r="AB236" s="35"/>
      <c r="AC236" s="35"/>
      <c r="AD236" s="35"/>
    </row>
    <row r="237" spans="1:30" ht="15">
      <c r="A237" s="68" t="s">
        <v>330</v>
      </c>
      <c r="B237" s="68" t="s">
        <v>343</v>
      </c>
      <c r="C237" s="75" t="s">
        <v>290</v>
      </c>
      <c r="D237" s="89">
        <v>3</v>
      </c>
      <c r="E237" s="90" t="s">
        <v>132</v>
      </c>
      <c r="F237" s="91">
        <v>32</v>
      </c>
      <c r="G237" s="75"/>
      <c r="H237" s="78"/>
      <c r="I237" s="92"/>
      <c r="J237" s="92"/>
      <c r="K237" s="35" t="s">
        <v>66</v>
      </c>
      <c r="L237" s="109">
        <v>237</v>
      </c>
      <c r="M237" s="109"/>
      <c r="N237" s="94"/>
      <c r="O237" s="85" t="s">
        <v>199</v>
      </c>
      <c r="P237" s="85">
        <v>1</v>
      </c>
      <c r="Q237" s="85" t="s">
        <v>200</v>
      </c>
      <c r="R237" s="85"/>
      <c r="S237" s="85"/>
      <c r="T237" s="69" t="str">
        <f>REPLACE(INDEX(GroupVertices[Group],MATCH(Edges[[#This Row],[Vertex 1]],GroupVertices[Vertex],0)),1,1,"")</f>
        <v>3</v>
      </c>
      <c r="U237" s="69" t="str">
        <f>REPLACE(INDEX(GroupVertices[Group],MATCH(Edges[[#This Row],[Vertex 2]],GroupVertices[Vertex],0)),1,1,"")</f>
        <v>2</v>
      </c>
      <c r="V237" s="35"/>
      <c r="W237" s="35"/>
      <c r="X237" s="35"/>
      <c r="Y237" s="35"/>
      <c r="Z237" s="35"/>
      <c r="AA237" s="35"/>
      <c r="AB237" s="35"/>
      <c r="AC237" s="35"/>
      <c r="AD237" s="35"/>
    </row>
    <row r="238" spans="1:30" ht="15">
      <c r="A238" s="68" t="s">
        <v>294</v>
      </c>
      <c r="B238" s="68" t="s">
        <v>330</v>
      </c>
      <c r="C238" s="75" t="s">
        <v>290</v>
      </c>
      <c r="D238" s="89">
        <v>3</v>
      </c>
      <c r="E238" s="90" t="s">
        <v>132</v>
      </c>
      <c r="F238" s="91">
        <v>32</v>
      </c>
      <c r="G238" s="75"/>
      <c r="H238" s="78"/>
      <c r="I238" s="92"/>
      <c r="J238" s="92"/>
      <c r="K238" s="35" t="s">
        <v>65</v>
      </c>
      <c r="L238" s="109">
        <v>238</v>
      </c>
      <c r="M238" s="109"/>
      <c r="N238" s="94"/>
      <c r="O238" s="85" t="s">
        <v>199</v>
      </c>
      <c r="P238" s="85">
        <v>1</v>
      </c>
      <c r="Q238" s="85" t="s">
        <v>200</v>
      </c>
      <c r="R238" s="85"/>
      <c r="S238" s="85"/>
      <c r="T238" s="69" t="str">
        <f>REPLACE(INDEX(GroupVertices[Group],MATCH(Edges[[#This Row],[Vertex 1]],GroupVertices[Vertex],0)),1,1,"")</f>
        <v>1</v>
      </c>
      <c r="U238" s="69" t="str">
        <f>REPLACE(INDEX(GroupVertices[Group],MATCH(Edges[[#This Row],[Vertex 2]],GroupVertices[Vertex],0)),1,1,"")</f>
        <v>3</v>
      </c>
      <c r="V238" s="35"/>
      <c r="W238" s="35"/>
      <c r="X238" s="35"/>
      <c r="Y238" s="35"/>
      <c r="Z238" s="35"/>
      <c r="AA238" s="35"/>
      <c r="AB238" s="35"/>
      <c r="AC238" s="35"/>
      <c r="AD238" s="35"/>
    </row>
    <row r="239" spans="1:30" ht="15">
      <c r="A239" s="68" t="s">
        <v>339</v>
      </c>
      <c r="B239" s="68" t="s">
        <v>330</v>
      </c>
      <c r="C239" s="75" t="s">
        <v>290</v>
      </c>
      <c r="D239" s="89">
        <v>3</v>
      </c>
      <c r="E239" s="90" t="s">
        <v>132</v>
      </c>
      <c r="F239" s="91">
        <v>32</v>
      </c>
      <c r="G239" s="75"/>
      <c r="H239" s="78"/>
      <c r="I239" s="92"/>
      <c r="J239" s="92"/>
      <c r="K239" s="35" t="s">
        <v>66</v>
      </c>
      <c r="L239" s="109">
        <v>239</v>
      </c>
      <c r="M239" s="109"/>
      <c r="N239" s="94"/>
      <c r="O239" s="85" t="s">
        <v>199</v>
      </c>
      <c r="P239" s="85">
        <v>1</v>
      </c>
      <c r="Q239" s="85" t="s">
        <v>200</v>
      </c>
      <c r="R239" s="85"/>
      <c r="S239" s="85"/>
      <c r="T239" s="69" t="str">
        <f>REPLACE(INDEX(GroupVertices[Group],MATCH(Edges[[#This Row],[Vertex 1]],GroupVertices[Vertex],0)),1,1,"")</f>
        <v>3</v>
      </c>
      <c r="U239" s="69" t="str">
        <f>REPLACE(INDEX(GroupVertices[Group],MATCH(Edges[[#This Row],[Vertex 2]],GroupVertices[Vertex],0)),1,1,"")</f>
        <v>3</v>
      </c>
      <c r="V239" s="35"/>
      <c r="W239" s="35"/>
      <c r="X239" s="35"/>
      <c r="Y239" s="35"/>
      <c r="Z239" s="35"/>
      <c r="AA239" s="35"/>
      <c r="AB239" s="35"/>
      <c r="AC239" s="35"/>
      <c r="AD239" s="35"/>
    </row>
    <row r="240" spans="1:30" ht="15">
      <c r="A240" s="68" t="s">
        <v>341</v>
      </c>
      <c r="B240" s="68" t="s">
        <v>330</v>
      </c>
      <c r="C240" s="75" t="s">
        <v>290</v>
      </c>
      <c r="D240" s="89">
        <v>3</v>
      </c>
      <c r="E240" s="90" t="s">
        <v>132</v>
      </c>
      <c r="F240" s="91">
        <v>32</v>
      </c>
      <c r="G240" s="75"/>
      <c r="H240" s="78"/>
      <c r="I240" s="92"/>
      <c r="J240" s="92"/>
      <c r="K240" s="35" t="s">
        <v>65</v>
      </c>
      <c r="L240" s="109">
        <v>240</v>
      </c>
      <c r="M240" s="109"/>
      <c r="N240" s="94"/>
      <c r="O240" s="85" t="s">
        <v>199</v>
      </c>
      <c r="P240" s="85">
        <v>1</v>
      </c>
      <c r="Q240" s="85" t="s">
        <v>200</v>
      </c>
      <c r="R240" s="85"/>
      <c r="S240" s="85"/>
      <c r="T240" s="69" t="str">
        <f>REPLACE(INDEX(GroupVertices[Group],MATCH(Edges[[#This Row],[Vertex 1]],GroupVertices[Vertex],0)),1,1,"")</f>
        <v>3</v>
      </c>
      <c r="U240" s="69" t="str">
        <f>REPLACE(INDEX(GroupVertices[Group],MATCH(Edges[[#This Row],[Vertex 2]],GroupVertices[Vertex],0)),1,1,"")</f>
        <v>3</v>
      </c>
      <c r="V240" s="35"/>
      <c r="W240" s="35"/>
      <c r="X240" s="35"/>
      <c r="Y240" s="35"/>
      <c r="Z240" s="35"/>
      <c r="AA240" s="35"/>
      <c r="AB240" s="35"/>
      <c r="AC240" s="35"/>
      <c r="AD240" s="35"/>
    </row>
    <row r="241" spans="1:30" ht="15">
      <c r="A241" s="68" t="s">
        <v>343</v>
      </c>
      <c r="B241" s="68" t="s">
        <v>330</v>
      </c>
      <c r="C241" s="75" t="s">
        <v>290</v>
      </c>
      <c r="D241" s="89">
        <v>3</v>
      </c>
      <c r="E241" s="90" t="s">
        <v>132</v>
      </c>
      <c r="F241" s="91">
        <v>32</v>
      </c>
      <c r="G241" s="75"/>
      <c r="H241" s="78"/>
      <c r="I241" s="92"/>
      <c r="J241" s="92"/>
      <c r="K241" s="35" t="s">
        <v>66</v>
      </c>
      <c r="L241" s="109">
        <v>241</v>
      </c>
      <c r="M241" s="109"/>
      <c r="N241" s="94"/>
      <c r="O241" s="85" t="s">
        <v>199</v>
      </c>
      <c r="P241" s="85">
        <v>1</v>
      </c>
      <c r="Q241" s="85" t="s">
        <v>200</v>
      </c>
      <c r="R241" s="85"/>
      <c r="S241" s="85"/>
      <c r="T241" s="69" t="str">
        <f>REPLACE(INDEX(GroupVertices[Group],MATCH(Edges[[#This Row],[Vertex 1]],GroupVertices[Vertex],0)),1,1,"")</f>
        <v>2</v>
      </c>
      <c r="U241" s="69" t="str">
        <f>REPLACE(INDEX(GroupVertices[Group],MATCH(Edges[[#This Row],[Vertex 2]],GroupVertices[Vertex],0)),1,1,"")</f>
        <v>3</v>
      </c>
      <c r="V241" s="35"/>
      <c r="W241" s="35"/>
      <c r="X241" s="35"/>
      <c r="Y241" s="35"/>
      <c r="Z241" s="35"/>
      <c r="AA241" s="35"/>
      <c r="AB241" s="35"/>
      <c r="AC241" s="35"/>
      <c r="AD241" s="35"/>
    </row>
    <row r="242" spans="1:30" ht="15">
      <c r="A242" s="68" t="s">
        <v>349</v>
      </c>
      <c r="B242" s="68" t="s">
        <v>330</v>
      </c>
      <c r="C242" s="75" t="s">
        <v>290</v>
      </c>
      <c r="D242" s="89">
        <v>3</v>
      </c>
      <c r="E242" s="90" t="s">
        <v>132</v>
      </c>
      <c r="F242" s="91">
        <v>32</v>
      </c>
      <c r="G242" s="75"/>
      <c r="H242" s="78"/>
      <c r="I242" s="92"/>
      <c r="J242" s="92"/>
      <c r="K242" s="35" t="s">
        <v>65</v>
      </c>
      <c r="L242" s="109">
        <v>242</v>
      </c>
      <c r="M242" s="109"/>
      <c r="N242" s="94"/>
      <c r="O242" s="85" t="s">
        <v>199</v>
      </c>
      <c r="P242" s="85">
        <v>1</v>
      </c>
      <c r="Q242" s="85" t="s">
        <v>200</v>
      </c>
      <c r="R242" s="85"/>
      <c r="S242" s="85"/>
      <c r="T242" s="69" t="str">
        <f>REPLACE(INDEX(GroupVertices[Group],MATCH(Edges[[#This Row],[Vertex 1]],GroupVertices[Vertex],0)),1,1,"")</f>
        <v>4</v>
      </c>
      <c r="U242" s="69" t="str">
        <f>REPLACE(INDEX(GroupVertices[Group],MATCH(Edges[[#This Row],[Vertex 2]],GroupVertices[Vertex],0)),1,1,"")</f>
        <v>3</v>
      </c>
      <c r="V242" s="35"/>
      <c r="W242" s="35"/>
      <c r="X242" s="35"/>
      <c r="Y242" s="35"/>
      <c r="Z242" s="35"/>
      <c r="AA242" s="35"/>
      <c r="AB242" s="35"/>
      <c r="AC242" s="35"/>
      <c r="AD242" s="35"/>
    </row>
    <row r="243" spans="1:30" ht="15">
      <c r="A243" s="68" t="s">
        <v>350</v>
      </c>
      <c r="B243" s="68" t="s">
        <v>409</v>
      </c>
      <c r="C243" s="75" t="s">
        <v>290</v>
      </c>
      <c r="D243" s="89">
        <v>3</v>
      </c>
      <c r="E243" s="90" t="s">
        <v>132</v>
      </c>
      <c r="F243" s="91">
        <v>32</v>
      </c>
      <c r="G243" s="75"/>
      <c r="H243" s="78"/>
      <c r="I243" s="92"/>
      <c r="J243" s="92"/>
      <c r="K243" s="35" t="s">
        <v>65</v>
      </c>
      <c r="L243" s="109">
        <v>243</v>
      </c>
      <c r="M243" s="109"/>
      <c r="N243" s="94"/>
      <c r="O243" s="85" t="s">
        <v>199</v>
      </c>
      <c r="P243" s="85">
        <v>1</v>
      </c>
      <c r="Q243" s="85" t="s">
        <v>200</v>
      </c>
      <c r="R243" s="85"/>
      <c r="S243" s="85"/>
      <c r="T243" s="69" t="str">
        <f>REPLACE(INDEX(GroupVertices[Group],MATCH(Edges[[#This Row],[Vertex 1]],GroupVertices[Vertex],0)),1,1,"")</f>
        <v>1</v>
      </c>
      <c r="U243" s="69" t="str">
        <f>REPLACE(INDEX(GroupVertices[Group],MATCH(Edges[[#This Row],[Vertex 2]],GroupVertices[Vertex],0)),1,1,"")</f>
        <v>1</v>
      </c>
      <c r="V243" s="35"/>
      <c r="W243" s="35"/>
      <c r="X243" s="35"/>
      <c r="Y243" s="35"/>
      <c r="Z243" s="35"/>
      <c r="AA243" s="35"/>
      <c r="AB243" s="35"/>
      <c r="AC243" s="35"/>
      <c r="AD243" s="35"/>
    </row>
    <row r="244" spans="1:30" ht="15">
      <c r="A244" s="68" t="s">
        <v>294</v>
      </c>
      <c r="B244" s="68" t="s">
        <v>409</v>
      </c>
      <c r="C244" s="75" t="s">
        <v>290</v>
      </c>
      <c r="D244" s="89">
        <v>3</v>
      </c>
      <c r="E244" s="90" t="s">
        <v>132</v>
      </c>
      <c r="F244" s="91">
        <v>32</v>
      </c>
      <c r="G244" s="75"/>
      <c r="H244" s="78"/>
      <c r="I244" s="92"/>
      <c r="J244" s="92"/>
      <c r="K244" s="35" t="s">
        <v>65</v>
      </c>
      <c r="L244" s="109">
        <v>244</v>
      </c>
      <c r="M244" s="109"/>
      <c r="N244" s="94"/>
      <c r="O244" s="85" t="s">
        <v>199</v>
      </c>
      <c r="P244" s="85">
        <v>1</v>
      </c>
      <c r="Q244" s="85" t="s">
        <v>200</v>
      </c>
      <c r="R244" s="85"/>
      <c r="S244" s="85"/>
      <c r="T244" s="69" t="str">
        <f>REPLACE(INDEX(GroupVertices[Group],MATCH(Edges[[#This Row],[Vertex 1]],GroupVertices[Vertex],0)),1,1,"")</f>
        <v>1</v>
      </c>
      <c r="U244" s="69" t="str">
        <f>REPLACE(INDEX(GroupVertices[Group],MATCH(Edges[[#This Row],[Vertex 2]],GroupVertices[Vertex],0)),1,1,"")</f>
        <v>1</v>
      </c>
      <c r="V244" s="35"/>
      <c r="W244" s="35"/>
      <c r="X244" s="35"/>
      <c r="Y244" s="35"/>
      <c r="Z244" s="35"/>
      <c r="AA244" s="35"/>
      <c r="AB244" s="35"/>
      <c r="AC244" s="35"/>
      <c r="AD244" s="35"/>
    </row>
    <row r="245" spans="1:30" ht="15">
      <c r="A245" s="68" t="s">
        <v>351</v>
      </c>
      <c r="B245" s="68" t="s">
        <v>409</v>
      </c>
      <c r="C245" s="75" t="s">
        <v>290</v>
      </c>
      <c r="D245" s="89">
        <v>3</v>
      </c>
      <c r="E245" s="90" t="s">
        <v>132</v>
      </c>
      <c r="F245" s="91">
        <v>32</v>
      </c>
      <c r="G245" s="75"/>
      <c r="H245" s="78"/>
      <c r="I245" s="92"/>
      <c r="J245" s="92"/>
      <c r="K245" s="35" t="s">
        <v>65</v>
      </c>
      <c r="L245" s="109">
        <v>245</v>
      </c>
      <c r="M245" s="109"/>
      <c r="N245" s="94"/>
      <c r="O245" s="85" t="s">
        <v>199</v>
      </c>
      <c r="P245" s="85">
        <v>1</v>
      </c>
      <c r="Q245" s="85" t="s">
        <v>200</v>
      </c>
      <c r="R245" s="85"/>
      <c r="S245" s="85"/>
      <c r="T245" s="69" t="str">
        <f>REPLACE(INDEX(GroupVertices[Group],MATCH(Edges[[#This Row],[Vertex 1]],GroupVertices[Vertex],0)),1,1,"")</f>
        <v>4</v>
      </c>
      <c r="U245" s="69" t="str">
        <f>REPLACE(INDEX(GroupVertices[Group],MATCH(Edges[[#This Row],[Vertex 2]],GroupVertices[Vertex],0)),1,1,"")</f>
        <v>1</v>
      </c>
      <c r="V245" s="35"/>
      <c r="W245" s="35"/>
      <c r="X245" s="35"/>
      <c r="Y245" s="35"/>
      <c r="Z245" s="35"/>
      <c r="AA245" s="35"/>
      <c r="AB245" s="35"/>
      <c r="AC245" s="35"/>
      <c r="AD245" s="35"/>
    </row>
    <row r="246" spans="1:30" ht="15">
      <c r="A246" s="68" t="s">
        <v>351</v>
      </c>
      <c r="B246" s="68" t="s">
        <v>416</v>
      </c>
      <c r="C246" s="75" t="s">
        <v>290</v>
      </c>
      <c r="D246" s="89">
        <v>3</v>
      </c>
      <c r="E246" s="90" t="s">
        <v>132</v>
      </c>
      <c r="F246" s="91">
        <v>32</v>
      </c>
      <c r="G246" s="75"/>
      <c r="H246" s="78"/>
      <c r="I246" s="92"/>
      <c r="J246" s="92"/>
      <c r="K246" s="35" t="s">
        <v>65</v>
      </c>
      <c r="L246" s="109">
        <v>246</v>
      </c>
      <c r="M246" s="109"/>
      <c r="N246" s="94"/>
      <c r="O246" s="85" t="s">
        <v>199</v>
      </c>
      <c r="P246" s="85">
        <v>1</v>
      </c>
      <c r="Q246" s="85" t="s">
        <v>200</v>
      </c>
      <c r="R246" s="85"/>
      <c r="S246" s="85"/>
      <c r="T246" s="69" t="str">
        <f>REPLACE(INDEX(GroupVertices[Group],MATCH(Edges[[#This Row],[Vertex 1]],GroupVertices[Vertex],0)),1,1,"")</f>
        <v>4</v>
      </c>
      <c r="U246" s="69" t="str">
        <f>REPLACE(INDEX(GroupVertices[Group],MATCH(Edges[[#This Row],[Vertex 2]],GroupVertices[Vertex],0)),1,1,"")</f>
        <v>4</v>
      </c>
      <c r="V246" s="35"/>
      <c r="W246" s="35"/>
      <c r="X246" s="35"/>
      <c r="Y246" s="35"/>
      <c r="Z246" s="35"/>
      <c r="AA246" s="35"/>
      <c r="AB246" s="35"/>
      <c r="AC246" s="35"/>
      <c r="AD246" s="35"/>
    </row>
    <row r="247" spans="1:30" ht="15">
      <c r="A247" s="68" t="s">
        <v>294</v>
      </c>
      <c r="B247" s="68" t="s">
        <v>416</v>
      </c>
      <c r="C247" s="75" t="s">
        <v>290</v>
      </c>
      <c r="D247" s="89">
        <v>3</v>
      </c>
      <c r="E247" s="90" t="s">
        <v>132</v>
      </c>
      <c r="F247" s="91">
        <v>32</v>
      </c>
      <c r="G247" s="75"/>
      <c r="H247" s="78"/>
      <c r="I247" s="92"/>
      <c r="J247" s="92"/>
      <c r="K247" s="35" t="s">
        <v>65</v>
      </c>
      <c r="L247" s="109">
        <v>247</v>
      </c>
      <c r="M247" s="109"/>
      <c r="N247" s="94"/>
      <c r="O247" s="85" t="s">
        <v>199</v>
      </c>
      <c r="P247" s="85">
        <v>1</v>
      </c>
      <c r="Q247" s="85" t="s">
        <v>200</v>
      </c>
      <c r="R247" s="85"/>
      <c r="S247" s="85"/>
      <c r="T247" s="69" t="str">
        <f>REPLACE(INDEX(GroupVertices[Group],MATCH(Edges[[#This Row],[Vertex 1]],GroupVertices[Vertex],0)),1,1,"")</f>
        <v>1</v>
      </c>
      <c r="U247" s="69" t="str">
        <f>REPLACE(INDEX(GroupVertices[Group],MATCH(Edges[[#This Row],[Vertex 2]],GroupVertices[Vertex],0)),1,1,"")</f>
        <v>4</v>
      </c>
      <c r="V247" s="35"/>
      <c r="W247" s="35"/>
      <c r="X247" s="35"/>
      <c r="Y247" s="35"/>
      <c r="Z247" s="35"/>
      <c r="AA247" s="35"/>
      <c r="AB247" s="35"/>
      <c r="AC247" s="35"/>
      <c r="AD247" s="35"/>
    </row>
    <row r="248" spans="1:30" ht="15">
      <c r="A248" s="68" t="s">
        <v>294</v>
      </c>
      <c r="B248" s="68" t="s">
        <v>414</v>
      </c>
      <c r="C248" s="75" t="s">
        <v>290</v>
      </c>
      <c r="D248" s="89">
        <v>3</v>
      </c>
      <c r="E248" s="90" t="s">
        <v>132</v>
      </c>
      <c r="F248" s="91">
        <v>32</v>
      </c>
      <c r="G248" s="75"/>
      <c r="H248" s="78"/>
      <c r="I248" s="92"/>
      <c r="J248" s="92"/>
      <c r="K248" s="35" t="s">
        <v>65</v>
      </c>
      <c r="L248" s="109">
        <v>248</v>
      </c>
      <c r="M248" s="109"/>
      <c r="N248" s="94"/>
      <c r="O248" s="85" t="s">
        <v>199</v>
      </c>
      <c r="P248" s="85">
        <v>1</v>
      </c>
      <c r="Q248" s="85" t="s">
        <v>200</v>
      </c>
      <c r="R248" s="85"/>
      <c r="S248" s="85"/>
      <c r="T248" s="69" t="str">
        <f>REPLACE(INDEX(GroupVertices[Group],MATCH(Edges[[#This Row],[Vertex 1]],GroupVertices[Vertex],0)),1,1,"")</f>
        <v>1</v>
      </c>
      <c r="U248" s="69" t="str">
        <f>REPLACE(INDEX(GroupVertices[Group],MATCH(Edges[[#This Row],[Vertex 2]],GroupVertices[Vertex],0)),1,1,"")</f>
        <v>1</v>
      </c>
      <c r="V248" s="35"/>
      <c r="W248" s="35"/>
      <c r="X248" s="35"/>
      <c r="Y248" s="35"/>
      <c r="Z248" s="35"/>
      <c r="AA248" s="35"/>
      <c r="AB248" s="35"/>
      <c r="AC248" s="35"/>
      <c r="AD248" s="35"/>
    </row>
    <row r="249" spans="1:30" ht="15">
      <c r="A249" s="68" t="s">
        <v>352</v>
      </c>
      <c r="B249" s="68" t="s">
        <v>414</v>
      </c>
      <c r="C249" s="75" t="s">
        <v>290</v>
      </c>
      <c r="D249" s="89">
        <v>3</v>
      </c>
      <c r="E249" s="90" t="s">
        <v>132</v>
      </c>
      <c r="F249" s="91">
        <v>32</v>
      </c>
      <c r="G249" s="75"/>
      <c r="H249" s="78"/>
      <c r="I249" s="92"/>
      <c r="J249" s="92"/>
      <c r="K249" s="35" t="s">
        <v>65</v>
      </c>
      <c r="L249" s="109">
        <v>249</v>
      </c>
      <c r="M249" s="109"/>
      <c r="N249" s="94"/>
      <c r="O249" s="85" t="s">
        <v>199</v>
      </c>
      <c r="P249" s="85">
        <v>1</v>
      </c>
      <c r="Q249" s="85" t="s">
        <v>200</v>
      </c>
      <c r="R249" s="85"/>
      <c r="S249" s="85"/>
      <c r="T249" s="69" t="str">
        <f>REPLACE(INDEX(GroupVertices[Group],MATCH(Edges[[#This Row],[Vertex 1]],GroupVertices[Vertex],0)),1,1,"")</f>
        <v>5</v>
      </c>
      <c r="U249" s="69" t="str">
        <f>REPLACE(INDEX(GroupVertices[Group],MATCH(Edges[[#This Row],[Vertex 2]],GroupVertices[Vertex],0)),1,1,"")</f>
        <v>1</v>
      </c>
      <c r="V249" s="35"/>
      <c r="W249" s="35"/>
      <c r="X249" s="35"/>
      <c r="Y249" s="35"/>
      <c r="Z249" s="35"/>
      <c r="AA249" s="35"/>
      <c r="AB249" s="35"/>
      <c r="AC249" s="35"/>
      <c r="AD249" s="35"/>
    </row>
    <row r="250" spans="1:30" ht="15">
      <c r="A250" s="68" t="s">
        <v>294</v>
      </c>
      <c r="B250" s="68" t="s">
        <v>417</v>
      </c>
      <c r="C250" s="75" t="s">
        <v>290</v>
      </c>
      <c r="D250" s="89">
        <v>3</v>
      </c>
      <c r="E250" s="90" t="s">
        <v>132</v>
      </c>
      <c r="F250" s="91">
        <v>32</v>
      </c>
      <c r="G250" s="75"/>
      <c r="H250" s="78"/>
      <c r="I250" s="92"/>
      <c r="J250" s="92"/>
      <c r="K250" s="35" t="s">
        <v>65</v>
      </c>
      <c r="L250" s="109">
        <v>250</v>
      </c>
      <c r="M250" s="109"/>
      <c r="N250" s="94"/>
      <c r="O250" s="85" t="s">
        <v>199</v>
      </c>
      <c r="P250" s="85">
        <v>1</v>
      </c>
      <c r="Q250" s="85" t="s">
        <v>200</v>
      </c>
      <c r="R250" s="85"/>
      <c r="S250" s="85"/>
      <c r="T250" s="69" t="str">
        <f>REPLACE(INDEX(GroupVertices[Group],MATCH(Edges[[#This Row],[Vertex 1]],GroupVertices[Vertex],0)),1,1,"")</f>
        <v>1</v>
      </c>
      <c r="U250" s="69" t="str">
        <f>REPLACE(INDEX(GroupVertices[Group],MATCH(Edges[[#This Row],[Vertex 2]],GroupVertices[Vertex],0)),1,1,"")</f>
        <v>1</v>
      </c>
      <c r="V250" s="35"/>
      <c r="W250" s="35"/>
      <c r="X250" s="35"/>
      <c r="Y250" s="35"/>
      <c r="Z250" s="35"/>
      <c r="AA250" s="35"/>
      <c r="AB250" s="35"/>
      <c r="AC250" s="35"/>
      <c r="AD250" s="35"/>
    </row>
    <row r="251" spans="1:30" ht="15">
      <c r="A251" s="68" t="s">
        <v>353</v>
      </c>
      <c r="B251" s="68" t="s">
        <v>386</v>
      </c>
      <c r="C251" s="75" t="s">
        <v>290</v>
      </c>
      <c r="D251" s="89">
        <v>3</v>
      </c>
      <c r="E251" s="90" t="s">
        <v>132</v>
      </c>
      <c r="F251" s="91">
        <v>32</v>
      </c>
      <c r="G251" s="75"/>
      <c r="H251" s="78"/>
      <c r="I251" s="92"/>
      <c r="J251" s="92"/>
      <c r="K251" s="35" t="s">
        <v>65</v>
      </c>
      <c r="L251" s="109">
        <v>251</v>
      </c>
      <c r="M251" s="109"/>
      <c r="N251" s="94"/>
      <c r="O251" s="85" t="s">
        <v>199</v>
      </c>
      <c r="P251" s="85">
        <v>1</v>
      </c>
      <c r="Q251" s="85" t="s">
        <v>200</v>
      </c>
      <c r="R251" s="85"/>
      <c r="S251" s="85"/>
      <c r="T251" s="69" t="str">
        <f>REPLACE(INDEX(GroupVertices[Group],MATCH(Edges[[#This Row],[Vertex 1]],GroupVertices[Vertex],0)),1,1,"")</f>
        <v>1</v>
      </c>
      <c r="U251" s="69" t="str">
        <f>REPLACE(INDEX(GroupVertices[Group],MATCH(Edges[[#This Row],[Vertex 2]],GroupVertices[Vertex],0)),1,1,"")</f>
        <v>2</v>
      </c>
      <c r="V251" s="35"/>
      <c r="W251" s="35"/>
      <c r="X251" s="35"/>
      <c r="Y251" s="35"/>
      <c r="Z251" s="35"/>
      <c r="AA251" s="35"/>
      <c r="AB251" s="35"/>
      <c r="AC251" s="35"/>
      <c r="AD251" s="35"/>
    </row>
    <row r="252" spans="1:30" ht="15">
      <c r="A252" s="68" t="s">
        <v>294</v>
      </c>
      <c r="B252" s="68" t="s">
        <v>353</v>
      </c>
      <c r="C252" s="75" t="s">
        <v>290</v>
      </c>
      <c r="D252" s="89">
        <v>3</v>
      </c>
      <c r="E252" s="90" t="s">
        <v>132</v>
      </c>
      <c r="F252" s="91">
        <v>32</v>
      </c>
      <c r="G252" s="75"/>
      <c r="H252" s="78"/>
      <c r="I252" s="92"/>
      <c r="J252" s="92"/>
      <c r="K252" s="35" t="s">
        <v>65</v>
      </c>
      <c r="L252" s="109">
        <v>252</v>
      </c>
      <c r="M252" s="109"/>
      <c r="N252" s="94"/>
      <c r="O252" s="85" t="s">
        <v>199</v>
      </c>
      <c r="P252" s="85">
        <v>1</v>
      </c>
      <c r="Q252" s="85" t="s">
        <v>200</v>
      </c>
      <c r="R252" s="85"/>
      <c r="S252" s="85"/>
      <c r="T252" s="69" t="str">
        <f>REPLACE(INDEX(GroupVertices[Group],MATCH(Edges[[#This Row],[Vertex 1]],GroupVertices[Vertex],0)),1,1,"")</f>
        <v>1</v>
      </c>
      <c r="U252" s="69" t="str">
        <f>REPLACE(INDEX(GroupVertices[Group],MATCH(Edges[[#This Row],[Vertex 2]],GroupVertices[Vertex],0)),1,1,"")</f>
        <v>1</v>
      </c>
      <c r="V252" s="35"/>
      <c r="W252" s="35"/>
      <c r="X252" s="35"/>
      <c r="Y252" s="35"/>
      <c r="Z252" s="35"/>
      <c r="AA252" s="35"/>
      <c r="AB252" s="35"/>
      <c r="AC252" s="35"/>
      <c r="AD252" s="35"/>
    </row>
    <row r="253" spans="1:30" ht="15">
      <c r="A253" s="68" t="s">
        <v>352</v>
      </c>
      <c r="B253" s="68" t="s">
        <v>385</v>
      </c>
      <c r="C253" s="75" t="s">
        <v>290</v>
      </c>
      <c r="D253" s="89">
        <v>3</v>
      </c>
      <c r="E253" s="90" t="s">
        <v>132</v>
      </c>
      <c r="F253" s="91">
        <v>32</v>
      </c>
      <c r="G253" s="75"/>
      <c r="H253" s="78"/>
      <c r="I253" s="92"/>
      <c r="J253" s="92"/>
      <c r="K253" s="35" t="s">
        <v>65</v>
      </c>
      <c r="L253" s="109">
        <v>253</v>
      </c>
      <c r="M253" s="109"/>
      <c r="N253" s="94"/>
      <c r="O253" s="85" t="s">
        <v>199</v>
      </c>
      <c r="P253" s="85">
        <v>1</v>
      </c>
      <c r="Q253" s="85" t="s">
        <v>200</v>
      </c>
      <c r="R253" s="85"/>
      <c r="S253" s="85"/>
      <c r="T253" s="69" t="str">
        <f>REPLACE(INDEX(GroupVertices[Group],MATCH(Edges[[#This Row],[Vertex 1]],GroupVertices[Vertex],0)),1,1,"")</f>
        <v>5</v>
      </c>
      <c r="U253" s="69" t="str">
        <f>REPLACE(INDEX(GroupVertices[Group],MATCH(Edges[[#This Row],[Vertex 2]],GroupVertices[Vertex],0)),1,1,"")</f>
        <v>2</v>
      </c>
      <c r="V253" s="35"/>
      <c r="W253" s="35"/>
      <c r="X253" s="35"/>
      <c r="Y253" s="35"/>
      <c r="Z253" s="35"/>
      <c r="AA253" s="35"/>
      <c r="AB253" s="35"/>
      <c r="AC253" s="35"/>
      <c r="AD253" s="35"/>
    </row>
    <row r="254" spans="1:30" ht="15">
      <c r="A254" s="68" t="s">
        <v>352</v>
      </c>
      <c r="B254" s="68" t="s">
        <v>351</v>
      </c>
      <c r="C254" s="75" t="s">
        <v>290</v>
      </c>
      <c r="D254" s="89">
        <v>3</v>
      </c>
      <c r="E254" s="90" t="s">
        <v>132</v>
      </c>
      <c r="F254" s="91">
        <v>32</v>
      </c>
      <c r="G254" s="75"/>
      <c r="H254" s="78"/>
      <c r="I254" s="92"/>
      <c r="J254" s="92"/>
      <c r="K254" s="35" t="s">
        <v>65</v>
      </c>
      <c r="L254" s="109">
        <v>254</v>
      </c>
      <c r="M254" s="109"/>
      <c r="N254" s="94"/>
      <c r="O254" s="85" t="s">
        <v>199</v>
      </c>
      <c r="P254" s="85">
        <v>1</v>
      </c>
      <c r="Q254" s="85" t="s">
        <v>200</v>
      </c>
      <c r="R254" s="85"/>
      <c r="S254" s="85"/>
      <c r="T254" s="69" t="str">
        <f>REPLACE(INDEX(GroupVertices[Group],MATCH(Edges[[#This Row],[Vertex 1]],GroupVertices[Vertex],0)),1,1,"")</f>
        <v>5</v>
      </c>
      <c r="U254" s="69" t="str">
        <f>REPLACE(INDEX(GroupVertices[Group],MATCH(Edges[[#This Row],[Vertex 2]],GroupVertices[Vertex],0)),1,1,"")</f>
        <v>4</v>
      </c>
      <c r="V254" s="35"/>
      <c r="W254" s="35"/>
      <c r="X254" s="35"/>
      <c r="Y254" s="35"/>
      <c r="Z254" s="35"/>
      <c r="AA254" s="35"/>
      <c r="AB254" s="35"/>
      <c r="AC254" s="35"/>
      <c r="AD254" s="35"/>
    </row>
    <row r="255" spans="1:30" ht="15">
      <c r="A255" s="68" t="s">
        <v>352</v>
      </c>
      <c r="B255" s="68" t="s">
        <v>354</v>
      </c>
      <c r="C255" s="75" t="s">
        <v>290</v>
      </c>
      <c r="D255" s="89">
        <v>3</v>
      </c>
      <c r="E255" s="90" t="s">
        <v>132</v>
      </c>
      <c r="F255" s="91">
        <v>32</v>
      </c>
      <c r="G255" s="75"/>
      <c r="H255" s="78"/>
      <c r="I255" s="92"/>
      <c r="J255" s="92"/>
      <c r="K255" s="35" t="s">
        <v>66</v>
      </c>
      <c r="L255" s="109">
        <v>255</v>
      </c>
      <c r="M255" s="109"/>
      <c r="N255" s="94"/>
      <c r="O255" s="85" t="s">
        <v>199</v>
      </c>
      <c r="P255" s="85">
        <v>1</v>
      </c>
      <c r="Q255" s="85" t="s">
        <v>200</v>
      </c>
      <c r="R255" s="85"/>
      <c r="S255" s="85"/>
      <c r="T255" s="69" t="str">
        <f>REPLACE(INDEX(GroupVertices[Group],MATCH(Edges[[#This Row],[Vertex 1]],GroupVertices[Vertex],0)),1,1,"")</f>
        <v>5</v>
      </c>
      <c r="U255" s="69" t="str">
        <f>REPLACE(INDEX(GroupVertices[Group],MATCH(Edges[[#This Row],[Vertex 2]],GroupVertices[Vertex],0)),1,1,"")</f>
        <v>5</v>
      </c>
      <c r="V255" s="35"/>
      <c r="W255" s="35"/>
      <c r="X255" s="35"/>
      <c r="Y255" s="35"/>
      <c r="Z255" s="35"/>
      <c r="AA255" s="35"/>
      <c r="AB255" s="35"/>
      <c r="AC255" s="35"/>
      <c r="AD255" s="35"/>
    </row>
    <row r="256" spans="1:30" ht="15">
      <c r="A256" s="68" t="s">
        <v>352</v>
      </c>
      <c r="B256" s="68" t="s">
        <v>386</v>
      </c>
      <c r="C256" s="75" t="s">
        <v>290</v>
      </c>
      <c r="D256" s="89">
        <v>3</v>
      </c>
      <c r="E256" s="90" t="s">
        <v>132</v>
      </c>
      <c r="F256" s="91">
        <v>32</v>
      </c>
      <c r="G256" s="75"/>
      <c r="H256" s="78"/>
      <c r="I256" s="92"/>
      <c r="J256" s="92"/>
      <c r="K256" s="35" t="s">
        <v>65</v>
      </c>
      <c r="L256" s="109">
        <v>256</v>
      </c>
      <c r="M256" s="109"/>
      <c r="N256" s="94"/>
      <c r="O256" s="85" t="s">
        <v>199</v>
      </c>
      <c r="P256" s="85">
        <v>1</v>
      </c>
      <c r="Q256" s="85" t="s">
        <v>200</v>
      </c>
      <c r="R256" s="85"/>
      <c r="S256" s="85"/>
      <c r="T256" s="69" t="str">
        <f>REPLACE(INDEX(GroupVertices[Group],MATCH(Edges[[#This Row],[Vertex 1]],GroupVertices[Vertex],0)),1,1,"")</f>
        <v>5</v>
      </c>
      <c r="U256" s="69" t="str">
        <f>REPLACE(INDEX(GroupVertices[Group],MATCH(Edges[[#This Row],[Vertex 2]],GroupVertices[Vertex],0)),1,1,"")</f>
        <v>2</v>
      </c>
      <c r="V256" s="35"/>
      <c r="W256" s="35"/>
      <c r="X256" s="35"/>
      <c r="Y256" s="35"/>
      <c r="Z256" s="35"/>
      <c r="AA256" s="35"/>
      <c r="AB256" s="35"/>
      <c r="AC256" s="35"/>
      <c r="AD256" s="35"/>
    </row>
    <row r="257" spans="1:30" ht="15">
      <c r="A257" s="68" t="s">
        <v>294</v>
      </c>
      <c r="B257" s="68" t="s">
        <v>352</v>
      </c>
      <c r="C257" s="75" t="s">
        <v>290</v>
      </c>
      <c r="D257" s="89">
        <v>3</v>
      </c>
      <c r="E257" s="90" t="s">
        <v>132</v>
      </c>
      <c r="F257" s="91">
        <v>32</v>
      </c>
      <c r="G257" s="75"/>
      <c r="H257" s="78"/>
      <c r="I257" s="92"/>
      <c r="J257" s="92"/>
      <c r="K257" s="35" t="s">
        <v>65</v>
      </c>
      <c r="L257" s="109">
        <v>257</v>
      </c>
      <c r="M257" s="109"/>
      <c r="N257" s="94"/>
      <c r="O257" s="85" t="s">
        <v>199</v>
      </c>
      <c r="P257" s="85">
        <v>1</v>
      </c>
      <c r="Q257" s="85" t="s">
        <v>200</v>
      </c>
      <c r="R257" s="85"/>
      <c r="S257" s="85"/>
      <c r="T257" s="69" t="str">
        <f>REPLACE(INDEX(GroupVertices[Group],MATCH(Edges[[#This Row],[Vertex 1]],GroupVertices[Vertex],0)),1,1,"")</f>
        <v>1</v>
      </c>
      <c r="U257" s="69" t="str">
        <f>REPLACE(INDEX(GroupVertices[Group],MATCH(Edges[[#This Row],[Vertex 2]],GroupVertices[Vertex],0)),1,1,"")</f>
        <v>5</v>
      </c>
      <c r="V257" s="35"/>
      <c r="W257" s="35"/>
      <c r="X257" s="35"/>
      <c r="Y257" s="35"/>
      <c r="Z257" s="35"/>
      <c r="AA257" s="35"/>
      <c r="AB257" s="35"/>
      <c r="AC257" s="35"/>
      <c r="AD257" s="35"/>
    </row>
    <row r="258" spans="1:30" ht="15">
      <c r="A258" s="68" t="s">
        <v>354</v>
      </c>
      <c r="B258" s="68" t="s">
        <v>352</v>
      </c>
      <c r="C258" s="75" t="s">
        <v>290</v>
      </c>
      <c r="D258" s="89">
        <v>3</v>
      </c>
      <c r="E258" s="90" t="s">
        <v>132</v>
      </c>
      <c r="F258" s="91">
        <v>32</v>
      </c>
      <c r="G258" s="75"/>
      <c r="H258" s="78"/>
      <c r="I258" s="92"/>
      <c r="J258" s="92"/>
      <c r="K258" s="35" t="s">
        <v>66</v>
      </c>
      <c r="L258" s="109">
        <v>258</v>
      </c>
      <c r="M258" s="109"/>
      <c r="N258" s="94"/>
      <c r="O258" s="85" t="s">
        <v>199</v>
      </c>
      <c r="P258" s="85">
        <v>1</v>
      </c>
      <c r="Q258" s="85" t="s">
        <v>200</v>
      </c>
      <c r="R258" s="85"/>
      <c r="S258" s="85"/>
      <c r="T258" s="69" t="str">
        <f>REPLACE(INDEX(GroupVertices[Group],MATCH(Edges[[#This Row],[Vertex 1]],GroupVertices[Vertex],0)),1,1,"")</f>
        <v>5</v>
      </c>
      <c r="U258" s="69" t="str">
        <f>REPLACE(INDEX(GroupVertices[Group],MATCH(Edges[[#This Row],[Vertex 2]],GroupVertices[Vertex],0)),1,1,"")</f>
        <v>5</v>
      </c>
      <c r="V258" s="35"/>
      <c r="W258" s="35"/>
      <c r="X258" s="35"/>
      <c r="Y258" s="35"/>
      <c r="Z258" s="35"/>
      <c r="AA258" s="35"/>
      <c r="AB258" s="35"/>
      <c r="AC258" s="35"/>
      <c r="AD258" s="35"/>
    </row>
    <row r="259" spans="1:30" ht="15">
      <c r="A259" s="68" t="s">
        <v>355</v>
      </c>
      <c r="B259" s="68" t="s">
        <v>356</v>
      </c>
      <c r="C259" s="75" t="s">
        <v>290</v>
      </c>
      <c r="D259" s="89">
        <v>3</v>
      </c>
      <c r="E259" s="90" t="s">
        <v>132</v>
      </c>
      <c r="F259" s="91">
        <v>32</v>
      </c>
      <c r="G259" s="75"/>
      <c r="H259" s="78"/>
      <c r="I259" s="92"/>
      <c r="J259" s="92"/>
      <c r="K259" s="35" t="s">
        <v>65</v>
      </c>
      <c r="L259" s="109">
        <v>259</v>
      </c>
      <c r="M259" s="109"/>
      <c r="N259" s="94"/>
      <c r="O259" s="85" t="s">
        <v>199</v>
      </c>
      <c r="P259" s="85">
        <v>1</v>
      </c>
      <c r="Q259" s="85" t="s">
        <v>200</v>
      </c>
      <c r="R259" s="85"/>
      <c r="S259" s="85"/>
      <c r="T259" s="69" t="str">
        <f>REPLACE(INDEX(GroupVertices[Group],MATCH(Edges[[#This Row],[Vertex 1]],GroupVertices[Vertex],0)),1,1,"")</f>
        <v>5</v>
      </c>
      <c r="U259" s="69" t="str">
        <f>REPLACE(INDEX(GroupVertices[Group],MATCH(Edges[[#This Row],[Vertex 2]],GroupVertices[Vertex],0)),1,1,"")</f>
        <v>5</v>
      </c>
      <c r="V259" s="35"/>
      <c r="W259" s="35"/>
      <c r="X259" s="35"/>
      <c r="Y259" s="35"/>
      <c r="Z259" s="35"/>
      <c r="AA259" s="35"/>
      <c r="AB259" s="35"/>
      <c r="AC259" s="35"/>
      <c r="AD259" s="35"/>
    </row>
    <row r="260" spans="1:30" ht="15">
      <c r="A260" s="68" t="s">
        <v>355</v>
      </c>
      <c r="B260" s="68" t="s">
        <v>354</v>
      </c>
      <c r="C260" s="75" t="s">
        <v>290</v>
      </c>
      <c r="D260" s="89">
        <v>3</v>
      </c>
      <c r="E260" s="90" t="s">
        <v>132</v>
      </c>
      <c r="F260" s="91">
        <v>32</v>
      </c>
      <c r="G260" s="75"/>
      <c r="H260" s="78"/>
      <c r="I260" s="92"/>
      <c r="J260" s="92"/>
      <c r="K260" s="35" t="s">
        <v>66</v>
      </c>
      <c r="L260" s="109">
        <v>260</v>
      </c>
      <c r="M260" s="109"/>
      <c r="N260" s="94"/>
      <c r="O260" s="85" t="s">
        <v>199</v>
      </c>
      <c r="P260" s="85">
        <v>1</v>
      </c>
      <c r="Q260" s="85" t="s">
        <v>200</v>
      </c>
      <c r="R260" s="85"/>
      <c r="S260" s="85"/>
      <c r="T260" s="69" t="str">
        <f>REPLACE(INDEX(GroupVertices[Group],MATCH(Edges[[#This Row],[Vertex 1]],GroupVertices[Vertex],0)),1,1,"")</f>
        <v>5</v>
      </c>
      <c r="U260" s="69" t="str">
        <f>REPLACE(INDEX(GroupVertices[Group],MATCH(Edges[[#This Row],[Vertex 2]],GroupVertices[Vertex],0)),1,1,"")</f>
        <v>5</v>
      </c>
      <c r="V260" s="35"/>
      <c r="W260" s="35"/>
      <c r="X260" s="35"/>
      <c r="Y260" s="35"/>
      <c r="Z260" s="35"/>
      <c r="AA260" s="35"/>
      <c r="AB260" s="35"/>
      <c r="AC260" s="35"/>
      <c r="AD260" s="35"/>
    </row>
    <row r="261" spans="1:30" ht="15">
      <c r="A261" s="68" t="s">
        <v>355</v>
      </c>
      <c r="B261" s="68" t="s">
        <v>386</v>
      </c>
      <c r="C261" s="75" t="s">
        <v>290</v>
      </c>
      <c r="D261" s="89">
        <v>3</v>
      </c>
      <c r="E261" s="90" t="s">
        <v>132</v>
      </c>
      <c r="F261" s="91">
        <v>32</v>
      </c>
      <c r="G261" s="75"/>
      <c r="H261" s="78"/>
      <c r="I261" s="92"/>
      <c r="J261" s="92"/>
      <c r="K261" s="35" t="s">
        <v>65</v>
      </c>
      <c r="L261" s="109">
        <v>261</v>
      </c>
      <c r="M261" s="109"/>
      <c r="N261" s="94"/>
      <c r="O261" s="85" t="s">
        <v>199</v>
      </c>
      <c r="P261" s="85">
        <v>1</v>
      </c>
      <c r="Q261" s="85" t="s">
        <v>200</v>
      </c>
      <c r="R261" s="85"/>
      <c r="S261" s="85"/>
      <c r="T261" s="69" t="str">
        <f>REPLACE(INDEX(GroupVertices[Group],MATCH(Edges[[#This Row],[Vertex 1]],GroupVertices[Vertex],0)),1,1,"")</f>
        <v>5</v>
      </c>
      <c r="U261" s="69" t="str">
        <f>REPLACE(INDEX(GroupVertices[Group],MATCH(Edges[[#This Row],[Vertex 2]],GroupVertices[Vertex],0)),1,1,"")</f>
        <v>2</v>
      </c>
      <c r="V261" s="35"/>
      <c r="W261" s="35"/>
      <c r="X261" s="35"/>
      <c r="Y261" s="35"/>
      <c r="Z261" s="35"/>
      <c r="AA261" s="35"/>
      <c r="AB261" s="35"/>
      <c r="AC261" s="35"/>
      <c r="AD261" s="35"/>
    </row>
    <row r="262" spans="1:30" ht="15">
      <c r="A262" s="68" t="s">
        <v>294</v>
      </c>
      <c r="B262" s="68" t="s">
        <v>355</v>
      </c>
      <c r="C262" s="75" t="s">
        <v>290</v>
      </c>
      <c r="D262" s="89">
        <v>3</v>
      </c>
      <c r="E262" s="90" t="s">
        <v>132</v>
      </c>
      <c r="F262" s="91">
        <v>32</v>
      </c>
      <c r="G262" s="75"/>
      <c r="H262" s="78"/>
      <c r="I262" s="92"/>
      <c r="J262" s="92"/>
      <c r="K262" s="35" t="s">
        <v>65</v>
      </c>
      <c r="L262" s="109">
        <v>262</v>
      </c>
      <c r="M262" s="109"/>
      <c r="N262" s="94"/>
      <c r="O262" s="85" t="s">
        <v>199</v>
      </c>
      <c r="P262" s="85">
        <v>1</v>
      </c>
      <c r="Q262" s="85" t="s">
        <v>200</v>
      </c>
      <c r="R262" s="85"/>
      <c r="S262" s="85"/>
      <c r="T262" s="69" t="str">
        <f>REPLACE(INDEX(GroupVertices[Group],MATCH(Edges[[#This Row],[Vertex 1]],GroupVertices[Vertex],0)),1,1,"")</f>
        <v>1</v>
      </c>
      <c r="U262" s="69" t="str">
        <f>REPLACE(INDEX(GroupVertices[Group],MATCH(Edges[[#This Row],[Vertex 2]],GroupVertices[Vertex],0)),1,1,"")</f>
        <v>5</v>
      </c>
      <c r="V262" s="35"/>
      <c r="W262" s="35"/>
      <c r="X262" s="35"/>
      <c r="Y262" s="35"/>
      <c r="Z262" s="35"/>
      <c r="AA262" s="35"/>
      <c r="AB262" s="35"/>
      <c r="AC262" s="35"/>
      <c r="AD262" s="35"/>
    </row>
    <row r="263" spans="1:30" ht="15">
      <c r="A263" s="68" t="s">
        <v>354</v>
      </c>
      <c r="B263" s="68" t="s">
        <v>355</v>
      </c>
      <c r="C263" s="75" t="s">
        <v>290</v>
      </c>
      <c r="D263" s="89">
        <v>3</v>
      </c>
      <c r="E263" s="90" t="s">
        <v>132</v>
      </c>
      <c r="F263" s="91">
        <v>32</v>
      </c>
      <c r="G263" s="75"/>
      <c r="H263" s="78"/>
      <c r="I263" s="92"/>
      <c r="J263" s="92"/>
      <c r="K263" s="35" t="s">
        <v>66</v>
      </c>
      <c r="L263" s="109">
        <v>263</v>
      </c>
      <c r="M263" s="109"/>
      <c r="N263" s="94"/>
      <c r="O263" s="85" t="s">
        <v>199</v>
      </c>
      <c r="P263" s="85">
        <v>1</v>
      </c>
      <c r="Q263" s="85" t="s">
        <v>200</v>
      </c>
      <c r="R263" s="85"/>
      <c r="S263" s="85"/>
      <c r="T263" s="69" t="str">
        <f>REPLACE(INDEX(GroupVertices[Group],MATCH(Edges[[#This Row],[Vertex 1]],GroupVertices[Vertex],0)),1,1,"")</f>
        <v>5</v>
      </c>
      <c r="U263" s="69" t="str">
        <f>REPLACE(INDEX(GroupVertices[Group],MATCH(Edges[[#This Row],[Vertex 2]],GroupVertices[Vertex],0)),1,1,"")</f>
        <v>5</v>
      </c>
      <c r="V263" s="35"/>
      <c r="W263" s="35"/>
      <c r="X263" s="35"/>
      <c r="Y263" s="35"/>
      <c r="Z263" s="35"/>
      <c r="AA263" s="35"/>
      <c r="AB263" s="35"/>
      <c r="AC263" s="35"/>
      <c r="AD263" s="35"/>
    </row>
    <row r="264" spans="1:30" ht="15">
      <c r="A264" s="68" t="s">
        <v>356</v>
      </c>
      <c r="B264" s="68" t="s">
        <v>354</v>
      </c>
      <c r="C264" s="75" t="s">
        <v>290</v>
      </c>
      <c r="D264" s="89">
        <v>3</v>
      </c>
      <c r="E264" s="90" t="s">
        <v>132</v>
      </c>
      <c r="F264" s="91">
        <v>32</v>
      </c>
      <c r="G264" s="75"/>
      <c r="H264" s="78"/>
      <c r="I264" s="92"/>
      <c r="J264" s="92"/>
      <c r="K264" s="35" t="s">
        <v>66</v>
      </c>
      <c r="L264" s="109">
        <v>264</v>
      </c>
      <c r="M264" s="109"/>
      <c r="N264" s="94"/>
      <c r="O264" s="85" t="s">
        <v>199</v>
      </c>
      <c r="P264" s="85">
        <v>1</v>
      </c>
      <c r="Q264" s="85" t="s">
        <v>200</v>
      </c>
      <c r="R264" s="85"/>
      <c r="S264" s="85"/>
      <c r="T264" s="69" t="str">
        <f>REPLACE(INDEX(GroupVertices[Group],MATCH(Edges[[#This Row],[Vertex 1]],GroupVertices[Vertex],0)),1,1,"")</f>
        <v>5</v>
      </c>
      <c r="U264" s="69" t="str">
        <f>REPLACE(INDEX(GroupVertices[Group],MATCH(Edges[[#This Row],[Vertex 2]],GroupVertices[Vertex],0)),1,1,"")</f>
        <v>5</v>
      </c>
      <c r="V264" s="35"/>
      <c r="W264" s="35"/>
      <c r="X264" s="35"/>
      <c r="Y264" s="35"/>
      <c r="Z264" s="35"/>
      <c r="AA264" s="35"/>
      <c r="AB264" s="35"/>
      <c r="AC264" s="35"/>
      <c r="AD264" s="35"/>
    </row>
    <row r="265" spans="1:30" ht="15">
      <c r="A265" s="68" t="s">
        <v>356</v>
      </c>
      <c r="B265" s="68" t="s">
        <v>386</v>
      </c>
      <c r="C265" s="75" t="s">
        <v>290</v>
      </c>
      <c r="D265" s="89">
        <v>3</v>
      </c>
      <c r="E265" s="90" t="s">
        <v>132</v>
      </c>
      <c r="F265" s="91">
        <v>32</v>
      </c>
      <c r="G265" s="75"/>
      <c r="H265" s="78"/>
      <c r="I265" s="92"/>
      <c r="J265" s="92"/>
      <c r="K265" s="35" t="s">
        <v>65</v>
      </c>
      <c r="L265" s="109">
        <v>265</v>
      </c>
      <c r="M265" s="109"/>
      <c r="N265" s="94"/>
      <c r="O265" s="85" t="s">
        <v>199</v>
      </c>
      <c r="P265" s="85">
        <v>1</v>
      </c>
      <c r="Q265" s="85" t="s">
        <v>200</v>
      </c>
      <c r="R265" s="85"/>
      <c r="S265" s="85"/>
      <c r="T265" s="69" t="str">
        <f>REPLACE(INDEX(GroupVertices[Group],MATCH(Edges[[#This Row],[Vertex 1]],GroupVertices[Vertex],0)),1,1,"")</f>
        <v>5</v>
      </c>
      <c r="U265" s="69" t="str">
        <f>REPLACE(INDEX(GroupVertices[Group],MATCH(Edges[[#This Row],[Vertex 2]],GroupVertices[Vertex],0)),1,1,"")</f>
        <v>2</v>
      </c>
      <c r="V265" s="35"/>
      <c r="W265" s="35"/>
      <c r="X265" s="35"/>
      <c r="Y265" s="35"/>
      <c r="Z265" s="35"/>
      <c r="AA265" s="35"/>
      <c r="AB265" s="35"/>
      <c r="AC265" s="35"/>
      <c r="AD265" s="35"/>
    </row>
    <row r="266" spans="1:30" ht="15">
      <c r="A266" s="68" t="s">
        <v>294</v>
      </c>
      <c r="B266" s="68" t="s">
        <v>356</v>
      </c>
      <c r="C266" s="75" t="s">
        <v>290</v>
      </c>
      <c r="D266" s="89">
        <v>3</v>
      </c>
      <c r="E266" s="90" t="s">
        <v>132</v>
      </c>
      <c r="F266" s="91">
        <v>32</v>
      </c>
      <c r="G266" s="75"/>
      <c r="H266" s="78"/>
      <c r="I266" s="92"/>
      <c r="J266" s="92"/>
      <c r="K266" s="35" t="s">
        <v>65</v>
      </c>
      <c r="L266" s="109">
        <v>266</v>
      </c>
      <c r="M266" s="109"/>
      <c r="N266" s="94"/>
      <c r="O266" s="85" t="s">
        <v>199</v>
      </c>
      <c r="P266" s="85">
        <v>1</v>
      </c>
      <c r="Q266" s="85" t="s">
        <v>200</v>
      </c>
      <c r="R266" s="85"/>
      <c r="S266" s="85"/>
      <c r="T266" s="69" t="str">
        <f>REPLACE(INDEX(GroupVertices[Group],MATCH(Edges[[#This Row],[Vertex 1]],GroupVertices[Vertex],0)),1,1,"")</f>
        <v>1</v>
      </c>
      <c r="U266" s="69" t="str">
        <f>REPLACE(INDEX(GroupVertices[Group],MATCH(Edges[[#This Row],[Vertex 2]],GroupVertices[Vertex],0)),1,1,"")</f>
        <v>5</v>
      </c>
      <c r="V266" s="35"/>
      <c r="W266" s="35"/>
      <c r="X266" s="35"/>
      <c r="Y266" s="35"/>
      <c r="Z266" s="35"/>
      <c r="AA266" s="35"/>
      <c r="AB266" s="35"/>
      <c r="AC266" s="35"/>
      <c r="AD266" s="35"/>
    </row>
    <row r="267" spans="1:30" ht="15">
      <c r="A267" s="68" t="s">
        <v>354</v>
      </c>
      <c r="B267" s="68" t="s">
        <v>356</v>
      </c>
      <c r="C267" s="75" t="s">
        <v>290</v>
      </c>
      <c r="D267" s="89">
        <v>3</v>
      </c>
      <c r="E267" s="90" t="s">
        <v>132</v>
      </c>
      <c r="F267" s="91">
        <v>32</v>
      </c>
      <c r="G267" s="75"/>
      <c r="H267" s="78"/>
      <c r="I267" s="92"/>
      <c r="J267" s="92"/>
      <c r="K267" s="35" t="s">
        <v>66</v>
      </c>
      <c r="L267" s="109">
        <v>267</v>
      </c>
      <c r="M267" s="109"/>
      <c r="N267" s="94"/>
      <c r="O267" s="85" t="s">
        <v>199</v>
      </c>
      <c r="P267" s="85">
        <v>1</v>
      </c>
      <c r="Q267" s="85" t="s">
        <v>200</v>
      </c>
      <c r="R267" s="85"/>
      <c r="S267" s="85"/>
      <c r="T267" s="69" t="str">
        <f>REPLACE(INDEX(GroupVertices[Group],MATCH(Edges[[#This Row],[Vertex 1]],GroupVertices[Vertex],0)),1,1,"")</f>
        <v>5</v>
      </c>
      <c r="U267" s="69" t="str">
        <f>REPLACE(INDEX(GroupVertices[Group],MATCH(Edges[[#This Row],[Vertex 2]],GroupVertices[Vertex],0)),1,1,"")</f>
        <v>5</v>
      </c>
      <c r="V267" s="35"/>
      <c r="W267" s="35"/>
      <c r="X267" s="35"/>
      <c r="Y267" s="35"/>
      <c r="Z267" s="35"/>
      <c r="AA267" s="35"/>
      <c r="AB267" s="35"/>
      <c r="AC267" s="35"/>
      <c r="AD267" s="35"/>
    </row>
    <row r="268" spans="1:30" ht="15">
      <c r="A268" s="68" t="s">
        <v>354</v>
      </c>
      <c r="B268" s="68" t="s">
        <v>357</v>
      </c>
      <c r="C268" s="75" t="s">
        <v>290</v>
      </c>
      <c r="D268" s="89">
        <v>3</v>
      </c>
      <c r="E268" s="90" t="s">
        <v>132</v>
      </c>
      <c r="F268" s="91">
        <v>32</v>
      </c>
      <c r="G268" s="75"/>
      <c r="H268" s="78"/>
      <c r="I268" s="92"/>
      <c r="J268" s="92"/>
      <c r="K268" s="35" t="s">
        <v>66</v>
      </c>
      <c r="L268" s="109">
        <v>268</v>
      </c>
      <c r="M268" s="109"/>
      <c r="N268" s="94"/>
      <c r="O268" s="85" t="s">
        <v>199</v>
      </c>
      <c r="P268" s="85">
        <v>1</v>
      </c>
      <c r="Q268" s="85" t="s">
        <v>200</v>
      </c>
      <c r="R268" s="85"/>
      <c r="S268" s="85"/>
      <c r="T268" s="69" t="str">
        <f>REPLACE(INDEX(GroupVertices[Group],MATCH(Edges[[#This Row],[Vertex 1]],GroupVertices[Vertex],0)),1,1,"")</f>
        <v>5</v>
      </c>
      <c r="U268" s="69" t="str">
        <f>REPLACE(INDEX(GroupVertices[Group],MATCH(Edges[[#This Row],[Vertex 2]],GroupVertices[Vertex],0)),1,1,"")</f>
        <v>5</v>
      </c>
      <c r="V268" s="35"/>
      <c r="W268" s="35"/>
      <c r="X268" s="35"/>
      <c r="Y268" s="35"/>
      <c r="Z268" s="35"/>
      <c r="AA268" s="35"/>
      <c r="AB268" s="35"/>
      <c r="AC268" s="35"/>
      <c r="AD268" s="35"/>
    </row>
    <row r="269" spans="1:30" ht="15">
      <c r="A269" s="68" t="s">
        <v>354</v>
      </c>
      <c r="B269" s="68" t="s">
        <v>386</v>
      </c>
      <c r="C269" s="75" t="s">
        <v>290</v>
      </c>
      <c r="D269" s="89">
        <v>3</v>
      </c>
      <c r="E269" s="90" t="s">
        <v>132</v>
      </c>
      <c r="F269" s="91">
        <v>32</v>
      </c>
      <c r="G269" s="75"/>
      <c r="H269" s="78"/>
      <c r="I269" s="92"/>
      <c r="J269" s="92"/>
      <c r="K269" s="35" t="s">
        <v>65</v>
      </c>
      <c r="L269" s="109">
        <v>269</v>
      </c>
      <c r="M269" s="109"/>
      <c r="N269" s="94"/>
      <c r="O269" s="85" t="s">
        <v>199</v>
      </c>
      <c r="P269" s="85">
        <v>1</v>
      </c>
      <c r="Q269" s="85" t="s">
        <v>200</v>
      </c>
      <c r="R269" s="85"/>
      <c r="S269" s="85"/>
      <c r="T269" s="69" t="str">
        <f>REPLACE(INDEX(GroupVertices[Group],MATCH(Edges[[#This Row],[Vertex 1]],GroupVertices[Vertex],0)),1,1,"")</f>
        <v>5</v>
      </c>
      <c r="U269" s="69" t="str">
        <f>REPLACE(INDEX(GroupVertices[Group],MATCH(Edges[[#This Row],[Vertex 2]],GroupVertices[Vertex],0)),1,1,"")</f>
        <v>2</v>
      </c>
      <c r="V269" s="35"/>
      <c r="W269" s="35"/>
      <c r="X269" s="35"/>
      <c r="Y269" s="35"/>
      <c r="Z269" s="35"/>
      <c r="AA269" s="35"/>
      <c r="AB269" s="35"/>
      <c r="AC269" s="35"/>
      <c r="AD269" s="35"/>
    </row>
    <row r="270" spans="1:30" ht="15">
      <c r="A270" s="68" t="s">
        <v>294</v>
      </c>
      <c r="B270" s="68" t="s">
        <v>354</v>
      </c>
      <c r="C270" s="75" t="s">
        <v>290</v>
      </c>
      <c r="D270" s="89">
        <v>3</v>
      </c>
      <c r="E270" s="90" t="s">
        <v>132</v>
      </c>
      <c r="F270" s="91">
        <v>32</v>
      </c>
      <c r="G270" s="75"/>
      <c r="H270" s="78"/>
      <c r="I270" s="92"/>
      <c r="J270" s="92"/>
      <c r="K270" s="35" t="s">
        <v>65</v>
      </c>
      <c r="L270" s="109">
        <v>270</v>
      </c>
      <c r="M270" s="109"/>
      <c r="N270" s="94"/>
      <c r="O270" s="85" t="s">
        <v>199</v>
      </c>
      <c r="P270" s="85">
        <v>1</v>
      </c>
      <c r="Q270" s="85" t="s">
        <v>200</v>
      </c>
      <c r="R270" s="85"/>
      <c r="S270" s="85"/>
      <c r="T270" s="69" t="str">
        <f>REPLACE(INDEX(GroupVertices[Group],MATCH(Edges[[#This Row],[Vertex 1]],GroupVertices[Vertex],0)),1,1,"")</f>
        <v>1</v>
      </c>
      <c r="U270" s="69" t="str">
        <f>REPLACE(INDEX(GroupVertices[Group],MATCH(Edges[[#This Row],[Vertex 2]],GroupVertices[Vertex],0)),1,1,"")</f>
        <v>5</v>
      </c>
      <c r="V270" s="35"/>
      <c r="W270" s="35"/>
      <c r="X270" s="35"/>
      <c r="Y270" s="35"/>
      <c r="Z270" s="35"/>
      <c r="AA270" s="35"/>
      <c r="AB270" s="35"/>
      <c r="AC270" s="35"/>
      <c r="AD270" s="35"/>
    </row>
    <row r="271" spans="1:30" ht="15">
      <c r="A271" s="68" t="s">
        <v>357</v>
      </c>
      <c r="B271" s="68" t="s">
        <v>354</v>
      </c>
      <c r="C271" s="75" t="s">
        <v>290</v>
      </c>
      <c r="D271" s="89">
        <v>3</v>
      </c>
      <c r="E271" s="90" t="s">
        <v>132</v>
      </c>
      <c r="F271" s="91">
        <v>32</v>
      </c>
      <c r="G271" s="75"/>
      <c r="H271" s="78"/>
      <c r="I271" s="92"/>
      <c r="J271" s="92"/>
      <c r="K271" s="35" t="s">
        <v>66</v>
      </c>
      <c r="L271" s="109">
        <v>271</v>
      </c>
      <c r="M271" s="109"/>
      <c r="N271" s="94"/>
      <c r="O271" s="85" t="s">
        <v>199</v>
      </c>
      <c r="P271" s="85">
        <v>1</v>
      </c>
      <c r="Q271" s="85" t="s">
        <v>200</v>
      </c>
      <c r="R271" s="85"/>
      <c r="S271" s="85"/>
      <c r="T271" s="69" t="str">
        <f>REPLACE(INDEX(GroupVertices[Group],MATCH(Edges[[#This Row],[Vertex 1]],GroupVertices[Vertex],0)),1,1,"")</f>
        <v>5</v>
      </c>
      <c r="U271" s="69" t="str">
        <f>REPLACE(INDEX(GroupVertices[Group],MATCH(Edges[[#This Row],[Vertex 2]],GroupVertices[Vertex],0)),1,1,"")</f>
        <v>5</v>
      </c>
      <c r="V271" s="35"/>
      <c r="W271" s="35"/>
      <c r="X271" s="35"/>
      <c r="Y271" s="35"/>
      <c r="Z271" s="35"/>
      <c r="AA271" s="35"/>
      <c r="AB271" s="35"/>
      <c r="AC271" s="35"/>
      <c r="AD271" s="35"/>
    </row>
    <row r="272" spans="1:30" ht="15">
      <c r="A272" s="68" t="s">
        <v>294</v>
      </c>
      <c r="B272" s="68" t="s">
        <v>357</v>
      </c>
      <c r="C272" s="75" t="s">
        <v>290</v>
      </c>
      <c r="D272" s="89">
        <v>3</v>
      </c>
      <c r="E272" s="90" t="s">
        <v>132</v>
      </c>
      <c r="F272" s="91">
        <v>32</v>
      </c>
      <c r="G272" s="75"/>
      <c r="H272" s="78"/>
      <c r="I272" s="92"/>
      <c r="J272" s="92"/>
      <c r="K272" s="35" t="s">
        <v>65</v>
      </c>
      <c r="L272" s="109">
        <v>272</v>
      </c>
      <c r="M272" s="109"/>
      <c r="N272" s="94"/>
      <c r="O272" s="85" t="s">
        <v>199</v>
      </c>
      <c r="P272" s="85">
        <v>1</v>
      </c>
      <c r="Q272" s="85" t="s">
        <v>200</v>
      </c>
      <c r="R272" s="85"/>
      <c r="S272" s="85"/>
      <c r="T272" s="69" t="str">
        <f>REPLACE(INDEX(GroupVertices[Group],MATCH(Edges[[#This Row],[Vertex 1]],GroupVertices[Vertex],0)),1,1,"")</f>
        <v>1</v>
      </c>
      <c r="U272" s="69" t="str">
        <f>REPLACE(INDEX(GroupVertices[Group],MATCH(Edges[[#This Row],[Vertex 2]],GroupVertices[Vertex],0)),1,1,"")</f>
        <v>5</v>
      </c>
      <c r="V272" s="35"/>
      <c r="W272" s="35"/>
      <c r="X272" s="35"/>
      <c r="Y272" s="35"/>
      <c r="Z272" s="35"/>
      <c r="AA272" s="35"/>
      <c r="AB272" s="35"/>
      <c r="AC272" s="35"/>
      <c r="AD272" s="35"/>
    </row>
    <row r="273" spans="1:30" ht="15">
      <c r="A273" s="68" t="s">
        <v>358</v>
      </c>
      <c r="B273" s="68" t="s">
        <v>359</v>
      </c>
      <c r="C273" s="75" t="s">
        <v>290</v>
      </c>
      <c r="D273" s="89">
        <v>3</v>
      </c>
      <c r="E273" s="90" t="s">
        <v>132</v>
      </c>
      <c r="F273" s="91">
        <v>32</v>
      </c>
      <c r="G273" s="75"/>
      <c r="H273" s="78"/>
      <c r="I273" s="92"/>
      <c r="J273" s="92"/>
      <c r="K273" s="35" t="s">
        <v>66</v>
      </c>
      <c r="L273" s="109">
        <v>273</v>
      </c>
      <c r="M273" s="109"/>
      <c r="N273" s="94"/>
      <c r="O273" s="85" t="s">
        <v>199</v>
      </c>
      <c r="P273" s="85">
        <v>1</v>
      </c>
      <c r="Q273" s="85" t="s">
        <v>200</v>
      </c>
      <c r="R273" s="85"/>
      <c r="S273" s="85"/>
      <c r="T273" s="69" t="str">
        <f>REPLACE(INDEX(GroupVertices[Group],MATCH(Edges[[#This Row],[Vertex 1]],GroupVertices[Vertex],0)),1,1,"")</f>
        <v>2</v>
      </c>
      <c r="U273" s="69" t="str">
        <f>REPLACE(INDEX(GroupVertices[Group],MATCH(Edges[[#This Row],[Vertex 2]],GroupVertices[Vertex],0)),1,1,"")</f>
        <v>2</v>
      </c>
      <c r="V273" s="35"/>
      <c r="W273" s="35"/>
      <c r="X273" s="35"/>
      <c r="Y273" s="35"/>
      <c r="Z273" s="35"/>
      <c r="AA273" s="35"/>
      <c r="AB273" s="35"/>
      <c r="AC273" s="35"/>
      <c r="AD273" s="35"/>
    </row>
    <row r="274" spans="1:30" ht="15">
      <c r="A274" s="68" t="s">
        <v>358</v>
      </c>
      <c r="B274" s="68" t="s">
        <v>386</v>
      </c>
      <c r="C274" s="75" t="s">
        <v>290</v>
      </c>
      <c r="D274" s="89">
        <v>3</v>
      </c>
      <c r="E274" s="90" t="s">
        <v>132</v>
      </c>
      <c r="F274" s="91">
        <v>32</v>
      </c>
      <c r="G274" s="75"/>
      <c r="H274" s="78"/>
      <c r="I274" s="92"/>
      <c r="J274" s="92"/>
      <c r="K274" s="35" t="s">
        <v>65</v>
      </c>
      <c r="L274" s="109">
        <v>274</v>
      </c>
      <c r="M274" s="109"/>
      <c r="N274" s="94"/>
      <c r="O274" s="85" t="s">
        <v>199</v>
      </c>
      <c r="P274" s="85">
        <v>1</v>
      </c>
      <c r="Q274" s="85" t="s">
        <v>200</v>
      </c>
      <c r="R274" s="85"/>
      <c r="S274" s="85"/>
      <c r="T274" s="69" t="str">
        <f>REPLACE(INDEX(GroupVertices[Group],MATCH(Edges[[#This Row],[Vertex 1]],GroupVertices[Vertex],0)),1,1,"")</f>
        <v>2</v>
      </c>
      <c r="U274" s="69" t="str">
        <f>REPLACE(INDEX(GroupVertices[Group],MATCH(Edges[[#This Row],[Vertex 2]],GroupVertices[Vertex],0)),1,1,"")</f>
        <v>2</v>
      </c>
      <c r="V274" s="35"/>
      <c r="W274" s="35"/>
      <c r="X274" s="35"/>
      <c r="Y274" s="35"/>
      <c r="Z274" s="35"/>
      <c r="AA274" s="35"/>
      <c r="AB274" s="35"/>
      <c r="AC274" s="35"/>
      <c r="AD274" s="35"/>
    </row>
    <row r="275" spans="1:30" ht="15">
      <c r="A275" s="68" t="s">
        <v>294</v>
      </c>
      <c r="B275" s="68" t="s">
        <v>358</v>
      </c>
      <c r="C275" s="75" t="s">
        <v>290</v>
      </c>
      <c r="D275" s="89">
        <v>3</v>
      </c>
      <c r="E275" s="90" t="s">
        <v>132</v>
      </c>
      <c r="F275" s="91">
        <v>32</v>
      </c>
      <c r="G275" s="75"/>
      <c r="H275" s="78"/>
      <c r="I275" s="92"/>
      <c r="J275" s="92"/>
      <c r="K275" s="35" t="s">
        <v>65</v>
      </c>
      <c r="L275" s="109">
        <v>275</v>
      </c>
      <c r="M275" s="109"/>
      <c r="N275" s="94"/>
      <c r="O275" s="85" t="s">
        <v>199</v>
      </c>
      <c r="P275" s="85">
        <v>1</v>
      </c>
      <c r="Q275" s="85" t="s">
        <v>200</v>
      </c>
      <c r="R275" s="85"/>
      <c r="S275" s="85"/>
      <c r="T275" s="69" t="str">
        <f>REPLACE(INDEX(GroupVertices[Group],MATCH(Edges[[#This Row],[Vertex 1]],GroupVertices[Vertex],0)),1,1,"")</f>
        <v>1</v>
      </c>
      <c r="U275" s="69" t="str">
        <f>REPLACE(INDEX(GroupVertices[Group],MATCH(Edges[[#This Row],[Vertex 2]],GroupVertices[Vertex],0)),1,1,"")</f>
        <v>2</v>
      </c>
      <c r="V275" s="35"/>
      <c r="W275" s="35"/>
      <c r="X275" s="35"/>
      <c r="Y275" s="35"/>
      <c r="Z275" s="35"/>
      <c r="AA275" s="35"/>
      <c r="AB275" s="35"/>
      <c r="AC275" s="35"/>
      <c r="AD275" s="35"/>
    </row>
    <row r="276" spans="1:30" ht="15">
      <c r="A276" s="68" t="s">
        <v>359</v>
      </c>
      <c r="B276" s="68" t="s">
        <v>358</v>
      </c>
      <c r="C276" s="75" t="s">
        <v>290</v>
      </c>
      <c r="D276" s="89">
        <v>3</v>
      </c>
      <c r="E276" s="90" t="s">
        <v>132</v>
      </c>
      <c r="F276" s="91">
        <v>32</v>
      </c>
      <c r="G276" s="75"/>
      <c r="H276" s="78"/>
      <c r="I276" s="92"/>
      <c r="J276" s="92"/>
      <c r="K276" s="35" t="s">
        <v>66</v>
      </c>
      <c r="L276" s="109">
        <v>276</v>
      </c>
      <c r="M276" s="109"/>
      <c r="N276" s="94"/>
      <c r="O276" s="85" t="s">
        <v>199</v>
      </c>
      <c r="P276" s="85">
        <v>1</v>
      </c>
      <c r="Q276" s="85" t="s">
        <v>200</v>
      </c>
      <c r="R276" s="85"/>
      <c r="S276" s="85"/>
      <c r="T276" s="69" t="str">
        <f>REPLACE(INDEX(GroupVertices[Group],MATCH(Edges[[#This Row],[Vertex 1]],GroupVertices[Vertex],0)),1,1,"")</f>
        <v>2</v>
      </c>
      <c r="U276" s="69" t="str">
        <f>REPLACE(INDEX(GroupVertices[Group],MATCH(Edges[[#This Row],[Vertex 2]],GroupVertices[Vertex],0)),1,1,"")</f>
        <v>2</v>
      </c>
      <c r="V276" s="35"/>
      <c r="W276" s="35"/>
      <c r="X276" s="35"/>
      <c r="Y276" s="35"/>
      <c r="Z276" s="35"/>
      <c r="AA276" s="35"/>
      <c r="AB276" s="35"/>
      <c r="AC276" s="35"/>
      <c r="AD276" s="35"/>
    </row>
    <row r="277" spans="1:30" ht="15">
      <c r="A277" s="68" t="s">
        <v>360</v>
      </c>
      <c r="B277" s="68" t="s">
        <v>351</v>
      </c>
      <c r="C277" s="75" t="s">
        <v>290</v>
      </c>
      <c r="D277" s="89">
        <v>3</v>
      </c>
      <c r="E277" s="90" t="s">
        <v>132</v>
      </c>
      <c r="F277" s="91">
        <v>32</v>
      </c>
      <c r="G277" s="75"/>
      <c r="H277" s="78"/>
      <c r="I277" s="92"/>
      <c r="J277" s="92"/>
      <c r="K277" s="35" t="s">
        <v>65</v>
      </c>
      <c r="L277" s="109">
        <v>277</v>
      </c>
      <c r="M277" s="109"/>
      <c r="N277" s="94"/>
      <c r="O277" s="85" t="s">
        <v>199</v>
      </c>
      <c r="P277" s="85">
        <v>1</v>
      </c>
      <c r="Q277" s="85" t="s">
        <v>200</v>
      </c>
      <c r="R277" s="85"/>
      <c r="S277" s="85"/>
      <c r="T277" s="69" t="str">
        <f>REPLACE(INDEX(GroupVertices[Group],MATCH(Edges[[#This Row],[Vertex 1]],GroupVertices[Vertex],0)),1,1,"")</f>
        <v>2</v>
      </c>
      <c r="U277" s="69" t="str">
        <f>REPLACE(INDEX(GroupVertices[Group],MATCH(Edges[[#This Row],[Vertex 2]],GroupVertices[Vertex],0)),1,1,"")</f>
        <v>4</v>
      </c>
      <c r="V277" s="35"/>
      <c r="W277" s="35"/>
      <c r="X277" s="35"/>
      <c r="Y277" s="35"/>
      <c r="Z277" s="35"/>
      <c r="AA277" s="35"/>
      <c r="AB277" s="35"/>
      <c r="AC277" s="35"/>
      <c r="AD277" s="35"/>
    </row>
    <row r="278" spans="1:30" ht="15">
      <c r="A278" s="68" t="s">
        <v>360</v>
      </c>
      <c r="B278" s="68" t="s">
        <v>381</v>
      </c>
      <c r="C278" s="75" t="s">
        <v>290</v>
      </c>
      <c r="D278" s="89">
        <v>3</v>
      </c>
      <c r="E278" s="90" t="s">
        <v>132</v>
      </c>
      <c r="F278" s="91">
        <v>32</v>
      </c>
      <c r="G278" s="75"/>
      <c r="H278" s="78"/>
      <c r="I278" s="92"/>
      <c r="J278" s="92"/>
      <c r="K278" s="35" t="s">
        <v>65</v>
      </c>
      <c r="L278" s="109">
        <v>278</v>
      </c>
      <c r="M278" s="109"/>
      <c r="N278" s="94"/>
      <c r="O278" s="85" t="s">
        <v>199</v>
      </c>
      <c r="P278" s="85">
        <v>1</v>
      </c>
      <c r="Q278" s="85" t="s">
        <v>200</v>
      </c>
      <c r="R278" s="85"/>
      <c r="S278" s="85"/>
      <c r="T278" s="69" t="str">
        <f>REPLACE(INDEX(GroupVertices[Group],MATCH(Edges[[#This Row],[Vertex 1]],GroupVertices[Vertex],0)),1,1,"")</f>
        <v>2</v>
      </c>
      <c r="U278" s="69" t="str">
        <f>REPLACE(INDEX(GroupVertices[Group],MATCH(Edges[[#This Row],[Vertex 2]],GroupVertices[Vertex],0)),1,1,"")</f>
        <v>2</v>
      </c>
      <c r="V278" s="35"/>
      <c r="W278" s="35"/>
      <c r="X278" s="35"/>
      <c r="Y278" s="35"/>
      <c r="Z278" s="35"/>
      <c r="AA278" s="35"/>
      <c r="AB278" s="35"/>
      <c r="AC278" s="35"/>
      <c r="AD278" s="35"/>
    </row>
    <row r="279" spans="1:30" ht="15">
      <c r="A279" s="68" t="s">
        <v>360</v>
      </c>
      <c r="B279" s="68" t="s">
        <v>386</v>
      </c>
      <c r="C279" s="75" t="s">
        <v>290</v>
      </c>
      <c r="D279" s="89">
        <v>3</v>
      </c>
      <c r="E279" s="90" t="s">
        <v>132</v>
      </c>
      <c r="F279" s="91">
        <v>32</v>
      </c>
      <c r="G279" s="75"/>
      <c r="H279" s="78"/>
      <c r="I279" s="92"/>
      <c r="J279" s="92"/>
      <c r="K279" s="35" t="s">
        <v>65</v>
      </c>
      <c r="L279" s="109">
        <v>279</v>
      </c>
      <c r="M279" s="109"/>
      <c r="N279" s="94"/>
      <c r="O279" s="85" t="s">
        <v>199</v>
      </c>
      <c r="P279" s="85">
        <v>1</v>
      </c>
      <c r="Q279" s="85" t="s">
        <v>200</v>
      </c>
      <c r="R279" s="85"/>
      <c r="S279" s="85"/>
      <c r="T279" s="69" t="str">
        <f>REPLACE(INDEX(GroupVertices[Group],MATCH(Edges[[#This Row],[Vertex 1]],GroupVertices[Vertex],0)),1,1,"")</f>
        <v>2</v>
      </c>
      <c r="U279" s="69" t="str">
        <f>REPLACE(INDEX(GroupVertices[Group],MATCH(Edges[[#This Row],[Vertex 2]],GroupVertices[Vertex],0)),1,1,"")</f>
        <v>2</v>
      </c>
      <c r="V279" s="35"/>
      <c r="W279" s="35"/>
      <c r="X279" s="35"/>
      <c r="Y279" s="35"/>
      <c r="Z279" s="35"/>
      <c r="AA279" s="35"/>
      <c r="AB279" s="35"/>
      <c r="AC279" s="35"/>
      <c r="AD279" s="35"/>
    </row>
    <row r="280" spans="1:30" ht="15">
      <c r="A280" s="68" t="s">
        <v>294</v>
      </c>
      <c r="B280" s="68" t="s">
        <v>360</v>
      </c>
      <c r="C280" s="75" t="s">
        <v>290</v>
      </c>
      <c r="D280" s="89">
        <v>3</v>
      </c>
      <c r="E280" s="90" t="s">
        <v>132</v>
      </c>
      <c r="F280" s="91">
        <v>32</v>
      </c>
      <c r="G280" s="75"/>
      <c r="H280" s="78"/>
      <c r="I280" s="92"/>
      <c r="J280" s="92"/>
      <c r="K280" s="35" t="s">
        <v>65</v>
      </c>
      <c r="L280" s="109">
        <v>280</v>
      </c>
      <c r="M280" s="109"/>
      <c r="N280" s="94"/>
      <c r="O280" s="85" t="s">
        <v>199</v>
      </c>
      <c r="P280" s="85">
        <v>1</v>
      </c>
      <c r="Q280" s="85" t="s">
        <v>200</v>
      </c>
      <c r="R280" s="85"/>
      <c r="S280" s="85"/>
      <c r="T280" s="69" t="str">
        <f>REPLACE(INDEX(GroupVertices[Group],MATCH(Edges[[#This Row],[Vertex 1]],GroupVertices[Vertex],0)),1,1,"")</f>
        <v>1</v>
      </c>
      <c r="U280" s="69" t="str">
        <f>REPLACE(INDEX(GroupVertices[Group],MATCH(Edges[[#This Row],[Vertex 2]],GroupVertices[Vertex],0)),1,1,"")</f>
        <v>2</v>
      </c>
      <c r="V280" s="35"/>
      <c r="W280" s="35"/>
      <c r="X280" s="35"/>
      <c r="Y280" s="35"/>
      <c r="Z280" s="35"/>
      <c r="AA280" s="35"/>
      <c r="AB280" s="35"/>
      <c r="AC280" s="35"/>
      <c r="AD280" s="35"/>
    </row>
    <row r="281" spans="1:30" ht="15">
      <c r="A281" s="68" t="s">
        <v>294</v>
      </c>
      <c r="B281" s="68" t="s">
        <v>418</v>
      </c>
      <c r="C281" s="75" t="s">
        <v>290</v>
      </c>
      <c r="D281" s="89">
        <v>3</v>
      </c>
      <c r="E281" s="90" t="s">
        <v>132</v>
      </c>
      <c r="F281" s="91">
        <v>32</v>
      </c>
      <c r="G281" s="75"/>
      <c r="H281" s="78"/>
      <c r="I281" s="92"/>
      <c r="J281" s="92"/>
      <c r="K281" s="35" t="s">
        <v>65</v>
      </c>
      <c r="L281" s="109">
        <v>281</v>
      </c>
      <c r="M281" s="109"/>
      <c r="N281" s="94"/>
      <c r="O281" s="85" t="s">
        <v>199</v>
      </c>
      <c r="P281" s="85">
        <v>1</v>
      </c>
      <c r="Q281" s="85" t="s">
        <v>200</v>
      </c>
      <c r="R281" s="85"/>
      <c r="S281" s="85"/>
      <c r="T281" s="69" t="str">
        <f>REPLACE(INDEX(GroupVertices[Group],MATCH(Edges[[#This Row],[Vertex 1]],GroupVertices[Vertex],0)),1,1,"")</f>
        <v>1</v>
      </c>
      <c r="U281" s="69" t="str">
        <f>REPLACE(INDEX(GroupVertices[Group],MATCH(Edges[[#This Row],[Vertex 2]],GroupVertices[Vertex],0)),1,1,"")</f>
        <v>1</v>
      </c>
      <c r="V281" s="35"/>
      <c r="W281" s="35"/>
      <c r="X281" s="35"/>
      <c r="Y281" s="35"/>
      <c r="Z281" s="35"/>
      <c r="AA281" s="35"/>
      <c r="AB281" s="35"/>
      <c r="AC281" s="35"/>
      <c r="AD281" s="35"/>
    </row>
    <row r="282" spans="1:30" ht="15">
      <c r="A282" s="68" t="s">
        <v>361</v>
      </c>
      <c r="B282" s="68" t="s">
        <v>385</v>
      </c>
      <c r="C282" s="75" t="s">
        <v>290</v>
      </c>
      <c r="D282" s="89">
        <v>3</v>
      </c>
      <c r="E282" s="90" t="s">
        <v>132</v>
      </c>
      <c r="F282" s="91">
        <v>32</v>
      </c>
      <c r="G282" s="75"/>
      <c r="H282" s="78"/>
      <c r="I282" s="92"/>
      <c r="J282" s="92"/>
      <c r="K282" s="35" t="s">
        <v>65</v>
      </c>
      <c r="L282" s="109">
        <v>282</v>
      </c>
      <c r="M282" s="109"/>
      <c r="N282" s="94"/>
      <c r="O282" s="85" t="s">
        <v>199</v>
      </c>
      <c r="P282" s="85">
        <v>1</v>
      </c>
      <c r="Q282" s="85" t="s">
        <v>200</v>
      </c>
      <c r="R282" s="85"/>
      <c r="S282" s="85"/>
      <c r="T282" s="69" t="str">
        <f>REPLACE(INDEX(GroupVertices[Group],MATCH(Edges[[#This Row],[Vertex 1]],GroupVertices[Vertex],0)),1,1,"")</f>
        <v>1</v>
      </c>
      <c r="U282" s="69" t="str">
        <f>REPLACE(INDEX(GroupVertices[Group],MATCH(Edges[[#This Row],[Vertex 2]],GroupVertices[Vertex],0)),1,1,"")</f>
        <v>2</v>
      </c>
      <c r="V282" s="35"/>
      <c r="W282" s="35"/>
      <c r="X282" s="35"/>
      <c r="Y282" s="35"/>
      <c r="Z282" s="35"/>
      <c r="AA282" s="35"/>
      <c r="AB282" s="35"/>
      <c r="AC282" s="35"/>
      <c r="AD282" s="35"/>
    </row>
    <row r="283" spans="1:30" ht="15">
      <c r="A283" s="68" t="s">
        <v>294</v>
      </c>
      <c r="B283" s="68" t="s">
        <v>361</v>
      </c>
      <c r="C283" s="75" t="s">
        <v>290</v>
      </c>
      <c r="D283" s="89">
        <v>3</v>
      </c>
      <c r="E283" s="90" t="s">
        <v>132</v>
      </c>
      <c r="F283" s="91">
        <v>32</v>
      </c>
      <c r="G283" s="75"/>
      <c r="H283" s="78"/>
      <c r="I283" s="92"/>
      <c r="J283" s="92"/>
      <c r="K283" s="35" t="s">
        <v>65</v>
      </c>
      <c r="L283" s="109">
        <v>283</v>
      </c>
      <c r="M283" s="109"/>
      <c r="N283" s="94"/>
      <c r="O283" s="85" t="s">
        <v>199</v>
      </c>
      <c r="P283" s="85">
        <v>1</v>
      </c>
      <c r="Q283" s="85" t="s">
        <v>200</v>
      </c>
      <c r="R283" s="85"/>
      <c r="S283" s="85"/>
      <c r="T283" s="69" t="str">
        <f>REPLACE(INDEX(GroupVertices[Group],MATCH(Edges[[#This Row],[Vertex 1]],GroupVertices[Vertex],0)),1,1,"")</f>
        <v>1</v>
      </c>
      <c r="U283" s="69" t="str">
        <f>REPLACE(INDEX(GroupVertices[Group],MATCH(Edges[[#This Row],[Vertex 2]],GroupVertices[Vertex],0)),1,1,"")</f>
        <v>1</v>
      </c>
      <c r="V283" s="35"/>
      <c r="W283" s="35"/>
      <c r="X283" s="35"/>
      <c r="Y283" s="35"/>
      <c r="Z283" s="35"/>
      <c r="AA283" s="35"/>
      <c r="AB283" s="35"/>
      <c r="AC283" s="35"/>
      <c r="AD283" s="35"/>
    </row>
    <row r="284" spans="1:30" ht="15">
      <c r="A284" s="68" t="s">
        <v>294</v>
      </c>
      <c r="B284" s="68" t="s">
        <v>419</v>
      </c>
      <c r="C284" s="75" t="s">
        <v>290</v>
      </c>
      <c r="D284" s="89">
        <v>3</v>
      </c>
      <c r="E284" s="90" t="s">
        <v>132</v>
      </c>
      <c r="F284" s="91">
        <v>32</v>
      </c>
      <c r="G284" s="75"/>
      <c r="H284" s="78"/>
      <c r="I284" s="92"/>
      <c r="J284" s="92"/>
      <c r="K284" s="35" t="s">
        <v>65</v>
      </c>
      <c r="L284" s="109">
        <v>284</v>
      </c>
      <c r="M284" s="109"/>
      <c r="N284" s="94"/>
      <c r="O284" s="85" t="s">
        <v>199</v>
      </c>
      <c r="P284" s="85">
        <v>1</v>
      </c>
      <c r="Q284" s="85" t="s">
        <v>200</v>
      </c>
      <c r="R284" s="85"/>
      <c r="S284" s="85"/>
      <c r="T284" s="69" t="str">
        <f>REPLACE(INDEX(GroupVertices[Group],MATCH(Edges[[#This Row],[Vertex 1]],GroupVertices[Vertex],0)),1,1,"")</f>
        <v>1</v>
      </c>
      <c r="U284" s="69" t="str">
        <f>REPLACE(INDEX(GroupVertices[Group],MATCH(Edges[[#This Row],[Vertex 2]],GroupVertices[Vertex],0)),1,1,"")</f>
        <v>1</v>
      </c>
      <c r="V284" s="35"/>
      <c r="W284" s="35"/>
      <c r="X284" s="35"/>
      <c r="Y284" s="35"/>
      <c r="Z284" s="35"/>
      <c r="AA284" s="35"/>
      <c r="AB284" s="35"/>
      <c r="AC284" s="35"/>
      <c r="AD284" s="35"/>
    </row>
    <row r="285" spans="1:30" ht="15">
      <c r="A285" s="68" t="s">
        <v>294</v>
      </c>
      <c r="B285" s="68" t="s">
        <v>420</v>
      </c>
      <c r="C285" s="75" t="s">
        <v>290</v>
      </c>
      <c r="D285" s="89">
        <v>3</v>
      </c>
      <c r="E285" s="90" t="s">
        <v>132</v>
      </c>
      <c r="F285" s="91">
        <v>32</v>
      </c>
      <c r="G285" s="75"/>
      <c r="H285" s="78"/>
      <c r="I285" s="92"/>
      <c r="J285" s="92"/>
      <c r="K285" s="35" t="s">
        <v>65</v>
      </c>
      <c r="L285" s="109">
        <v>285</v>
      </c>
      <c r="M285" s="109"/>
      <c r="N285" s="94"/>
      <c r="O285" s="85" t="s">
        <v>199</v>
      </c>
      <c r="P285" s="85">
        <v>1</v>
      </c>
      <c r="Q285" s="85" t="s">
        <v>200</v>
      </c>
      <c r="R285" s="85"/>
      <c r="S285" s="85"/>
      <c r="T285" s="69" t="str">
        <f>REPLACE(INDEX(GroupVertices[Group],MATCH(Edges[[#This Row],[Vertex 1]],GroupVertices[Vertex],0)),1,1,"")</f>
        <v>1</v>
      </c>
      <c r="U285" s="69" t="str">
        <f>REPLACE(INDEX(GroupVertices[Group],MATCH(Edges[[#This Row],[Vertex 2]],GroupVertices[Vertex],0)),1,1,"")</f>
        <v>1</v>
      </c>
      <c r="V285" s="35"/>
      <c r="W285" s="35"/>
      <c r="X285" s="35"/>
      <c r="Y285" s="35"/>
      <c r="Z285" s="35"/>
      <c r="AA285" s="35"/>
      <c r="AB285" s="35"/>
      <c r="AC285" s="35"/>
      <c r="AD285" s="35"/>
    </row>
    <row r="286" spans="1:30" ht="15">
      <c r="A286" s="68" t="s">
        <v>294</v>
      </c>
      <c r="B286" s="68" t="s">
        <v>421</v>
      </c>
      <c r="C286" s="75" t="s">
        <v>290</v>
      </c>
      <c r="D286" s="89">
        <v>3</v>
      </c>
      <c r="E286" s="90" t="s">
        <v>132</v>
      </c>
      <c r="F286" s="91">
        <v>32</v>
      </c>
      <c r="G286" s="75"/>
      <c r="H286" s="78"/>
      <c r="I286" s="92"/>
      <c r="J286" s="92"/>
      <c r="K286" s="35" t="s">
        <v>65</v>
      </c>
      <c r="L286" s="109">
        <v>286</v>
      </c>
      <c r="M286" s="109"/>
      <c r="N286" s="94"/>
      <c r="O286" s="85" t="s">
        <v>199</v>
      </c>
      <c r="P286" s="85">
        <v>1</v>
      </c>
      <c r="Q286" s="85" t="s">
        <v>200</v>
      </c>
      <c r="R286" s="85"/>
      <c r="S286" s="85"/>
      <c r="T286" s="69" t="str">
        <f>REPLACE(INDEX(GroupVertices[Group],MATCH(Edges[[#This Row],[Vertex 1]],GroupVertices[Vertex],0)),1,1,"")</f>
        <v>1</v>
      </c>
      <c r="U286" s="69" t="str">
        <f>REPLACE(INDEX(GroupVertices[Group],MATCH(Edges[[#This Row],[Vertex 2]],GroupVertices[Vertex],0)),1,1,"")</f>
        <v>1</v>
      </c>
      <c r="V286" s="35"/>
      <c r="W286" s="35"/>
      <c r="X286" s="35"/>
      <c r="Y286" s="35"/>
      <c r="Z286" s="35"/>
      <c r="AA286" s="35"/>
      <c r="AB286" s="35"/>
      <c r="AC286" s="35"/>
      <c r="AD286" s="35"/>
    </row>
    <row r="287" spans="1:30" ht="15">
      <c r="A287" s="68" t="s">
        <v>294</v>
      </c>
      <c r="B287" s="68" t="s">
        <v>422</v>
      </c>
      <c r="C287" s="75" t="s">
        <v>290</v>
      </c>
      <c r="D287" s="89">
        <v>3</v>
      </c>
      <c r="E287" s="90" t="s">
        <v>132</v>
      </c>
      <c r="F287" s="91">
        <v>32</v>
      </c>
      <c r="G287" s="75"/>
      <c r="H287" s="78"/>
      <c r="I287" s="92"/>
      <c r="J287" s="92"/>
      <c r="K287" s="35" t="s">
        <v>65</v>
      </c>
      <c r="L287" s="109">
        <v>287</v>
      </c>
      <c r="M287" s="109"/>
      <c r="N287" s="94"/>
      <c r="O287" s="85" t="s">
        <v>199</v>
      </c>
      <c r="P287" s="85">
        <v>1</v>
      </c>
      <c r="Q287" s="85" t="s">
        <v>200</v>
      </c>
      <c r="R287" s="85"/>
      <c r="S287" s="85"/>
      <c r="T287" s="69" t="str">
        <f>REPLACE(INDEX(GroupVertices[Group],MATCH(Edges[[#This Row],[Vertex 1]],GroupVertices[Vertex],0)),1,1,"")</f>
        <v>1</v>
      </c>
      <c r="U287" s="69" t="str">
        <f>REPLACE(INDEX(GroupVertices[Group],MATCH(Edges[[#This Row],[Vertex 2]],GroupVertices[Vertex],0)),1,1,"")</f>
        <v>1</v>
      </c>
      <c r="V287" s="35"/>
      <c r="W287" s="35"/>
      <c r="X287" s="35"/>
      <c r="Y287" s="35"/>
      <c r="Z287" s="35"/>
      <c r="AA287" s="35"/>
      <c r="AB287" s="35"/>
      <c r="AC287" s="35"/>
      <c r="AD287" s="35"/>
    </row>
    <row r="288" spans="1:30" ht="15">
      <c r="A288" s="68" t="s">
        <v>294</v>
      </c>
      <c r="B288" s="68" t="s">
        <v>423</v>
      </c>
      <c r="C288" s="75" t="s">
        <v>290</v>
      </c>
      <c r="D288" s="89">
        <v>3</v>
      </c>
      <c r="E288" s="90" t="s">
        <v>132</v>
      </c>
      <c r="F288" s="91">
        <v>32</v>
      </c>
      <c r="G288" s="75"/>
      <c r="H288" s="78"/>
      <c r="I288" s="92"/>
      <c r="J288" s="92"/>
      <c r="K288" s="35" t="s">
        <v>65</v>
      </c>
      <c r="L288" s="109">
        <v>288</v>
      </c>
      <c r="M288" s="109"/>
      <c r="N288" s="94"/>
      <c r="O288" s="85" t="s">
        <v>199</v>
      </c>
      <c r="P288" s="85">
        <v>1</v>
      </c>
      <c r="Q288" s="85" t="s">
        <v>200</v>
      </c>
      <c r="R288" s="85"/>
      <c r="S288" s="85"/>
      <c r="T288" s="69" t="str">
        <f>REPLACE(INDEX(GroupVertices[Group],MATCH(Edges[[#This Row],[Vertex 1]],GroupVertices[Vertex],0)),1,1,"")</f>
        <v>1</v>
      </c>
      <c r="U288" s="69" t="str">
        <f>REPLACE(INDEX(GroupVertices[Group],MATCH(Edges[[#This Row],[Vertex 2]],GroupVertices[Vertex],0)),1,1,"")</f>
        <v>1</v>
      </c>
      <c r="V288" s="35"/>
      <c r="W288" s="35"/>
      <c r="X288" s="35"/>
      <c r="Y288" s="35"/>
      <c r="Z288" s="35"/>
      <c r="AA288" s="35"/>
      <c r="AB288" s="35"/>
      <c r="AC288" s="35"/>
      <c r="AD288" s="35"/>
    </row>
    <row r="289" spans="1:30" ht="15">
      <c r="A289" s="68" t="s">
        <v>362</v>
      </c>
      <c r="B289" s="68" t="s">
        <v>339</v>
      </c>
      <c r="C289" s="75" t="s">
        <v>290</v>
      </c>
      <c r="D289" s="89">
        <v>3</v>
      </c>
      <c r="E289" s="90" t="s">
        <v>132</v>
      </c>
      <c r="F289" s="91">
        <v>32</v>
      </c>
      <c r="G289" s="75"/>
      <c r="H289" s="78"/>
      <c r="I289" s="92"/>
      <c r="J289" s="92"/>
      <c r="K289" s="35" t="s">
        <v>65</v>
      </c>
      <c r="L289" s="109">
        <v>289</v>
      </c>
      <c r="M289" s="109"/>
      <c r="N289" s="94"/>
      <c r="O289" s="85" t="s">
        <v>199</v>
      </c>
      <c r="P289" s="85">
        <v>1</v>
      </c>
      <c r="Q289" s="85" t="s">
        <v>200</v>
      </c>
      <c r="R289" s="85"/>
      <c r="S289" s="85"/>
      <c r="T289" s="69" t="str">
        <f>REPLACE(INDEX(GroupVertices[Group],MATCH(Edges[[#This Row],[Vertex 1]],GroupVertices[Vertex],0)),1,1,"")</f>
        <v>2</v>
      </c>
      <c r="U289" s="69" t="str">
        <f>REPLACE(INDEX(GroupVertices[Group],MATCH(Edges[[#This Row],[Vertex 2]],GroupVertices[Vertex],0)),1,1,"")</f>
        <v>3</v>
      </c>
      <c r="V289" s="35"/>
      <c r="W289" s="35"/>
      <c r="X289" s="35"/>
      <c r="Y289" s="35"/>
      <c r="Z289" s="35"/>
      <c r="AA289" s="35"/>
      <c r="AB289" s="35"/>
      <c r="AC289" s="35"/>
      <c r="AD289" s="35"/>
    </row>
    <row r="290" spans="1:30" ht="15">
      <c r="A290" s="68" t="s">
        <v>362</v>
      </c>
      <c r="B290" s="68" t="s">
        <v>389</v>
      </c>
      <c r="C290" s="75" t="s">
        <v>290</v>
      </c>
      <c r="D290" s="89">
        <v>3</v>
      </c>
      <c r="E290" s="90" t="s">
        <v>132</v>
      </c>
      <c r="F290" s="91">
        <v>32</v>
      </c>
      <c r="G290" s="75"/>
      <c r="H290" s="78"/>
      <c r="I290" s="92"/>
      <c r="J290" s="92"/>
      <c r="K290" s="35" t="s">
        <v>65</v>
      </c>
      <c r="L290" s="109">
        <v>290</v>
      </c>
      <c r="M290" s="109"/>
      <c r="N290" s="94"/>
      <c r="O290" s="85" t="s">
        <v>199</v>
      </c>
      <c r="P290" s="85">
        <v>1</v>
      </c>
      <c r="Q290" s="85" t="s">
        <v>200</v>
      </c>
      <c r="R290" s="85"/>
      <c r="S290" s="85"/>
      <c r="T290" s="69" t="str">
        <f>REPLACE(INDEX(GroupVertices[Group],MATCH(Edges[[#This Row],[Vertex 1]],GroupVertices[Vertex],0)),1,1,"")</f>
        <v>2</v>
      </c>
      <c r="U290" s="69" t="str">
        <f>REPLACE(INDEX(GroupVertices[Group],MATCH(Edges[[#This Row],[Vertex 2]],GroupVertices[Vertex],0)),1,1,"")</f>
        <v>2</v>
      </c>
      <c r="V290" s="35"/>
      <c r="W290" s="35"/>
      <c r="X290" s="35"/>
      <c r="Y290" s="35"/>
      <c r="Z290" s="35"/>
      <c r="AA290" s="35"/>
      <c r="AB290" s="35"/>
      <c r="AC290" s="35"/>
      <c r="AD290" s="35"/>
    </row>
    <row r="291" spans="1:30" ht="15">
      <c r="A291" s="68" t="s">
        <v>362</v>
      </c>
      <c r="B291" s="68" t="s">
        <v>377</v>
      </c>
      <c r="C291" s="75" t="s">
        <v>290</v>
      </c>
      <c r="D291" s="89">
        <v>3</v>
      </c>
      <c r="E291" s="90" t="s">
        <v>132</v>
      </c>
      <c r="F291" s="91">
        <v>32</v>
      </c>
      <c r="G291" s="75"/>
      <c r="H291" s="78"/>
      <c r="I291" s="92"/>
      <c r="J291" s="92"/>
      <c r="K291" s="35" t="s">
        <v>65</v>
      </c>
      <c r="L291" s="109">
        <v>291</v>
      </c>
      <c r="M291" s="109"/>
      <c r="N291" s="94"/>
      <c r="O291" s="85" t="s">
        <v>199</v>
      </c>
      <c r="P291" s="85">
        <v>1</v>
      </c>
      <c r="Q291" s="85" t="s">
        <v>200</v>
      </c>
      <c r="R291" s="85"/>
      <c r="S291" s="85"/>
      <c r="T291" s="69" t="str">
        <f>REPLACE(INDEX(GroupVertices[Group],MATCH(Edges[[#This Row],[Vertex 1]],GroupVertices[Vertex],0)),1,1,"")</f>
        <v>2</v>
      </c>
      <c r="U291" s="69" t="str">
        <f>REPLACE(INDEX(GroupVertices[Group],MATCH(Edges[[#This Row],[Vertex 2]],GroupVertices[Vertex],0)),1,1,"")</f>
        <v>2</v>
      </c>
      <c r="V291" s="35"/>
      <c r="W291" s="35"/>
      <c r="X291" s="35"/>
      <c r="Y291" s="35"/>
      <c r="Z291" s="35"/>
      <c r="AA291" s="35"/>
      <c r="AB291" s="35"/>
      <c r="AC291" s="35"/>
      <c r="AD291" s="35"/>
    </row>
    <row r="292" spans="1:30" ht="15">
      <c r="A292" s="68" t="s">
        <v>362</v>
      </c>
      <c r="B292" s="68" t="s">
        <v>386</v>
      </c>
      <c r="C292" s="75" t="s">
        <v>290</v>
      </c>
      <c r="D292" s="89">
        <v>3</v>
      </c>
      <c r="E292" s="90" t="s">
        <v>132</v>
      </c>
      <c r="F292" s="91">
        <v>32</v>
      </c>
      <c r="G292" s="75"/>
      <c r="H292" s="78"/>
      <c r="I292" s="92"/>
      <c r="J292" s="92"/>
      <c r="K292" s="35" t="s">
        <v>65</v>
      </c>
      <c r="L292" s="109">
        <v>292</v>
      </c>
      <c r="M292" s="109"/>
      <c r="N292" s="94"/>
      <c r="O292" s="85" t="s">
        <v>199</v>
      </c>
      <c r="P292" s="85">
        <v>1</v>
      </c>
      <c r="Q292" s="85" t="s">
        <v>200</v>
      </c>
      <c r="R292" s="85"/>
      <c r="S292" s="85"/>
      <c r="T292" s="69" t="str">
        <f>REPLACE(INDEX(GroupVertices[Group],MATCH(Edges[[#This Row],[Vertex 1]],GroupVertices[Vertex],0)),1,1,"")</f>
        <v>2</v>
      </c>
      <c r="U292" s="69" t="str">
        <f>REPLACE(INDEX(GroupVertices[Group],MATCH(Edges[[#This Row],[Vertex 2]],GroupVertices[Vertex],0)),1,1,"")</f>
        <v>2</v>
      </c>
      <c r="V292" s="35"/>
      <c r="W292" s="35"/>
      <c r="X292" s="35"/>
      <c r="Y292" s="35"/>
      <c r="Z292" s="35"/>
      <c r="AA292" s="35"/>
      <c r="AB292" s="35"/>
      <c r="AC292" s="35"/>
      <c r="AD292" s="35"/>
    </row>
    <row r="293" spans="1:30" ht="15">
      <c r="A293" s="68" t="s">
        <v>294</v>
      </c>
      <c r="B293" s="68" t="s">
        <v>362</v>
      </c>
      <c r="C293" s="75" t="s">
        <v>290</v>
      </c>
      <c r="D293" s="89">
        <v>3</v>
      </c>
      <c r="E293" s="90" t="s">
        <v>132</v>
      </c>
      <c r="F293" s="91">
        <v>32</v>
      </c>
      <c r="G293" s="75"/>
      <c r="H293" s="78"/>
      <c r="I293" s="92"/>
      <c r="J293" s="92"/>
      <c r="K293" s="35" t="s">
        <v>65</v>
      </c>
      <c r="L293" s="109">
        <v>293</v>
      </c>
      <c r="M293" s="109"/>
      <c r="N293" s="94"/>
      <c r="O293" s="85" t="s">
        <v>199</v>
      </c>
      <c r="P293" s="85">
        <v>1</v>
      </c>
      <c r="Q293" s="85" t="s">
        <v>200</v>
      </c>
      <c r="R293" s="85"/>
      <c r="S293" s="85"/>
      <c r="T293" s="69" t="str">
        <f>REPLACE(INDEX(GroupVertices[Group],MATCH(Edges[[#This Row],[Vertex 1]],GroupVertices[Vertex],0)),1,1,"")</f>
        <v>1</v>
      </c>
      <c r="U293" s="69" t="str">
        <f>REPLACE(INDEX(GroupVertices[Group],MATCH(Edges[[#This Row],[Vertex 2]],GroupVertices[Vertex],0)),1,1,"")</f>
        <v>2</v>
      </c>
      <c r="V293" s="35"/>
      <c r="W293" s="35"/>
      <c r="X293" s="35"/>
      <c r="Y293" s="35"/>
      <c r="Z293" s="35"/>
      <c r="AA293" s="35"/>
      <c r="AB293" s="35"/>
      <c r="AC293" s="35"/>
      <c r="AD293" s="35"/>
    </row>
    <row r="294" spans="1:30" ht="15">
      <c r="A294" s="68" t="s">
        <v>294</v>
      </c>
      <c r="B294" s="68" t="s">
        <v>424</v>
      </c>
      <c r="C294" s="75" t="s">
        <v>290</v>
      </c>
      <c r="D294" s="89">
        <v>3</v>
      </c>
      <c r="E294" s="90" t="s">
        <v>132</v>
      </c>
      <c r="F294" s="91">
        <v>32</v>
      </c>
      <c r="G294" s="75"/>
      <c r="H294" s="78"/>
      <c r="I294" s="92"/>
      <c r="J294" s="92"/>
      <c r="K294" s="35" t="s">
        <v>65</v>
      </c>
      <c r="L294" s="109">
        <v>294</v>
      </c>
      <c r="M294" s="109"/>
      <c r="N294" s="94"/>
      <c r="O294" s="85" t="s">
        <v>199</v>
      </c>
      <c r="P294" s="85">
        <v>1</v>
      </c>
      <c r="Q294" s="85" t="s">
        <v>200</v>
      </c>
      <c r="R294" s="85"/>
      <c r="S294" s="85"/>
      <c r="T294" s="69" t="str">
        <f>REPLACE(INDEX(GroupVertices[Group],MATCH(Edges[[#This Row],[Vertex 1]],GroupVertices[Vertex],0)),1,1,"")</f>
        <v>1</v>
      </c>
      <c r="U294" s="69" t="str">
        <f>REPLACE(INDEX(GroupVertices[Group],MATCH(Edges[[#This Row],[Vertex 2]],GroupVertices[Vertex],0)),1,1,"")</f>
        <v>1</v>
      </c>
      <c r="V294" s="35"/>
      <c r="W294" s="35"/>
      <c r="X294" s="35"/>
      <c r="Y294" s="35"/>
      <c r="Z294" s="35"/>
      <c r="AA294" s="35"/>
      <c r="AB294" s="35"/>
      <c r="AC294" s="35"/>
      <c r="AD294" s="35"/>
    </row>
    <row r="295" spans="1:30" ht="15">
      <c r="A295" s="68" t="s">
        <v>349</v>
      </c>
      <c r="B295" s="68" t="s">
        <v>363</v>
      </c>
      <c r="C295" s="75" t="s">
        <v>290</v>
      </c>
      <c r="D295" s="89">
        <v>3</v>
      </c>
      <c r="E295" s="90" t="s">
        <v>132</v>
      </c>
      <c r="F295" s="91">
        <v>32</v>
      </c>
      <c r="G295" s="75"/>
      <c r="H295" s="78"/>
      <c r="I295" s="92"/>
      <c r="J295" s="92"/>
      <c r="K295" s="35" t="s">
        <v>66</v>
      </c>
      <c r="L295" s="109">
        <v>295</v>
      </c>
      <c r="M295" s="109"/>
      <c r="N295" s="94"/>
      <c r="O295" s="85" t="s">
        <v>199</v>
      </c>
      <c r="P295" s="85">
        <v>1</v>
      </c>
      <c r="Q295" s="85" t="s">
        <v>200</v>
      </c>
      <c r="R295" s="85"/>
      <c r="S295" s="85"/>
      <c r="T295" s="69" t="str">
        <f>REPLACE(INDEX(GroupVertices[Group],MATCH(Edges[[#This Row],[Vertex 1]],GroupVertices[Vertex],0)),1,1,"")</f>
        <v>4</v>
      </c>
      <c r="U295" s="69" t="str">
        <f>REPLACE(INDEX(GroupVertices[Group],MATCH(Edges[[#This Row],[Vertex 2]],GroupVertices[Vertex],0)),1,1,"")</f>
        <v>4</v>
      </c>
      <c r="V295" s="35"/>
      <c r="W295" s="35"/>
      <c r="X295" s="35"/>
      <c r="Y295" s="35"/>
      <c r="Z295" s="35"/>
      <c r="AA295" s="35"/>
      <c r="AB295" s="35"/>
      <c r="AC295" s="35"/>
      <c r="AD295" s="35"/>
    </row>
    <row r="296" spans="1:30" ht="15">
      <c r="A296" s="68" t="s">
        <v>294</v>
      </c>
      <c r="B296" s="68" t="s">
        <v>349</v>
      </c>
      <c r="C296" s="75" t="s">
        <v>290</v>
      </c>
      <c r="D296" s="89">
        <v>3</v>
      </c>
      <c r="E296" s="90" t="s">
        <v>132</v>
      </c>
      <c r="F296" s="91">
        <v>32</v>
      </c>
      <c r="G296" s="75"/>
      <c r="H296" s="78"/>
      <c r="I296" s="92"/>
      <c r="J296" s="92"/>
      <c r="K296" s="35" t="s">
        <v>65</v>
      </c>
      <c r="L296" s="109">
        <v>296</v>
      </c>
      <c r="M296" s="109"/>
      <c r="N296" s="94"/>
      <c r="O296" s="85" t="s">
        <v>199</v>
      </c>
      <c r="P296" s="85">
        <v>1</v>
      </c>
      <c r="Q296" s="85" t="s">
        <v>200</v>
      </c>
      <c r="R296" s="85"/>
      <c r="S296" s="85"/>
      <c r="T296" s="69" t="str">
        <f>REPLACE(INDEX(GroupVertices[Group],MATCH(Edges[[#This Row],[Vertex 1]],GroupVertices[Vertex],0)),1,1,"")</f>
        <v>1</v>
      </c>
      <c r="U296" s="69" t="str">
        <f>REPLACE(INDEX(GroupVertices[Group],MATCH(Edges[[#This Row],[Vertex 2]],GroupVertices[Vertex],0)),1,1,"")</f>
        <v>4</v>
      </c>
      <c r="V296" s="35"/>
      <c r="W296" s="35"/>
      <c r="X296" s="35"/>
      <c r="Y296" s="35"/>
      <c r="Z296" s="35"/>
      <c r="AA296" s="35"/>
      <c r="AB296" s="35"/>
      <c r="AC296" s="35"/>
      <c r="AD296" s="35"/>
    </row>
    <row r="297" spans="1:30" ht="15">
      <c r="A297" s="68" t="s">
        <v>363</v>
      </c>
      <c r="B297" s="68" t="s">
        <v>349</v>
      </c>
      <c r="C297" s="75" t="s">
        <v>290</v>
      </c>
      <c r="D297" s="89">
        <v>3</v>
      </c>
      <c r="E297" s="90" t="s">
        <v>132</v>
      </c>
      <c r="F297" s="91">
        <v>32</v>
      </c>
      <c r="G297" s="75"/>
      <c r="H297" s="78"/>
      <c r="I297" s="92"/>
      <c r="J297" s="92"/>
      <c r="K297" s="35" t="s">
        <v>66</v>
      </c>
      <c r="L297" s="109">
        <v>297</v>
      </c>
      <c r="M297" s="109"/>
      <c r="N297" s="94"/>
      <c r="O297" s="85" t="s">
        <v>199</v>
      </c>
      <c r="P297" s="85">
        <v>1</v>
      </c>
      <c r="Q297" s="85" t="s">
        <v>200</v>
      </c>
      <c r="R297" s="85"/>
      <c r="S297" s="85"/>
      <c r="T297" s="69" t="str">
        <f>REPLACE(INDEX(GroupVertices[Group],MATCH(Edges[[#This Row],[Vertex 1]],GroupVertices[Vertex],0)),1,1,"")</f>
        <v>4</v>
      </c>
      <c r="U297" s="69" t="str">
        <f>REPLACE(INDEX(GroupVertices[Group],MATCH(Edges[[#This Row],[Vertex 2]],GroupVertices[Vertex],0)),1,1,"")</f>
        <v>4</v>
      </c>
      <c r="V297" s="35"/>
      <c r="W297" s="35"/>
      <c r="X297" s="35"/>
      <c r="Y297" s="35"/>
      <c r="Z297" s="35"/>
      <c r="AA297" s="35"/>
      <c r="AB297" s="35"/>
      <c r="AC297" s="35"/>
      <c r="AD297" s="35"/>
    </row>
    <row r="298" spans="1:30" ht="15">
      <c r="A298" s="68" t="s">
        <v>364</v>
      </c>
      <c r="B298" s="68" t="s">
        <v>349</v>
      </c>
      <c r="C298" s="75" t="s">
        <v>290</v>
      </c>
      <c r="D298" s="89">
        <v>3</v>
      </c>
      <c r="E298" s="90" t="s">
        <v>132</v>
      </c>
      <c r="F298" s="91">
        <v>32</v>
      </c>
      <c r="G298" s="75"/>
      <c r="H298" s="78"/>
      <c r="I298" s="92"/>
      <c r="J298" s="92"/>
      <c r="K298" s="35" t="s">
        <v>65</v>
      </c>
      <c r="L298" s="109">
        <v>298</v>
      </c>
      <c r="M298" s="109"/>
      <c r="N298" s="94"/>
      <c r="O298" s="85" t="s">
        <v>199</v>
      </c>
      <c r="P298" s="85">
        <v>1</v>
      </c>
      <c r="Q298" s="85" t="s">
        <v>200</v>
      </c>
      <c r="R298" s="85"/>
      <c r="S298" s="85"/>
      <c r="T298" s="69" t="str">
        <f>REPLACE(INDEX(GroupVertices[Group],MATCH(Edges[[#This Row],[Vertex 1]],GroupVertices[Vertex],0)),1,1,"")</f>
        <v>4</v>
      </c>
      <c r="U298" s="69" t="str">
        <f>REPLACE(INDEX(GroupVertices[Group],MATCH(Edges[[#This Row],[Vertex 2]],GroupVertices[Vertex],0)),1,1,"")</f>
        <v>4</v>
      </c>
      <c r="V298" s="35"/>
      <c r="W298" s="35"/>
      <c r="X298" s="35"/>
      <c r="Y298" s="35"/>
      <c r="Z298" s="35"/>
      <c r="AA298" s="35"/>
      <c r="AB298" s="35"/>
      <c r="AC298" s="35"/>
      <c r="AD298" s="35"/>
    </row>
    <row r="299" spans="1:30" ht="15">
      <c r="A299" s="68" t="s">
        <v>363</v>
      </c>
      <c r="B299" s="68" t="s">
        <v>351</v>
      </c>
      <c r="C299" s="75" t="s">
        <v>290</v>
      </c>
      <c r="D299" s="89">
        <v>3</v>
      </c>
      <c r="E299" s="90" t="s">
        <v>132</v>
      </c>
      <c r="F299" s="91">
        <v>32</v>
      </c>
      <c r="G299" s="75"/>
      <c r="H299" s="78"/>
      <c r="I299" s="92"/>
      <c r="J299" s="92"/>
      <c r="K299" s="35" t="s">
        <v>65</v>
      </c>
      <c r="L299" s="109">
        <v>299</v>
      </c>
      <c r="M299" s="109"/>
      <c r="N299" s="94"/>
      <c r="O299" s="85" t="s">
        <v>199</v>
      </c>
      <c r="P299" s="85">
        <v>1</v>
      </c>
      <c r="Q299" s="85" t="s">
        <v>200</v>
      </c>
      <c r="R299" s="85"/>
      <c r="S299" s="85"/>
      <c r="T299" s="69" t="str">
        <f>REPLACE(INDEX(GroupVertices[Group],MATCH(Edges[[#This Row],[Vertex 1]],GroupVertices[Vertex],0)),1,1,"")</f>
        <v>4</v>
      </c>
      <c r="U299" s="69" t="str">
        <f>REPLACE(INDEX(GroupVertices[Group],MATCH(Edges[[#This Row],[Vertex 2]],GroupVertices[Vertex],0)),1,1,"")</f>
        <v>4</v>
      </c>
      <c r="V299" s="35"/>
      <c r="W299" s="35"/>
      <c r="X299" s="35"/>
      <c r="Y299" s="35"/>
      <c r="Z299" s="35"/>
      <c r="AA299" s="35"/>
      <c r="AB299" s="35"/>
      <c r="AC299" s="35"/>
      <c r="AD299" s="35"/>
    </row>
    <row r="300" spans="1:30" ht="15">
      <c r="A300" s="68" t="s">
        <v>363</v>
      </c>
      <c r="B300" s="68" t="s">
        <v>386</v>
      </c>
      <c r="C300" s="75" t="s">
        <v>290</v>
      </c>
      <c r="D300" s="89">
        <v>3</v>
      </c>
      <c r="E300" s="90" t="s">
        <v>132</v>
      </c>
      <c r="F300" s="91">
        <v>32</v>
      </c>
      <c r="G300" s="75"/>
      <c r="H300" s="78"/>
      <c r="I300" s="92"/>
      <c r="J300" s="92"/>
      <c r="K300" s="35" t="s">
        <v>65</v>
      </c>
      <c r="L300" s="109">
        <v>300</v>
      </c>
      <c r="M300" s="109"/>
      <c r="N300" s="94"/>
      <c r="O300" s="85" t="s">
        <v>199</v>
      </c>
      <c r="P300" s="85">
        <v>1</v>
      </c>
      <c r="Q300" s="85" t="s">
        <v>200</v>
      </c>
      <c r="R300" s="85"/>
      <c r="S300" s="85"/>
      <c r="T300" s="69" t="str">
        <f>REPLACE(INDEX(GroupVertices[Group],MATCH(Edges[[#This Row],[Vertex 1]],GroupVertices[Vertex],0)),1,1,"")</f>
        <v>4</v>
      </c>
      <c r="U300" s="69" t="str">
        <f>REPLACE(INDEX(GroupVertices[Group],MATCH(Edges[[#This Row],[Vertex 2]],GroupVertices[Vertex],0)),1,1,"")</f>
        <v>2</v>
      </c>
      <c r="V300" s="35"/>
      <c r="W300" s="35"/>
      <c r="X300" s="35"/>
      <c r="Y300" s="35"/>
      <c r="Z300" s="35"/>
      <c r="AA300" s="35"/>
      <c r="AB300" s="35"/>
      <c r="AC300" s="35"/>
      <c r="AD300" s="35"/>
    </row>
    <row r="301" spans="1:30" ht="15">
      <c r="A301" s="68" t="s">
        <v>294</v>
      </c>
      <c r="B301" s="68" t="s">
        <v>363</v>
      </c>
      <c r="C301" s="75" t="s">
        <v>290</v>
      </c>
      <c r="D301" s="89">
        <v>3</v>
      </c>
      <c r="E301" s="90" t="s">
        <v>132</v>
      </c>
      <c r="F301" s="91">
        <v>32</v>
      </c>
      <c r="G301" s="75"/>
      <c r="H301" s="78"/>
      <c r="I301" s="92"/>
      <c r="J301" s="92"/>
      <c r="K301" s="35" t="s">
        <v>65</v>
      </c>
      <c r="L301" s="109">
        <v>301</v>
      </c>
      <c r="M301" s="109"/>
      <c r="N301" s="94"/>
      <c r="O301" s="85" t="s">
        <v>199</v>
      </c>
      <c r="P301" s="85">
        <v>1</v>
      </c>
      <c r="Q301" s="85" t="s">
        <v>200</v>
      </c>
      <c r="R301" s="85"/>
      <c r="S301" s="85"/>
      <c r="T301" s="69" t="str">
        <f>REPLACE(INDEX(GroupVertices[Group],MATCH(Edges[[#This Row],[Vertex 1]],GroupVertices[Vertex],0)),1,1,"")</f>
        <v>1</v>
      </c>
      <c r="U301" s="69" t="str">
        <f>REPLACE(INDEX(GroupVertices[Group],MATCH(Edges[[#This Row],[Vertex 2]],GroupVertices[Vertex],0)),1,1,"")</f>
        <v>4</v>
      </c>
      <c r="V301" s="35"/>
      <c r="W301" s="35"/>
      <c r="X301" s="35"/>
      <c r="Y301" s="35"/>
      <c r="Z301" s="35"/>
      <c r="AA301" s="35"/>
      <c r="AB301" s="35"/>
      <c r="AC301" s="35"/>
      <c r="AD301" s="35"/>
    </row>
    <row r="302" spans="1:30" ht="15">
      <c r="A302" s="68" t="s">
        <v>364</v>
      </c>
      <c r="B302" s="68" t="s">
        <v>363</v>
      </c>
      <c r="C302" s="75" t="s">
        <v>290</v>
      </c>
      <c r="D302" s="89">
        <v>3</v>
      </c>
      <c r="E302" s="90" t="s">
        <v>132</v>
      </c>
      <c r="F302" s="91">
        <v>32</v>
      </c>
      <c r="G302" s="75"/>
      <c r="H302" s="78"/>
      <c r="I302" s="92"/>
      <c r="J302" s="92"/>
      <c r="K302" s="35" t="s">
        <v>65</v>
      </c>
      <c r="L302" s="109">
        <v>302</v>
      </c>
      <c r="M302" s="109"/>
      <c r="N302" s="94"/>
      <c r="O302" s="85" t="s">
        <v>199</v>
      </c>
      <c r="P302" s="85">
        <v>1</v>
      </c>
      <c r="Q302" s="85" t="s">
        <v>200</v>
      </c>
      <c r="R302" s="85"/>
      <c r="S302" s="85"/>
      <c r="T302" s="69" t="str">
        <f>REPLACE(INDEX(GroupVertices[Group],MATCH(Edges[[#This Row],[Vertex 1]],GroupVertices[Vertex],0)),1,1,"")</f>
        <v>4</v>
      </c>
      <c r="U302" s="69" t="str">
        <f>REPLACE(INDEX(GroupVertices[Group],MATCH(Edges[[#This Row],[Vertex 2]],GroupVertices[Vertex],0)),1,1,"")</f>
        <v>4</v>
      </c>
      <c r="V302" s="35"/>
      <c r="W302" s="35"/>
      <c r="X302" s="35"/>
      <c r="Y302" s="35"/>
      <c r="Z302" s="35"/>
      <c r="AA302" s="35"/>
      <c r="AB302" s="35"/>
      <c r="AC302" s="35"/>
      <c r="AD302" s="35"/>
    </row>
    <row r="303" spans="1:30" ht="15">
      <c r="A303" s="68" t="s">
        <v>294</v>
      </c>
      <c r="B303" s="68" t="s">
        <v>425</v>
      </c>
      <c r="C303" s="75" t="s">
        <v>290</v>
      </c>
      <c r="D303" s="89">
        <v>3</v>
      </c>
      <c r="E303" s="90" t="s">
        <v>132</v>
      </c>
      <c r="F303" s="91">
        <v>32</v>
      </c>
      <c r="G303" s="75"/>
      <c r="H303" s="78"/>
      <c r="I303" s="92"/>
      <c r="J303" s="92"/>
      <c r="K303" s="35" t="s">
        <v>65</v>
      </c>
      <c r="L303" s="109">
        <v>303</v>
      </c>
      <c r="M303" s="109"/>
      <c r="N303" s="94"/>
      <c r="O303" s="85" t="s">
        <v>199</v>
      </c>
      <c r="P303" s="85">
        <v>1</v>
      </c>
      <c r="Q303" s="85" t="s">
        <v>200</v>
      </c>
      <c r="R303" s="85"/>
      <c r="S303" s="85"/>
      <c r="T303" s="69" t="str">
        <f>REPLACE(INDEX(GroupVertices[Group],MATCH(Edges[[#This Row],[Vertex 1]],GroupVertices[Vertex],0)),1,1,"")</f>
        <v>1</v>
      </c>
      <c r="U303" s="69" t="str">
        <f>REPLACE(INDEX(GroupVertices[Group],MATCH(Edges[[#This Row],[Vertex 2]],GroupVertices[Vertex],0)),1,1,"")</f>
        <v>1</v>
      </c>
      <c r="V303" s="35"/>
      <c r="W303" s="35"/>
      <c r="X303" s="35"/>
      <c r="Y303" s="35"/>
      <c r="Z303" s="35"/>
      <c r="AA303" s="35"/>
      <c r="AB303" s="35"/>
      <c r="AC303" s="35"/>
      <c r="AD303" s="35"/>
    </row>
    <row r="304" spans="1:30" ht="15">
      <c r="A304" s="68" t="s">
        <v>294</v>
      </c>
      <c r="B304" s="68" t="s">
        <v>426</v>
      </c>
      <c r="C304" s="75" t="s">
        <v>290</v>
      </c>
      <c r="D304" s="89">
        <v>3</v>
      </c>
      <c r="E304" s="90" t="s">
        <v>132</v>
      </c>
      <c r="F304" s="91">
        <v>32</v>
      </c>
      <c r="G304" s="75"/>
      <c r="H304" s="78"/>
      <c r="I304" s="92"/>
      <c r="J304" s="92"/>
      <c r="K304" s="35" t="s">
        <v>65</v>
      </c>
      <c r="L304" s="109">
        <v>304</v>
      </c>
      <c r="M304" s="109"/>
      <c r="N304" s="94"/>
      <c r="O304" s="85" t="s">
        <v>199</v>
      </c>
      <c r="P304" s="85">
        <v>1</v>
      </c>
      <c r="Q304" s="85" t="s">
        <v>200</v>
      </c>
      <c r="R304" s="85"/>
      <c r="S304" s="85"/>
      <c r="T304" s="69" t="str">
        <f>REPLACE(INDEX(GroupVertices[Group],MATCH(Edges[[#This Row],[Vertex 1]],GroupVertices[Vertex],0)),1,1,"")</f>
        <v>1</v>
      </c>
      <c r="U304" s="69" t="str">
        <f>REPLACE(INDEX(GroupVertices[Group],MATCH(Edges[[#This Row],[Vertex 2]],GroupVertices[Vertex],0)),1,1,"")</f>
        <v>1</v>
      </c>
      <c r="V304" s="35"/>
      <c r="W304" s="35"/>
      <c r="X304" s="35"/>
      <c r="Y304" s="35"/>
      <c r="Z304" s="35"/>
      <c r="AA304" s="35"/>
      <c r="AB304" s="35"/>
      <c r="AC304" s="35"/>
      <c r="AD304" s="35"/>
    </row>
    <row r="305" spans="1:30" ht="15">
      <c r="A305" s="68" t="s">
        <v>294</v>
      </c>
      <c r="B305" s="68" t="s">
        <v>350</v>
      </c>
      <c r="C305" s="75" t="s">
        <v>290</v>
      </c>
      <c r="D305" s="89">
        <v>3</v>
      </c>
      <c r="E305" s="90" t="s">
        <v>132</v>
      </c>
      <c r="F305" s="91">
        <v>32</v>
      </c>
      <c r="G305" s="75"/>
      <c r="H305" s="78"/>
      <c r="I305" s="92"/>
      <c r="J305" s="92"/>
      <c r="K305" s="35" t="s">
        <v>65</v>
      </c>
      <c r="L305" s="109">
        <v>305</v>
      </c>
      <c r="M305" s="109"/>
      <c r="N305" s="94"/>
      <c r="O305" s="85" t="s">
        <v>199</v>
      </c>
      <c r="P305" s="85">
        <v>1</v>
      </c>
      <c r="Q305" s="85" t="s">
        <v>200</v>
      </c>
      <c r="R305" s="85"/>
      <c r="S305" s="85"/>
      <c r="T305" s="69" t="str">
        <f>REPLACE(INDEX(GroupVertices[Group],MATCH(Edges[[#This Row],[Vertex 1]],GroupVertices[Vertex],0)),1,1,"")</f>
        <v>1</v>
      </c>
      <c r="U305" s="69" t="str">
        <f>REPLACE(INDEX(GroupVertices[Group],MATCH(Edges[[#This Row],[Vertex 2]],GroupVertices[Vertex],0)),1,1,"")</f>
        <v>1</v>
      </c>
      <c r="V305" s="35"/>
      <c r="W305" s="35"/>
      <c r="X305" s="35"/>
      <c r="Y305" s="35"/>
      <c r="Z305" s="35"/>
      <c r="AA305" s="35"/>
      <c r="AB305" s="35"/>
      <c r="AC305" s="35"/>
      <c r="AD305" s="35"/>
    </row>
    <row r="306" spans="1:30" ht="15">
      <c r="A306" s="68" t="s">
        <v>365</v>
      </c>
      <c r="B306" s="68" t="s">
        <v>350</v>
      </c>
      <c r="C306" s="75" t="s">
        <v>290</v>
      </c>
      <c r="D306" s="89">
        <v>3</v>
      </c>
      <c r="E306" s="90" t="s">
        <v>132</v>
      </c>
      <c r="F306" s="91">
        <v>32</v>
      </c>
      <c r="G306" s="75"/>
      <c r="H306" s="78"/>
      <c r="I306" s="92"/>
      <c r="J306" s="92"/>
      <c r="K306" s="35" t="s">
        <v>65</v>
      </c>
      <c r="L306" s="109">
        <v>306</v>
      </c>
      <c r="M306" s="109"/>
      <c r="N306" s="94"/>
      <c r="O306" s="85" t="s">
        <v>199</v>
      </c>
      <c r="P306" s="85">
        <v>1</v>
      </c>
      <c r="Q306" s="85" t="s">
        <v>200</v>
      </c>
      <c r="R306" s="85"/>
      <c r="S306" s="85"/>
      <c r="T306" s="69" t="str">
        <f>REPLACE(INDEX(GroupVertices[Group],MATCH(Edges[[#This Row],[Vertex 1]],GroupVertices[Vertex],0)),1,1,"")</f>
        <v>2</v>
      </c>
      <c r="U306" s="69" t="str">
        <f>REPLACE(INDEX(GroupVertices[Group],MATCH(Edges[[#This Row],[Vertex 2]],GroupVertices[Vertex],0)),1,1,"")</f>
        <v>1</v>
      </c>
      <c r="V306" s="35"/>
      <c r="W306" s="35"/>
      <c r="X306" s="35"/>
      <c r="Y306" s="35"/>
      <c r="Z306" s="35"/>
      <c r="AA306" s="35"/>
      <c r="AB306" s="35"/>
      <c r="AC306" s="35"/>
      <c r="AD306" s="35"/>
    </row>
    <row r="307" spans="1:30" ht="15">
      <c r="A307" s="68" t="s">
        <v>294</v>
      </c>
      <c r="B307" s="68" t="s">
        <v>391</v>
      </c>
      <c r="C307" s="75" t="s">
        <v>290</v>
      </c>
      <c r="D307" s="89">
        <v>3</v>
      </c>
      <c r="E307" s="90" t="s">
        <v>132</v>
      </c>
      <c r="F307" s="91">
        <v>32</v>
      </c>
      <c r="G307" s="75"/>
      <c r="H307" s="78"/>
      <c r="I307" s="92"/>
      <c r="J307" s="92"/>
      <c r="K307" s="35" t="s">
        <v>65</v>
      </c>
      <c r="L307" s="109">
        <v>307</v>
      </c>
      <c r="M307" s="109"/>
      <c r="N307" s="94"/>
      <c r="O307" s="85" t="s">
        <v>199</v>
      </c>
      <c r="P307" s="85">
        <v>1</v>
      </c>
      <c r="Q307" s="85" t="s">
        <v>200</v>
      </c>
      <c r="R307" s="85"/>
      <c r="S307" s="85"/>
      <c r="T307" s="69" t="str">
        <f>REPLACE(INDEX(GroupVertices[Group],MATCH(Edges[[#This Row],[Vertex 1]],GroupVertices[Vertex],0)),1,1,"")</f>
        <v>1</v>
      </c>
      <c r="U307" s="69" t="str">
        <f>REPLACE(INDEX(GroupVertices[Group],MATCH(Edges[[#This Row],[Vertex 2]],GroupVertices[Vertex],0)),1,1,"")</f>
        <v>1</v>
      </c>
      <c r="V307" s="35"/>
      <c r="W307" s="35"/>
      <c r="X307" s="35"/>
      <c r="Y307" s="35"/>
      <c r="Z307" s="35"/>
      <c r="AA307" s="35"/>
      <c r="AB307" s="35"/>
      <c r="AC307" s="35"/>
      <c r="AD307" s="35"/>
    </row>
    <row r="308" spans="1:30" ht="15">
      <c r="A308" s="68" t="s">
        <v>294</v>
      </c>
      <c r="B308" s="68" t="s">
        <v>427</v>
      </c>
      <c r="C308" s="75" t="s">
        <v>290</v>
      </c>
      <c r="D308" s="89">
        <v>3</v>
      </c>
      <c r="E308" s="90" t="s">
        <v>132</v>
      </c>
      <c r="F308" s="91">
        <v>32</v>
      </c>
      <c r="G308" s="75"/>
      <c r="H308" s="78"/>
      <c r="I308" s="92"/>
      <c r="J308" s="92"/>
      <c r="K308" s="35" t="s">
        <v>65</v>
      </c>
      <c r="L308" s="109">
        <v>308</v>
      </c>
      <c r="M308" s="109"/>
      <c r="N308" s="94"/>
      <c r="O308" s="85" t="s">
        <v>199</v>
      </c>
      <c r="P308" s="85">
        <v>1</v>
      </c>
      <c r="Q308" s="85" t="s">
        <v>200</v>
      </c>
      <c r="R308" s="85"/>
      <c r="S308" s="85"/>
      <c r="T308" s="69" t="str">
        <f>REPLACE(INDEX(GroupVertices[Group],MATCH(Edges[[#This Row],[Vertex 1]],GroupVertices[Vertex],0)),1,1,"")</f>
        <v>1</v>
      </c>
      <c r="U308" s="69" t="str">
        <f>REPLACE(INDEX(GroupVertices[Group],MATCH(Edges[[#This Row],[Vertex 2]],GroupVertices[Vertex],0)),1,1,"")</f>
        <v>1</v>
      </c>
      <c r="V308" s="35"/>
      <c r="W308" s="35"/>
      <c r="X308" s="35"/>
      <c r="Y308" s="35"/>
      <c r="Z308" s="35"/>
      <c r="AA308" s="35"/>
      <c r="AB308" s="35"/>
      <c r="AC308" s="35"/>
      <c r="AD308" s="35"/>
    </row>
    <row r="309" spans="1:30" ht="15">
      <c r="A309" s="68" t="s">
        <v>366</v>
      </c>
      <c r="B309" s="68" t="s">
        <v>365</v>
      </c>
      <c r="C309" s="75" t="s">
        <v>290</v>
      </c>
      <c r="D309" s="89">
        <v>3</v>
      </c>
      <c r="E309" s="90" t="s">
        <v>132</v>
      </c>
      <c r="F309" s="91">
        <v>32</v>
      </c>
      <c r="G309" s="75"/>
      <c r="H309" s="78"/>
      <c r="I309" s="92"/>
      <c r="J309" s="92"/>
      <c r="K309" s="35" t="s">
        <v>65</v>
      </c>
      <c r="L309" s="109">
        <v>309</v>
      </c>
      <c r="M309" s="109"/>
      <c r="N309" s="94"/>
      <c r="O309" s="85" t="s">
        <v>199</v>
      </c>
      <c r="P309" s="85">
        <v>1</v>
      </c>
      <c r="Q309" s="85" t="s">
        <v>200</v>
      </c>
      <c r="R309" s="85"/>
      <c r="S309" s="85"/>
      <c r="T309" s="69" t="str">
        <f>REPLACE(INDEX(GroupVertices[Group],MATCH(Edges[[#This Row],[Vertex 1]],GroupVertices[Vertex],0)),1,1,"")</f>
        <v>2</v>
      </c>
      <c r="U309" s="69" t="str">
        <f>REPLACE(INDEX(GroupVertices[Group],MATCH(Edges[[#This Row],[Vertex 2]],GroupVertices[Vertex],0)),1,1,"")</f>
        <v>2</v>
      </c>
      <c r="V309" s="35"/>
      <c r="W309" s="35"/>
      <c r="X309" s="35"/>
      <c r="Y309" s="35"/>
      <c r="Z309" s="35"/>
      <c r="AA309" s="35"/>
      <c r="AB309" s="35"/>
      <c r="AC309" s="35"/>
      <c r="AD309" s="35"/>
    </row>
    <row r="310" spans="1:30" ht="15">
      <c r="A310" s="68" t="s">
        <v>366</v>
      </c>
      <c r="B310" s="68" t="s">
        <v>388</v>
      </c>
      <c r="C310" s="75" t="s">
        <v>290</v>
      </c>
      <c r="D310" s="89">
        <v>3</v>
      </c>
      <c r="E310" s="90" t="s">
        <v>132</v>
      </c>
      <c r="F310" s="91">
        <v>32</v>
      </c>
      <c r="G310" s="75"/>
      <c r="H310" s="78"/>
      <c r="I310" s="92"/>
      <c r="J310" s="92"/>
      <c r="K310" s="35" t="s">
        <v>65</v>
      </c>
      <c r="L310" s="109">
        <v>310</v>
      </c>
      <c r="M310" s="109"/>
      <c r="N310" s="94"/>
      <c r="O310" s="85" t="s">
        <v>199</v>
      </c>
      <c r="P310" s="85">
        <v>1</v>
      </c>
      <c r="Q310" s="85" t="s">
        <v>200</v>
      </c>
      <c r="R310" s="85"/>
      <c r="S310" s="85"/>
      <c r="T310" s="69" t="str">
        <f>REPLACE(INDEX(GroupVertices[Group],MATCH(Edges[[#This Row],[Vertex 1]],GroupVertices[Vertex],0)),1,1,"")</f>
        <v>2</v>
      </c>
      <c r="U310" s="69" t="str">
        <f>REPLACE(INDEX(GroupVertices[Group],MATCH(Edges[[#This Row],[Vertex 2]],GroupVertices[Vertex],0)),1,1,"")</f>
        <v>2</v>
      </c>
      <c r="V310" s="35"/>
      <c r="W310" s="35"/>
      <c r="X310" s="35"/>
      <c r="Y310" s="35"/>
      <c r="Z310" s="35"/>
      <c r="AA310" s="35"/>
      <c r="AB310" s="35"/>
      <c r="AC310" s="35"/>
      <c r="AD310" s="35"/>
    </row>
    <row r="311" spans="1:30" ht="15">
      <c r="A311" s="68" t="s">
        <v>366</v>
      </c>
      <c r="B311" s="68" t="s">
        <v>367</v>
      </c>
      <c r="C311" s="75" t="s">
        <v>290</v>
      </c>
      <c r="D311" s="89">
        <v>3</v>
      </c>
      <c r="E311" s="90" t="s">
        <v>132</v>
      </c>
      <c r="F311" s="91">
        <v>32</v>
      </c>
      <c r="G311" s="75"/>
      <c r="H311" s="78"/>
      <c r="I311" s="92"/>
      <c r="J311" s="92"/>
      <c r="K311" s="35" t="s">
        <v>66</v>
      </c>
      <c r="L311" s="109">
        <v>311</v>
      </c>
      <c r="M311" s="109"/>
      <c r="N311" s="94"/>
      <c r="O311" s="85" t="s">
        <v>199</v>
      </c>
      <c r="P311" s="85">
        <v>1</v>
      </c>
      <c r="Q311" s="85" t="s">
        <v>200</v>
      </c>
      <c r="R311" s="85"/>
      <c r="S311" s="85"/>
      <c r="T311" s="69" t="str">
        <f>REPLACE(INDEX(GroupVertices[Group],MATCH(Edges[[#This Row],[Vertex 1]],GroupVertices[Vertex],0)),1,1,"")</f>
        <v>2</v>
      </c>
      <c r="U311" s="69" t="str">
        <f>REPLACE(INDEX(GroupVertices[Group],MATCH(Edges[[#This Row],[Vertex 2]],GroupVertices[Vertex],0)),1,1,"")</f>
        <v>2</v>
      </c>
      <c r="V311" s="35"/>
      <c r="W311" s="35"/>
      <c r="X311" s="35"/>
      <c r="Y311" s="35"/>
      <c r="Z311" s="35"/>
      <c r="AA311" s="35"/>
      <c r="AB311" s="35"/>
      <c r="AC311" s="35"/>
      <c r="AD311" s="35"/>
    </row>
    <row r="312" spans="1:30" ht="15">
      <c r="A312" s="68" t="s">
        <v>366</v>
      </c>
      <c r="B312" s="68" t="s">
        <v>370</v>
      </c>
      <c r="C312" s="75" t="s">
        <v>290</v>
      </c>
      <c r="D312" s="89">
        <v>3</v>
      </c>
      <c r="E312" s="90" t="s">
        <v>132</v>
      </c>
      <c r="F312" s="91">
        <v>32</v>
      </c>
      <c r="G312" s="75"/>
      <c r="H312" s="78"/>
      <c r="I312" s="92"/>
      <c r="J312" s="92"/>
      <c r="K312" s="35" t="s">
        <v>65</v>
      </c>
      <c r="L312" s="109">
        <v>312</v>
      </c>
      <c r="M312" s="109"/>
      <c r="N312" s="94"/>
      <c r="O312" s="85" t="s">
        <v>199</v>
      </c>
      <c r="P312" s="85">
        <v>1</v>
      </c>
      <c r="Q312" s="85" t="s">
        <v>200</v>
      </c>
      <c r="R312" s="85"/>
      <c r="S312" s="85"/>
      <c r="T312" s="69" t="str">
        <f>REPLACE(INDEX(GroupVertices[Group],MATCH(Edges[[#This Row],[Vertex 1]],GroupVertices[Vertex],0)),1,1,"")</f>
        <v>2</v>
      </c>
      <c r="U312" s="69" t="str">
        <f>REPLACE(INDEX(GroupVertices[Group],MATCH(Edges[[#This Row],[Vertex 2]],GroupVertices[Vertex],0)),1,1,"")</f>
        <v>2</v>
      </c>
      <c r="V312" s="35"/>
      <c r="W312" s="35"/>
      <c r="X312" s="35"/>
      <c r="Y312" s="35"/>
      <c r="Z312" s="35"/>
      <c r="AA312" s="35"/>
      <c r="AB312" s="35"/>
      <c r="AC312" s="35"/>
      <c r="AD312" s="35"/>
    </row>
    <row r="313" spans="1:30" ht="15">
      <c r="A313" s="68" t="s">
        <v>366</v>
      </c>
      <c r="B313" s="68" t="s">
        <v>386</v>
      </c>
      <c r="C313" s="75" t="s">
        <v>290</v>
      </c>
      <c r="D313" s="89">
        <v>3</v>
      </c>
      <c r="E313" s="90" t="s">
        <v>132</v>
      </c>
      <c r="F313" s="91">
        <v>32</v>
      </c>
      <c r="G313" s="75"/>
      <c r="H313" s="78"/>
      <c r="I313" s="92"/>
      <c r="J313" s="92"/>
      <c r="K313" s="35" t="s">
        <v>65</v>
      </c>
      <c r="L313" s="109">
        <v>313</v>
      </c>
      <c r="M313" s="109"/>
      <c r="N313" s="94"/>
      <c r="O313" s="85" t="s">
        <v>199</v>
      </c>
      <c r="P313" s="85">
        <v>1</v>
      </c>
      <c r="Q313" s="85" t="s">
        <v>200</v>
      </c>
      <c r="R313" s="85"/>
      <c r="S313" s="85"/>
      <c r="T313" s="69" t="str">
        <f>REPLACE(INDEX(GroupVertices[Group],MATCH(Edges[[#This Row],[Vertex 1]],GroupVertices[Vertex],0)),1,1,"")</f>
        <v>2</v>
      </c>
      <c r="U313" s="69" t="str">
        <f>REPLACE(INDEX(GroupVertices[Group],MATCH(Edges[[#This Row],[Vertex 2]],GroupVertices[Vertex],0)),1,1,"")</f>
        <v>2</v>
      </c>
      <c r="V313" s="35"/>
      <c r="W313" s="35"/>
      <c r="X313" s="35"/>
      <c r="Y313" s="35"/>
      <c r="Z313" s="35"/>
      <c r="AA313" s="35"/>
      <c r="AB313" s="35"/>
      <c r="AC313" s="35"/>
      <c r="AD313" s="35"/>
    </row>
    <row r="314" spans="1:30" ht="15">
      <c r="A314" s="68" t="s">
        <v>294</v>
      </c>
      <c r="B314" s="68" t="s">
        <v>366</v>
      </c>
      <c r="C314" s="75" t="s">
        <v>290</v>
      </c>
      <c r="D314" s="89">
        <v>3</v>
      </c>
      <c r="E314" s="90" t="s">
        <v>132</v>
      </c>
      <c r="F314" s="91">
        <v>32</v>
      </c>
      <c r="G314" s="75"/>
      <c r="H314" s="78"/>
      <c r="I314" s="92"/>
      <c r="J314" s="92"/>
      <c r="K314" s="35" t="s">
        <v>65</v>
      </c>
      <c r="L314" s="109">
        <v>314</v>
      </c>
      <c r="M314" s="109"/>
      <c r="N314" s="94"/>
      <c r="O314" s="85" t="s">
        <v>199</v>
      </c>
      <c r="P314" s="85">
        <v>1</v>
      </c>
      <c r="Q314" s="85" t="s">
        <v>200</v>
      </c>
      <c r="R314" s="85"/>
      <c r="S314" s="85"/>
      <c r="T314" s="69" t="str">
        <f>REPLACE(INDEX(GroupVertices[Group],MATCH(Edges[[#This Row],[Vertex 1]],GroupVertices[Vertex],0)),1,1,"")</f>
        <v>1</v>
      </c>
      <c r="U314" s="69" t="str">
        <f>REPLACE(INDEX(GroupVertices[Group],MATCH(Edges[[#This Row],[Vertex 2]],GroupVertices[Vertex],0)),1,1,"")</f>
        <v>2</v>
      </c>
      <c r="V314" s="35"/>
      <c r="W314" s="35"/>
      <c r="X314" s="35"/>
      <c r="Y314" s="35"/>
      <c r="Z314" s="35"/>
      <c r="AA314" s="35"/>
      <c r="AB314" s="35"/>
      <c r="AC314" s="35"/>
      <c r="AD314" s="35"/>
    </row>
    <row r="315" spans="1:30" ht="15">
      <c r="A315" s="68" t="s">
        <v>367</v>
      </c>
      <c r="B315" s="68" t="s">
        <v>366</v>
      </c>
      <c r="C315" s="75" t="s">
        <v>290</v>
      </c>
      <c r="D315" s="89">
        <v>3</v>
      </c>
      <c r="E315" s="90" t="s">
        <v>132</v>
      </c>
      <c r="F315" s="91">
        <v>32</v>
      </c>
      <c r="G315" s="75"/>
      <c r="H315" s="78"/>
      <c r="I315" s="92"/>
      <c r="J315" s="92"/>
      <c r="K315" s="35" t="s">
        <v>66</v>
      </c>
      <c r="L315" s="109">
        <v>315</v>
      </c>
      <c r="M315" s="109"/>
      <c r="N315" s="94"/>
      <c r="O315" s="85" t="s">
        <v>199</v>
      </c>
      <c r="P315" s="85">
        <v>1</v>
      </c>
      <c r="Q315" s="85" t="s">
        <v>200</v>
      </c>
      <c r="R315" s="85"/>
      <c r="S315" s="85"/>
      <c r="T315" s="69" t="str">
        <f>REPLACE(INDEX(GroupVertices[Group],MATCH(Edges[[#This Row],[Vertex 1]],GroupVertices[Vertex],0)),1,1,"")</f>
        <v>2</v>
      </c>
      <c r="U315" s="69" t="str">
        <f>REPLACE(INDEX(GroupVertices[Group],MATCH(Edges[[#This Row],[Vertex 2]],GroupVertices[Vertex],0)),1,1,"")</f>
        <v>2</v>
      </c>
      <c r="V315" s="35"/>
      <c r="W315" s="35"/>
      <c r="X315" s="35"/>
      <c r="Y315" s="35"/>
      <c r="Z315" s="35"/>
      <c r="AA315" s="35"/>
      <c r="AB315" s="35"/>
      <c r="AC315" s="35"/>
      <c r="AD315" s="35"/>
    </row>
    <row r="316" spans="1:30" ht="15">
      <c r="A316" s="68" t="s">
        <v>365</v>
      </c>
      <c r="B316" s="68" t="s">
        <v>367</v>
      </c>
      <c r="C316" s="75" t="s">
        <v>290</v>
      </c>
      <c r="D316" s="89">
        <v>3</v>
      </c>
      <c r="E316" s="90" t="s">
        <v>132</v>
      </c>
      <c r="F316" s="91">
        <v>32</v>
      </c>
      <c r="G316" s="75"/>
      <c r="H316" s="78"/>
      <c r="I316" s="92"/>
      <c r="J316" s="92"/>
      <c r="K316" s="35" t="s">
        <v>66</v>
      </c>
      <c r="L316" s="109">
        <v>316</v>
      </c>
      <c r="M316" s="109"/>
      <c r="N316" s="94"/>
      <c r="O316" s="85" t="s">
        <v>199</v>
      </c>
      <c r="P316" s="85">
        <v>1</v>
      </c>
      <c r="Q316" s="85" t="s">
        <v>200</v>
      </c>
      <c r="R316" s="85"/>
      <c r="S316" s="85"/>
      <c r="T316" s="69" t="str">
        <f>REPLACE(INDEX(GroupVertices[Group],MATCH(Edges[[#This Row],[Vertex 1]],GroupVertices[Vertex],0)),1,1,"")</f>
        <v>2</v>
      </c>
      <c r="U316" s="69" t="str">
        <f>REPLACE(INDEX(GroupVertices[Group],MATCH(Edges[[#This Row],[Vertex 2]],GroupVertices[Vertex],0)),1,1,"")</f>
        <v>2</v>
      </c>
      <c r="V316" s="35"/>
      <c r="W316" s="35"/>
      <c r="X316" s="35"/>
      <c r="Y316" s="35"/>
      <c r="Z316" s="35"/>
      <c r="AA316" s="35"/>
      <c r="AB316" s="35"/>
      <c r="AC316" s="35"/>
      <c r="AD316" s="35"/>
    </row>
    <row r="317" spans="1:30" ht="15">
      <c r="A317" s="68" t="s">
        <v>294</v>
      </c>
      <c r="B317" s="68" t="s">
        <v>365</v>
      </c>
      <c r="C317" s="75" t="s">
        <v>290</v>
      </c>
      <c r="D317" s="89">
        <v>3</v>
      </c>
      <c r="E317" s="90" t="s">
        <v>132</v>
      </c>
      <c r="F317" s="91">
        <v>32</v>
      </c>
      <c r="G317" s="75"/>
      <c r="H317" s="78"/>
      <c r="I317" s="92"/>
      <c r="J317" s="92"/>
      <c r="K317" s="35" t="s">
        <v>65</v>
      </c>
      <c r="L317" s="109">
        <v>317</v>
      </c>
      <c r="M317" s="109"/>
      <c r="N317" s="94"/>
      <c r="O317" s="85" t="s">
        <v>199</v>
      </c>
      <c r="P317" s="85">
        <v>1</v>
      </c>
      <c r="Q317" s="85" t="s">
        <v>200</v>
      </c>
      <c r="R317" s="85"/>
      <c r="S317" s="85"/>
      <c r="T317" s="69" t="str">
        <f>REPLACE(INDEX(GroupVertices[Group],MATCH(Edges[[#This Row],[Vertex 1]],GroupVertices[Vertex],0)),1,1,"")</f>
        <v>1</v>
      </c>
      <c r="U317" s="69" t="str">
        <f>REPLACE(INDEX(GroupVertices[Group],MATCH(Edges[[#This Row],[Vertex 2]],GroupVertices[Vertex],0)),1,1,"")</f>
        <v>2</v>
      </c>
      <c r="V317" s="35"/>
      <c r="W317" s="35"/>
      <c r="X317" s="35"/>
      <c r="Y317" s="35"/>
      <c r="Z317" s="35"/>
      <c r="AA317" s="35"/>
      <c r="AB317" s="35"/>
      <c r="AC317" s="35"/>
      <c r="AD317" s="35"/>
    </row>
    <row r="318" spans="1:30" ht="15">
      <c r="A318" s="68" t="s">
        <v>367</v>
      </c>
      <c r="B318" s="68" t="s">
        <v>365</v>
      </c>
      <c r="C318" s="75" t="s">
        <v>290</v>
      </c>
      <c r="D318" s="89">
        <v>3</v>
      </c>
      <c r="E318" s="90" t="s">
        <v>132</v>
      </c>
      <c r="F318" s="91">
        <v>32</v>
      </c>
      <c r="G318" s="75"/>
      <c r="H318" s="78"/>
      <c r="I318" s="92"/>
      <c r="J318" s="92"/>
      <c r="K318" s="35" t="s">
        <v>66</v>
      </c>
      <c r="L318" s="109">
        <v>318</v>
      </c>
      <c r="M318" s="109"/>
      <c r="N318" s="94"/>
      <c r="O318" s="85" t="s">
        <v>199</v>
      </c>
      <c r="P318" s="85">
        <v>1</v>
      </c>
      <c r="Q318" s="85" t="s">
        <v>200</v>
      </c>
      <c r="R318" s="85"/>
      <c r="S318" s="85"/>
      <c r="T318" s="69" t="str">
        <f>REPLACE(INDEX(GroupVertices[Group],MATCH(Edges[[#This Row],[Vertex 1]],GroupVertices[Vertex],0)),1,1,"")</f>
        <v>2</v>
      </c>
      <c r="U318" s="69" t="str">
        <f>REPLACE(INDEX(GroupVertices[Group],MATCH(Edges[[#This Row],[Vertex 2]],GroupVertices[Vertex],0)),1,1,"")</f>
        <v>2</v>
      </c>
      <c r="V318" s="35"/>
      <c r="W318" s="35"/>
      <c r="X318" s="35"/>
      <c r="Y318" s="35"/>
      <c r="Z318" s="35"/>
      <c r="AA318" s="35"/>
      <c r="AB318" s="35"/>
      <c r="AC318" s="35"/>
      <c r="AD318" s="35"/>
    </row>
    <row r="319" spans="1:30" ht="15">
      <c r="A319" s="68" t="s">
        <v>367</v>
      </c>
      <c r="B319" s="68" t="s">
        <v>378</v>
      </c>
      <c r="C319" s="75" t="s">
        <v>290</v>
      </c>
      <c r="D319" s="89">
        <v>3</v>
      </c>
      <c r="E319" s="90" t="s">
        <v>132</v>
      </c>
      <c r="F319" s="91">
        <v>32</v>
      </c>
      <c r="G319" s="75"/>
      <c r="H319" s="78"/>
      <c r="I319" s="92"/>
      <c r="J319" s="92"/>
      <c r="K319" s="35" t="s">
        <v>65</v>
      </c>
      <c r="L319" s="109">
        <v>319</v>
      </c>
      <c r="M319" s="109"/>
      <c r="N319" s="94"/>
      <c r="O319" s="85" t="s">
        <v>199</v>
      </c>
      <c r="P319" s="85">
        <v>1</v>
      </c>
      <c r="Q319" s="85" t="s">
        <v>200</v>
      </c>
      <c r="R319" s="85"/>
      <c r="S319" s="85"/>
      <c r="T319" s="69" t="str">
        <f>REPLACE(INDEX(GroupVertices[Group],MATCH(Edges[[#This Row],[Vertex 1]],GroupVertices[Vertex],0)),1,1,"")</f>
        <v>2</v>
      </c>
      <c r="U319" s="69" t="str">
        <f>REPLACE(INDEX(GroupVertices[Group],MATCH(Edges[[#This Row],[Vertex 2]],GroupVertices[Vertex],0)),1,1,"")</f>
        <v>2</v>
      </c>
      <c r="V319" s="35"/>
      <c r="W319" s="35"/>
      <c r="X319" s="35"/>
      <c r="Y319" s="35"/>
      <c r="Z319" s="35"/>
      <c r="AA319" s="35"/>
      <c r="AB319" s="35"/>
      <c r="AC319" s="35"/>
      <c r="AD319" s="35"/>
    </row>
    <row r="320" spans="1:30" ht="15">
      <c r="A320" s="68" t="s">
        <v>367</v>
      </c>
      <c r="B320" s="68" t="s">
        <v>388</v>
      </c>
      <c r="C320" s="75" t="s">
        <v>290</v>
      </c>
      <c r="D320" s="89">
        <v>3</v>
      </c>
      <c r="E320" s="90" t="s">
        <v>132</v>
      </c>
      <c r="F320" s="91">
        <v>32</v>
      </c>
      <c r="G320" s="75"/>
      <c r="H320" s="78"/>
      <c r="I320" s="92"/>
      <c r="J320" s="92"/>
      <c r="K320" s="35" t="s">
        <v>65</v>
      </c>
      <c r="L320" s="109">
        <v>320</v>
      </c>
      <c r="M320" s="109"/>
      <c r="N320" s="94"/>
      <c r="O320" s="85" t="s">
        <v>199</v>
      </c>
      <c r="P320" s="85">
        <v>1</v>
      </c>
      <c r="Q320" s="85" t="s">
        <v>200</v>
      </c>
      <c r="R320" s="85"/>
      <c r="S320" s="85"/>
      <c r="T320" s="69" t="str">
        <f>REPLACE(INDEX(GroupVertices[Group],MATCH(Edges[[#This Row],[Vertex 1]],GroupVertices[Vertex],0)),1,1,"")</f>
        <v>2</v>
      </c>
      <c r="U320" s="69" t="str">
        <f>REPLACE(INDEX(GroupVertices[Group],MATCH(Edges[[#This Row],[Vertex 2]],GroupVertices[Vertex],0)),1,1,"")</f>
        <v>2</v>
      </c>
      <c r="V320" s="35"/>
      <c r="W320" s="35"/>
      <c r="X320" s="35"/>
      <c r="Y320" s="35"/>
      <c r="Z320" s="35"/>
      <c r="AA320" s="35"/>
      <c r="AB320" s="35"/>
      <c r="AC320" s="35"/>
      <c r="AD320" s="35"/>
    </row>
    <row r="321" spans="1:30" ht="15">
      <c r="A321" s="68" t="s">
        <v>367</v>
      </c>
      <c r="B321" s="68" t="s">
        <v>377</v>
      </c>
      <c r="C321" s="75" t="s">
        <v>290</v>
      </c>
      <c r="D321" s="89">
        <v>3</v>
      </c>
      <c r="E321" s="90" t="s">
        <v>132</v>
      </c>
      <c r="F321" s="91">
        <v>32</v>
      </c>
      <c r="G321" s="75"/>
      <c r="H321" s="78"/>
      <c r="I321" s="92"/>
      <c r="J321" s="92"/>
      <c r="K321" s="35" t="s">
        <v>65</v>
      </c>
      <c r="L321" s="109">
        <v>321</v>
      </c>
      <c r="M321" s="109"/>
      <c r="N321" s="94"/>
      <c r="O321" s="85" t="s">
        <v>199</v>
      </c>
      <c r="P321" s="85">
        <v>1</v>
      </c>
      <c r="Q321" s="85" t="s">
        <v>200</v>
      </c>
      <c r="R321" s="85"/>
      <c r="S321" s="85"/>
      <c r="T321" s="69" t="str">
        <f>REPLACE(INDEX(GroupVertices[Group],MATCH(Edges[[#This Row],[Vertex 1]],GroupVertices[Vertex],0)),1,1,"")</f>
        <v>2</v>
      </c>
      <c r="U321" s="69" t="str">
        <f>REPLACE(INDEX(GroupVertices[Group],MATCH(Edges[[#This Row],[Vertex 2]],GroupVertices[Vertex],0)),1,1,"")</f>
        <v>2</v>
      </c>
      <c r="V321" s="35"/>
      <c r="W321" s="35"/>
      <c r="X321" s="35"/>
      <c r="Y321" s="35"/>
      <c r="Z321" s="35"/>
      <c r="AA321" s="35"/>
      <c r="AB321" s="35"/>
      <c r="AC321" s="35"/>
      <c r="AD321" s="35"/>
    </row>
    <row r="322" spans="1:30" ht="15">
      <c r="A322" s="68" t="s">
        <v>367</v>
      </c>
      <c r="B322" s="68" t="s">
        <v>382</v>
      </c>
      <c r="C322" s="75" t="s">
        <v>290</v>
      </c>
      <c r="D322" s="89">
        <v>3</v>
      </c>
      <c r="E322" s="90" t="s">
        <v>132</v>
      </c>
      <c r="F322" s="91">
        <v>32</v>
      </c>
      <c r="G322" s="75"/>
      <c r="H322" s="78"/>
      <c r="I322" s="92"/>
      <c r="J322" s="92"/>
      <c r="K322" s="35" t="s">
        <v>65</v>
      </c>
      <c r="L322" s="109">
        <v>322</v>
      </c>
      <c r="M322" s="109"/>
      <c r="N322" s="94"/>
      <c r="O322" s="85" t="s">
        <v>199</v>
      </c>
      <c r="P322" s="85">
        <v>1</v>
      </c>
      <c r="Q322" s="85" t="s">
        <v>200</v>
      </c>
      <c r="R322" s="85"/>
      <c r="S322" s="85"/>
      <c r="T322" s="69" t="str">
        <f>REPLACE(INDEX(GroupVertices[Group],MATCH(Edges[[#This Row],[Vertex 1]],GroupVertices[Vertex],0)),1,1,"")</f>
        <v>2</v>
      </c>
      <c r="U322" s="69" t="str">
        <f>REPLACE(INDEX(GroupVertices[Group],MATCH(Edges[[#This Row],[Vertex 2]],GroupVertices[Vertex],0)),1,1,"")</f>
        <v>2</v>
      </c>
      <c r="V322" s="35"/>
      <c r="W322" s="35"/>
      <c r="X322" s="35"/>
      <c r="Y322" s="35"/>
      <c r="Z322" s="35"/>
      <c r="AA322" s="35"/>
      <c r="AB322" s="35"/>
      <c r="AC322" s="35"/>
      <c r="AD322" s="35"/>
    </row>
    <row r="323" spans="1:30" ht="15">
      <c r="A323" s="68" t="s">
        <v>367</v>
      </c>
      <c r="B323" s="68" t="s">
        <v>386</v>
      </c>
      <c r="C323" s="75" t="s">
        <v>290</v>
      </c>
      <c r="D323" s="89">
        <v>3</v>
      </c>
      <c r="E323" s="90" t="s">
        <v>132</v>
      </c>
      <c r="F323" s="91">
        <v>32</v>
      </c>
      <c r="G323" s="75"/>
      <c r="H323" s="78"/>
      <c r="I323" s="92"/>
      <c r="J323" s="92"/>
      <c r="K323" s="35" t="s">
        <v>65</v>
      </c>
      <c r="L323" s="109">
        <v>323</v>
      </c>
      <c r="M323" s="109"/>
      <c r="N323" s="94"/>
      <c r="O323" s="85" t="s">
        <v>199</v>
      </c>
      <c r="P323" s="85">
        <v>1</v>
      </c>
      <c r="Q323" s="85" t="s">
        <v>200</v>
      </c>
      <c r="R323" s="85"/>
      <c r="S323" s="85"/>
      <c r="T323" s="69" t="str">
        <f>REPLACE(INDEX(GroupVertices[Group],MATCH(Edges[[#This Row],[Vertex 1]],GroupVertices[Vertex],0)),1,1,"")</f>
        <v>2</v>
      </c>
      <c r="U323" s="69" t="str">
        <f>REPLACE(INDEX(GroupVertices[Group],MATCH(Edges[[#This Row],[Vertex 2]],GroupVertices[Vertex],0)),1,1,"")</f>
        <v>2</v>
      </c>
      <c r="V323" s="35"/>
      <c r="W323" s="35"/>
      <c r="X323" s="35"/>
      <c r="Y323" s="35"/>
      <c r="Z323" s="35"/>
      <c r="AA323" s="35"/>
      <c r="AB323" s="35"/>
      <c r="AC323" s="35"/>
      <c r="AD323" s="35"/>
    </row>
    <row r="324" spans="1:30" ht="15">
      <c r="A324" s="68" t="s">
        <v>294</v>
      </c>
      <c r="B324" s="68" t="s">
        <v>367</v>
      </c>
      <c r="C324" s="75" t="s">
        <v>290</v>
      </c>
      <c r="D324" s="89">
        <v>3</v>
      </c>
      <c r="E324" s="90" t="s">
        <v>132</v>
      </c>
      <c r="F324" s="91">
        <v>32</v>
      </c>
      <c r="G324" s="75"/>
      <c r="H324" s="78"/>
      <c r="I324" s="92"/>
      <c r="J324" s="92"/>
      <c r="K324" s="35" t="s">
        <v>65</v>
      </c>
      <c r="L324" s="109">
        <v>324</v>
      </c>
      <c r="M324" s="109"/>
      <c r="N324" s="94"/>
      <c r="O324" s="85" t="s">
        <v>199</v>
      </c>
      <c r="P324" s="85">
        <v>1</v>
      </c>
      <c r="Q324" s="85" t="s">
        <v>200</v>
      </c>
      <c r="R324" s="85"/>
      <c r="S324" s="85"/>
      <c r="T324" s="69" t="str">
        <f>REPLACE(INDEX(GroupVertices[Group],MATCH(Edges[[#This Row],[Vertex 1]],GroupVertices[Vertex],0)),1,1,"")</f>
        <v>1</v>
      </c>
      <c r="U324" s="69" t="str">
        <f>REPLACE(INDEX(GroupVertices[Group],MATCH(Edges[[#This Row],[Vertex 2]],GroupVertices[Vertex],0)),1,1,"")</f>
        <v>2</v>
      </c>
      <c r="V324" s="35"/>
      <c r="W324" s="35"/>
      <c r="X324" s="35"/>
      <c r="Y324" s="35"/>
      <c r="Z324" s="35"/>
      <c r="AA324" s="35"/>
      <c r="AB324" s="35"/>
      <c r="AC324" s="35"/>
      <c r="AD324" s="35"/>
    </row>
    <row r="325" spans="1:30" ht="15">
      <c r="A325" s="68" t="s">
        <v>294</v>
      </c>
      <c r="B325" s="68" t="s">
        <v>428</v>
      </c>
      <c r="C325" s="75" t="s">
        <v>290</v>
      </c>
      <c r="D325" s="89">
        <v>3</v>
      </c>
      <c r="E325" s="90" t="s">
        <v>132</v>
      </c>
      <c r="F325" s="91">
        <v>32</v>
      </c>
      <c r="G325" s="75"/>
      <c r="H325" s="78"/>
      <c r="I325" s="92"/>
      <c r="J325" s="92"/>
      <c r="K325" s="35" t="s">
        <v>65</v>
      </c>
      <c r="L325" s="109">
        <v>325</v>
      </c>
      <c r="M325" s="109"/>
      <c r="N325" s="94"/>
      <c r="O325" s="85" t="s">
        <v>199</v>
      </c>
      <c r="P325" s="85">
        <v>1</v>
      </c>
      <c r="Q325" s="85" t="s">
        <v>200</v>
      </c>
      <c r="R325" s="85"/>
      <c r="S325" s="85"/>
      <c r="T325" s="69" t="str">
        <f>REPLACE(INDEX(GroupVertices[Group],MATCH(Edges[[#This Row],[Vertex 1]],GroupVertices[Vertex],0)),1,1,"")</f>
        <v>1</v>
      </c>
      <c r="U325" s="69" t="str">
        <f>REPLACE(INDEX(GroupVertices[Group],MATCH(Edges[[#This Row],[Vertex 2]],GroupVertices[Vertex],0)),1,1,"")</f>
        <v>1</v>
      </c>
      <c r="V325" s="35"/>
      <c r="W325" s="35"/>
      <c r="X325" s="35"/>
      <c r="Y325" s="35"/>
      <c r="Z325" s="35"/>
      <c r="AA325" s="35"/>
      <c r="AB325" s="35"/>
      <c r="AC325" s="35"/>
      <c r="AD325" s="35"/>
    </row>
    <row r="326" spans="1:30" ht="15">
      <c r="A326" s="68" t="s">
        <v>294</v>
      </c>
      <c r="B326" s="68" t="s">
        <v>407</v>
      </c>
      <c r="C326" s="75" t="s">
        <v>290</v>
      </c>
      <c r="D326" s="89">
        <v>3</v>
      </c>
      <c r="E326" s="90" t="s">
        <v>132</v>
      </c>
      <c r="F326" s="91">
        <v>32</v>
      </c>
      <c r="G326" s="75"/>
      <c r="H326" s="78"/>
      <c r="I326" s="92"/>
      <c r="J326" s="92"/>
      <c r="K326" s="35" t="s">
        <v>65</v>
      </c>
      <c r="L326" s="109">
        <v>326</v>
      </c>
      <c r="M326" s="109"/>
      <c r="N326" s="94"/>
      <c r="O326" s="85" t="s">
        <v>199</v>
      </c>
      <c r="P326" s="85">
        <v>1</v>
      </c>
      <c r="Q326" s="85" t="s">
        <v>200</v>
      </c>
      <c r="R326" s="85"/>
      <c r="S326" s="85"/>
      <c r="T326" s="69" t="str">
        <f>REPLACE(INDEX(GroupVertices[Group],MATCH(Edges[[#This Row],[Vertex 1]],GroupVertices[Vertex],0)),1,1,"")</f>
        <v>1</v>
      </c>
      <c r="U326" s="69" t="str">
        <f>REPLACE(INDEX(GroupVertices[Group],MATCH(Edges[[#This Row],[Vertex 2]],GroupVertices[Vertex],0)),1,1,"")</f>
        <v>4</v>
      </c>
      <c r="V326" s="35"/>
      <c r="W326" s="35"/>
      <c r="X326" s="35"/>
      <c r="Y326" s="35"/>
      <c r="Z326" s="35"/>
      <c r="AA326" s="35"/>
      <c r="AB326" s="35"/>
      <c r="AC326" s="35"/>
      <c r="AD326" s="35"/>
    </row>
    <row r="327" spans="1:30" ht="15">
      <c r="A327" s="68" t="s">
        <v>368</v>
      </c>
      <c r="B327" s="68" t="s">
        <v>407</v>
      </c>
      <c r="C327" s="75" t="s">
        <v>290</v>
      </c>
      <c r="D327" s="89">
        <v>3</v>
      </c>
      <c r="E327" s="90" t="s">
        <v>132</v>
      </c>
      <c r="F327" s="91">
        <v>32</v>
      </c>
      <c r="G327" s="75"/>
      <c r="H327" s="78"/>
      <c r="I327" s="92"/>
      <c r="J327" s="92"/>
      <c r="K327" s="35" t="s">
        <v>65</v>
      </c>
      <c r="L327" s="109">
        <v>327</v>
      </c>
      <c r="M327" s="109"/>
      <c r="N327" s="94"/>
      <c r="O327" s="85" t="s">
        <v>199</v>
      </c>
      <c r="P327" s="85">
        <v>1</v>
      </c>
      <c r="Q327" s="85" t="s">
        <v>200</v>
      </c>
      <c r="R327" s="85"/>
      <c r="S327" s="85"/>
      <c r="T327" s="69" t="str">
        <f>REPLACE(INDEX(GroupVertices[Group],MATCH(Edges[[#This Row],[Vertex 1]],GroupVertices[Vertex],0)),1,1,"")</f>
        <v>2</v>
      </c>
      <c r="U327" s="69" t="str">
        <f>REPLACE(INDEX(GroupVertices[Group],MATCH(Edges[[#This Row],[Vertex 2]],GroupVertices[Vertex],0)),1,1,"")</f>
        <v>4</v>
      </c>
      <c r="V327" s="35"/>
      <c r="W327" s="35"/>
      <c r="X327" s="35"/>
      <c r="Y327" s="35"/>
      <c r="Z327" s="35"/>
      <c r="AA327" s="35"/>
      <c r="AB327" s="35"/>
      <c r="AC327" s="35"/>
      <c r="AD327" s="35"/>
    </row>
    <row r="328" spans="1:30" ht="15">
      <c r="A328" s="68" t="s">
        <v>369</v>
      </c>
      <c r="B328" s="68" t="s">
        <v>343</v>
      </c>
      <c r="C328" s="75" t="s">
        <v>290</v>
      </c>
      <c r="D328" s="89">
        <v>3</v>
      </c>
      <c r="E328" s="90" t="s">
        <v>132</v>
      </c>
      <c r="F328" s="91">
        <v>32</v>
      </c>
      <c r="G328" s="75"/>
      <c r="H328" s="78"/>
      <c r="I328" s="92"/>
      <c r="J328" s="92"/>
      <c r="K328" s="35" t="s">
        <v>65</v>
      </c>
      <c r="L328" s="109">
        <v>328</v>
      </c>
      <c r="M328" s="109"/>
      <c r="N328" s="94"/>
      <c r="O328" s="85" t="s">
        <v>199</v>
      </c>
      <c r="P328" s="85">
        <v>1</v>
      </c>
      <c r="Q328" s="85" t="s">
        <v>200</v>
      </c>
      <c r="R328" s="85"/>
      <c r="S328" s="85"/>
      <c r="T328" s="69" t="str">
        <f>REPLACE(INDEX(GroupVertices[Group],MATCH(Edges[[#This Row],[Vertex 1]],GroupVertices[Vertex],0)),1,1,"")</f>
        <v>2</v>
      </c>
      <c r="U328" s="69" t="str">
        <f>REPLACE(INDEX(GroupVertices[Group],MATCH(Edges[[#This Row],[Vertex 2]],GroupVertices[Vertex],0)),1,1,"")</f>
        <v>2</v>
      </c>
      <c r="V328" s="35"/>
      <c r="W328" s="35"/>
      <c r="X328" s="35"/>
      <c r="Y328" s="35"/>
      <c r="Z328" s="35"/>
      <c r="AA328" s="35"/>
      <c r="AB328" s="35"/>
      <c r="AC328" s="35"/>
      <c r="AD328" s="35"/>
    </row>
    <row r="329" spans="1:30" ht="15">
      <c r="A329" s="68" t="s">
        <v>369</v>
      </c>
      <c r="B329" s="68" t="s">
        <v>370</v>
      </c>
      <c r="C329" s="75" t="s">
        <v>290</v>
      </c>
      <c r="D329" s="89">
        <v>3</v>
      </c>
      <c r="E329" s="90" t="s">
        <v>132</v>
      </c>
      <c r="F329" s="91">
        <v>32</v>
      </c>
      <c r="G329" s="75"/>
      <c r="H329" s="78"/>
      <c r="I329" s="92"/>
      <c r="J329" s="92"/>
      <c r="K329" s="35" t="s">
        <v>66</v>
      </c>
      <c r="L329" s="109">
        <v>329</v>
      </c>
      <c r="M329" s="109"/>
      <c r="N329" s="94"/>
      <c r="O329" s="85" t="s">
        <v>199</v>
      </c>
      <c r="P329" s="85">
        <v>1</v>
      </c>
      <c r="Q329" s="85" t="s">
        <v>200</v>
      </c>
      <c r="R329" s="85"/>
      <c r="S329" s="85"/>
      <c r="T329" s="69" t="str">
        <f>REPLACE(INDEX(GroupVertices[Group],MATCH(Edges[[#This Row],[Vertex 1]],GroupVertices[Vertex],0)),1,1,"")</f>
        <v>2</v>
      </c>
      <c r="U329" s="69" t="str">
        <f>REPLACE(INDEX(GroupVertices[Group],MATCH(Edges[[#This Row],[Vertex 2]],GroupVertices[Vertex],0)),1,1,"")</f>
        <v>2</v>
      </c>
      <c r="V329" s="35"/>
      <c r="W329" s="35"/>
      <c r="X329" s="35"/>
      <c r="Y329" s="35"/>
      <c r="Z329" s="35"/>
      <c r="AA329" s="35"/>
      <c r="AB329" s="35"/>
      <c r="AC329" s="35"/>
      <c r="AD329" s="35"/>
    </row>
    <row r="330" spans="1:30" ht="15">
      <c r="A330" s="68" t="s">
        <v>369</v>
      </c>
      <c r="B330" s="68" t="s">
        <v>381</v>
      </c>
      <c r="C330" s="75" t="s">
        <v>290</v>
      </c>
      <c r="D330" s="89">
        <v>3</v>
      </c>
      <c r="E330" s="90" t="s">
        <v>132</v>
      </c>
      <c r="F330" s="91">
        <v>32</v>
      </c>
      <c r="G330" s="75"/>
      <c r="H330" s="78"/>
      <c r="I330" s="92"/>
      <c r="J330" s="92"/>
      <c r="K330" s="35" t="s">
        <v>65</v>
      </c>
      <c r="L330" s="109">
        <v>330</v>
      </c>
      <c r="M330" s="109"/>
      <c r="N330" s="94"/>
      <c r="O330" s="85" t="s">
        <v>199</v>
      </c>
      <c r="P330" s="85">
        <v>1</v>
      </c>
      <c r="Q330" s="85" t="s">
        <v>200</v>
      </c>
      <c r="R330" s="85"/>
      <c r="S330" s="85"/>
      <c r="T330" s="69" t="str">
        <f>REPLACE(INDEX(GroupVertices[Group],MATCH(Edges[[#This Row],[Vertex 1]],GroupVertices[Vertex],0)),1,1,"")</f>
        <v>2</v>
      </c>
      <c r="U330" s="69" t="str">
        <f>REPLACE(INDEX(GroupVertices[Group],MATCH(Edges[[#This Row],[Vertex 2]],GroupVertices[Vertex],0)),1,1,"")</f>
        <v>2</v>
      </c>
      <c r="V330" s="35"/>
      <c r="W330" s="35"/>
      <c r="X330" s="35"/>
      <c r="Y330" s="35"/>
      <c r="Z330" s="35"/>
      <c r="AA330" s="35"/>
      <c r="AB330" s="35"/>
      <c r="AC330" s="35"/>
      <c r="AD330" s="35"/>
    </row>
    <row r="331" spans="1:30" ht="15">
      <c r="A331" s="68" t="s">
        <v>369</v>
      </c>
      <c r="B331" s="68" t="s">
        <v>386</v>
      </c>
      <c r="C331" s="75" t="s">
        <v>290</v>
      </c>
      <c r="D331" s="89">
        <v>3</v>
      </c>
      <c r="E331" s="90" t="s">
        <v>132</v>
      </c>
      <c r="F331" s="91">
        <v>32</v>
      </c>
      <c r="G331" s="75"/>
      <c r="H331" s="78"/>
      <c r="I331" s="92"/>
      <c r="J331" s="92"/>
      <c r="K331" s="35" t="s">
        <v>65</v>
      </c>
      <c r="L331" s="109">
        <v>331</v>
      </c>
      <c r="M331" s="109"/>
      <c r="N331" s="94"/>
      <c r="O331" s="85" t="s">
        <v>199</v>
      </c>
      <c r="P331" s="85">
        <v>1</v>
      </c>
      <c r="Q331" s="85" t="s">
        <v>200</v>
      </c>
      <c r="R331" s="85"/>
      <c r="S331" s="85"/>
      <c r="T331" s="69" t="str">
        <f>REPLACE(INDEX(GroupVertices[Group],MATCH(Edges[[#This Row],[Vertex 1]],GroupVertices[Vertex],0)),1,1,"")</f>
        <v>2</v>
      </c>
      <c r="U331" s="69" t="str">
        <f>REPLACE(INDEX(GroupVertices[Group],MATCH(Edges[[#This Row],[Vertex 2]],GroupVertices[Vertex],0)),1,1,"")</f>
        <v>2</v>
      </c>
      <c r="V331" s="35"/>
      <c r="W331" s="35"/>
      <c r="X331" s="35"/>
      <c r="Y331" s="35"/>
      <c r="Z331" s="35"/>
      <c r="AA331" s="35"/>
      <c r="AB331" s="35"/>
      <c r="AC331" s="35"/>
      <c r="AD331" s="35"/>
    </row>
    <row r="332" spans="1:30" ht="15">
      <c r="A332" s="68" t="s">
        <v>294</v>
      </c>
      <c r="B332" s="68" t="s">
        <v>369</v>
      </c>
      <c r="C332" s="75" t="s">
        <v>290</v>
      </c>
      <c r="D332" s="89">
        <v>3</v>
      </c>
      <c r="E332" s="90" t="s">
        <v>132</v>
      </c>
      <c r="F332" s="91">
        <v>32</v>
      </c>
      <c r="G332" s="75"/>
      <c r="H332" s="78"/>
      <c r="I332" s="92"/>
      <c r="J332" s="92"/>
      <c r="K332" s="35" t="s">
        <v>65</v>
      </c>
      <c r="L332" s="109">
        <v>332</v>
      </c>
      <c r="M332" s="109"/>
      <c r="N332" s="94"/>
      <c r="O332" s="85" t="s">
        <v>199</v>
      </c>
      <c r="P332" s="85">
        <v>1</v>
      </c>
      <c r="Q332" s="85" t="s">
        <v>200</v>
      </c>
      <c r="R332" s="85"/>
      <c r="S332" s="85"/>
      <c r="T332" s="69" t="str">
        <f>REPLACE(INDEX(GroupVertices[Group],MATCH(Edges[[#This Row],[Vertex 1]],GroupVertices[Vertex],0)),1,1,"")</f>
        <v>1</v>
      </c>
      <c r="U332" s="69" t="str">
        <f>REPLACE(INDEX(GroupVertices[Group],MATCH(Edges[[#This Row],[Vertex 2]],GroupVertices[Vertex],0)),1,1,"")</f>
        <v>2</v>
      </c>
      <c r="V332" s="35"/>
      <c r="W332" s="35"/>
      <c r="X332" s="35"/>
      <c r="Y332" s="35"/>
      <c r="Z332" s="35"/>
      <c r="AA332" s="35"/>
      <c r="AB332" s="35"/>
      <c r="AC332" s="35"/>
      <c r="AD332" s="35"/>
    </row>
    <row r="333" spans="1:30" ht="15">
      <c r="A333" s="68" t="s">
        <v>370</v>
      </c>
      <c r="B333" s="68" t="s">
        <v>369</v>
      </c>
      <c r="C333" s="75" t="s">
        <v>290</v>
      </c>
      <c r="D333" s="89">
        <v>3</v>
      </c>
      <c r="E333" s="90" t="s">
        <v>132</v>
      </c>
      <c r="F333" s="91">
        <v>32</v>
      </c>
      <c r="G333" s="75"/>
      <c r="H333" s="78"/>
      <c r="I333" s="92"/>
      <c r="J333" s="92"/>
      <c r="K333" s="35" t="s">
        <v>66</v>
      </c>
      <c r="L333" s="109">
        <v>333</v>
      </c>
      <c r="M333" s="109"/>
      <c r="N333" s="94"/>
      <c r="O333" s="85" t="s">
        <v>199</v>
      </c>
      <c r="P333" s="85">
        <v>1</v>
      </c>
      <c r="Q333" s="85" t="s">
        <v>200</v>
      </c>
      <c r="R333" s="85"/>
      <c r="S333" s="85"/>
      <c r="T333" s="69" t="str">
        <f>REPLACE(INDEX(GroupVertices[Group],MATCH(Edges[[#This Row],[Vertex 1]],GroupVertices[Vertex],0)),1,1,"")</f>
        <v>2</v>
      </c>
      <c r="U333" s="69" t="str">
        <f>REPLACE(INDEX(GroupVertices[Group],MATCH(Edges[[#This Row],[Vertex 2]],GroupVertices[Vertex],0)),1,1,"")</f>
        <v>2</v>
      </c>
      <c r="V333" s="35"/>
      <c r="W333" s="35"/>
      <c r="X333" s="35"/>
      <c r="Y333" s="35"/>
      <c r="Z333" s="35"/>
      <c r="AA333" s="35"/>
      <c r="AB333" s="35"/>
      <c r="AC333" s="35"/>
      <c r="AD333" s="35"/>
    </row>
    <row r="334" spans="1:30" ht="15">
      <c r="A334" s="68" t="s">
        <v>359</v>
      </c>
      <c r="B334" s="68" t="s">
        <v>339</v>
      </c>
      <c r="C334" s="75" t="s">
        <v>290</v>
      </c>
      <c r="D334" s="89">
        <v>3</v>
      </c>
      <c r="E334" s="90" t="s">
        <v>132</v>
      </c>
      <c r="F334" s="91">
        <v>32</v>
      </c>
      <c r="G334" s="75"/>
      <c r="H334" s="78"/>
      <c r="I334" s="92"/>
      <c r="J334" s="92"/>
      <c r="K334" s="35" t="s">
        <v>65</v>
      </c>
      <c r="L334" s="109">
        <v>334</v>
      </c>
      <c r="M334" s="109"/>
      <c r="N334" s="94"/>
      <c r="O334" s="85" t="s">
        <v>199</v>
      </c>
      <c r="P334" s="85">
        <v>1</v>
      </c>
      <c r="Q334" s="85" t="s">
        <v>200</v>
      </c>
      <c r="R334" s="85"/>
      <c r="S334" s="85"/>
      <c r="T334" s="69" t="str">
        <f>REPLACE(INDEX(GroupVertices[Group],MATCH(Edges[[#This Row],[Vertex 1]],GroupVertices[Vertex],0)),1,1,"")</f>
        <v>2</v>
      </c>
      <c r="U334" s="69" t="str">
        <f>REPLACE(INDEX(GroupVertices[Group],MATCH(Edges[[#This Row],[Vertex 2]],GroupVertices[Vertex],0)),1,1,"")</f>
        <v>3</v>
      </c>
      <c r="V334" s="35"/>
      <c r="W334" s="35"/>
      <c r="X334" s="35"/>
      <c r="Y334" s="35"/>
      <c r="Z334" s="35"/>
      <c r="AA334" s="35"/>
      <c r="AB334" s="35"/>
      <c r="AC334" s="35"/>
      <c r="AD334" s="35"/>
    </row>
    <row r="335" spans="1:30" ht="15">
      <c r="A335" s="68" t="s">
        <v>359</v>
      </c>
      <c r="B335" s="68" t="s">
        <v>386</v>
      </c>
      <c r="C335" s="75" t="s">
        <v>290</v>
      </c>
      <c r="D335" s="89">
        <v>3</v>
      </c>
      <c r="E335" s="90" t="s">
        <v>132</v>
      </c>
      <c r="F335" s="91">
        <v>32</v>
      </c>
      <c r="G335" s="75"/>
      <c r="H335" s="78"/>
      <c r="I335" s="92"/>
      <c r="J335" s="92"/>
      <c r="K335" s="35" t="s">
        <v>65</v>
      </c>
      <c r="L335" s="109">
        <v>335</v>
      </c>
      <c r="M335" s="109"/>
      <c r="N335" s="94"/>
      <c r="O335" s="85" t="s">
        <v>199</v>
      </c>
      <c r="P335" s="85">
        <v>1</v>
      </c>
      <c r="Q335" s="85" t="s">
        <v>200</v>
      </c>
      <c r="R335" s="85"/>
      <c r="S335" s="85"/>
      <c r="T335" s="69" t="str">
        <f>REPLACE(INDEX(GroupVertices[Group],MATCH(Edges[[#This Row],[Vertex 1]],GroupVertices[Vertex],0)),1,1,"")</f>
        <v>2</v>
      </c>
      <c r="U335" s="69" t="str">
        <f>REPLACE(INDEX(GroupVertices[Group],MATCH(Edges[[#This Row],[Vertex 2]],GroupVertices[Vertex],0)),1,1,"")</f>
        <v>2</v>
      </c>
      <c r="V335" s="35"/>
      <c r="W335" s="35"/>
      <c r="X335" s="35"/>
      <c r="Y335" s="35"/>
      <c r="Z335" s="35"/>
      <c r="AA335" s="35"/>
      <c r="AB335" s="35"/>
      <c r="AC335" s="35"/>
      <c r="AD335" s="35"/>
    </row>
    <row r="336" spans="1:30" ht="15">
      <c r="A336" s="68" t="s">
        <v>294</v>
      </c>
      <c r="B336" s="68" t="s">
        <v>359</v>
      </c>
      <c r="C336" s="75" t="s">
        <v>290</v>
      </c>
      <c r="D336" s="89">
        <v>3</v>
      </c>
      <c r="E336" s="90" t="s">
        <v>132</v>
      </c>
      <c r="F336" s="91">
        <v>32</v>
      </c>
      <c r="G336" s="75"/>
      <c r="H336" s="78"/>
      <c r="I336" s="92"/>
      <c r="J336" s="92"/>
      <c r="K336" s="35" t="s">
        <v>65</v>
      </c>
      <c r="L336" s="109">
        <v>336</v>
      </c>
      <c r="M336" s="109"/>
      <c r="N336" s="94"/>
      <c r="O336" s="85" t="s">
        <v>199</v>
      </c>
      <c r="P336" s="85">
        <v>1</v>
      </c>
      <c r="Q336" s="85" t="s">
        <v>200</v>
      </c>
      <c r="R336" s="85"/>
      <c r="S336" s="85"/>
      <c r="T336" s="69" t="str">
        <f>REPLACE(INDEX(GroupVertices[Group],MATCH(Edges[[#This Row],[Vertex 1]],GroupVertices[Vertex],0)),1,1,"")</f>
        <v>1</v>
      </c>
      <c r="U336" s="69" t="str">
        <f>REPLACE(INDEX(GroupVertices[Group],MATCH(Edges[[#This Row],[Vertex 2]],GroupVertices[Vertex],0)),1,1,"")</f>
        <v>2</v>
      </c>
      <c r="V336" s="35"/>
      <c r="W336" s="35"/>
      <c r="X336" s="35"/>
      <c r="Y336" s="35"/>
      <c r="Z336" s="35"/>
      <c r="AA336" s="35"/>
      <c r="AB336" s="35"/>
      <c r="AC336" s="35"/>
      <c r="AD336" s="35"/>
    </row>
    <row r="337" spans="1:30" ht="15">
      <c r="A337" s="68" t="s">
        <v>370</v>
      </c>
      <c r="B337" s="68" t="s">
        <v>359</v>
      </c>
      <c r="C337" s="75" t="s">
        <v>290</v>
      </c>
      <c r="D337" s="89">
        <v>3</v>
      </c>
      <c r="E337" s="90" t="s">
        <v>132</v>
      </c>
      <c r="F337" s="91">
        <v>32</v>
      </c>
      <c r="G337" s="75"/>
      <c r="H337" s="78"/>
      <c r="I337" s="92"/>
      <c r="J337" s="92"/>
      <c r="K337" s="35" t="s">
        <v>65</v>
      </c>
      <c r="L337" s="109">
        <v>337</v>
      </c>
      <c r="M337" s="109"/>
      <c r="N337" s="94"/>
      <c r="O337" s="85" t="s">
        <v>199</v>
      </c>
      <c r="P337" s="85">
        <v>1</v>
      </c>
      <c r="Q337" s="85" t="s">
        <v>200</v>
      </c>
      <c r="R337" s="85"/>
      <c r="S337" s="85"/>
      <c r="T337" s="69" t="str">
        <f>REPLACE(INDEX(GroupVertices[Group],MATCH(Edges[[#This Row],[Vertex 1]],GroupVertices[Vertex],0)),1,1,"")</f>
        <v>2</v>
      </c>
      <c r="U337" s="69" t="str">
        <f>REPLACE(INDEX(GroupVertices[Group],MATCH(Edges[[#This Row],[Vertex 2]],GroupVertices[Vertex],0)),1,1,"")</f>
        <v>2</v>
      </c>
      <c r="V337" s="35"/>
      <c r="W337" s="35"/>
      <c r="X337" s="35"/>
      <c r="Y337" s="35"/>
      <c r="Z337" s="35"/>
      <c r="AA337" s="35"/>
      <c r="AB337" s="35"/>
      <c r="AC337" s="35"/>
      <c r="AD337" s="35"/>
    </row>
    <row r="338" spans="1:30" ht="15">
      <c r="A338" s="68" t="s">
        <v>371</v>
      </c>
      <c r="B338" s="68" t="s">
        <v>377</v>
      </c>
      <c r="C338" s="75" t="s">
        <v>290</v>
      </c>
      <c r="D338" s="89">
        <v>3</v>
      </c>
      <c r="E338" s="90" t="s">
        <v>132</v>
      </c>
      <c r="F338" s="91">
        <v>32</v>
      </c>
      <c r="G338" s="75"/>
      <c r="H338" s="78"/>
      <c r="I338" s="92"/>
      <c r="J338" s="92"/>
      <c r="K338" s="35" t="s">
        <v>65</v>
      </c>
      <c r="L338" s="109">
        <v>338</v>
      </c>
      <c r="M338" s="109"/>
      <c r="N338" s="94"/>
      <c r="O338" s="85" t="s">
        <v>199</v>
      </c>
      <c r="P338" s="85">
        <v>1</v>
      </c>
      <c r="Q338" s="85" t="s">
        <v>200</v>
      </c>
      <c r="R338" s="85"/>
      <c r="S338" s="85"/>
      <c r="T338" s="69" t="str">
        <f>REPLACE(INDEX(GroupVertices[Group],MATCH(Edges[[#This Row],[Vertex 1]],GroupVertices[Vertex],0)),1,1,"")</f>
        <v>2</v>
      </c>
      <c r="U338" s="69" t="str">
        <f>REPLACE(INDEX(GroupVertices[Group],MATCH(Edges[[#This Row],[Vertex 2]],GroupVertices[Vertex],0)),1,1,"")</f>
        <v>2</v>
      </c>
      <c r="V338" s="35"/>
      <c r="W338" s="35"/>
      <c r="X338" s="35"/>
      <c r="Y338" s="35"/>
      <c r="Z338" s="35"/>
      <c r="AA338" s="35"/>
      <c r="AB338" s="35"/>
      <c r="AC338" s="35"/>
      <c r="AD338" s="35"/>
    </row>
    <row r="339" spans="1:30" ht="15">
      <c r="A339" s="68" t="s">
        <v>294</v>
      </c>
      <c r="B339" s="68" t="s">
        <v>371</v>
      </c>
      <c r="C339" s="75" t="s">
        <v>290</v>
      </c>
      <c r="D339" s="89">
        <v>3</v>
      </c>
      <c r="E339" s="90" t="s">
        <v>132</v>
      </c>
      <c r="F339" s="91">
        <v>32</v>
      </c>
      <c r="G339" s="75"/>
      <c r="H339" s="78"/>
      <c r="I339" s="92"/>
      <c r="J339" s="92"/>
      <c r="K339" s="35" t="s">
        <v>65</v>
      </c>
      <c r="L339" s="109">
        <v>339</v>
      </c>
      <c r="M339" s="109"/>
      <c r="N339" s="94"/>
      <c r="O339" s="85" t="s">
        <v>199</v>
      </c>
      <c r="P339" s="85">
        <v>1</v>
      </c>
      <c r="Q339" s="85" t="s">
        <v>200</v>
      </c>
      <c r="R339" s="85"/>
      <c r="S339" s="85"/>
      <c r="T339" s="69" t="str">
        <f>REPLACE(INDEX(GroupVertices[Group],MATCH(Edges[[#This Row],[Vertex 1]],GroupVertices[Vertex],0)),1,1,"")</f>
        <v>1</v>
      </c>
      <c r="U339" s="69" t="str">
        <f>REPLACE(INDEX(GroupVertices[Group],MATCH(Edges[[#This Row],[Vertex 2]],GroupVertices[Vertex],0)),1,1,"")</f>
        <v>2</v>
      </c>
      <c r="V339" s="35"/>
      <c r="W339" s="35"/>
      <c r="X339" s="35"/>
      <c r="Y339" s="35"/>
      <c r="Z339" s="35"/>
      <c r="AA339" s="35"/>
      <c r="AB339" s="35"/>
      <c r="AC339" s="35"/>
      <c r="AD339" s="35"/>
    </row>
    <row r="340" spans="1:30" ht="15">
      <c r="A340" s="68" t="s">
        <v>370</v>
      </c>
      <c r="B340" s="68" t="s">
        <v>371</v>
      </c>
      <c r="C340" s="75" t="s">
        <v>290</v>
      </c>
      <c r="D340" s="89">
        <v>3</v>
      </c>
      <c r="E340" s="90" t="s">
        <v>132</v>
      </c>
      <c r="F340" s="91">
        <v>32</v>
      </c>
      <c r="G340" s="75"/>
      <c r="H340" s="78"/>
      <c r="I340" s="92"/>
      <c r="J340" s="92"/>
      <c r="K340" s="35" t="s">
        <v>65</v>
      </c>
      <c r="L340" s="109">
        <v>340</v>
      </c>
      <c r="M340" s="109"/>
      <c r="N340" s="94"/>
      <c r="O340" s="85" t="s">
        <v>199</v>
      </c>
      <c r="P340" s="85">
        <v>1</v>
      </c>
      <c r="Q340" s="85" t="s">
        <v>200</v>
      </c>
      <c r="R340" s="85"/>
      <c r="S340" s="85"/>
      <c r="T340" s="69" t="str">
        <f>REPLACE(INDEX(GroupVertices[Group],MATCH(Edges[[#This Row],[Vertex 1]],GroupVertices[Vertex],0)),1,1,"")</f>
        <v>2</v>
      </c>
      <c r="U340" s="69" t="str">
        <f>REPLACE(INDEX(GroupVertices[Group],MATCH(Edges[[#This Row],[Vertex 2]],GroupVertices[Vertex],0)),1,1,"")</f>
        <v>2</v>
      </c>
      <c r="V340" s="35"/>
      <c r="W340" s="35"/>
      <c r="X340" s="35"/>
      <c r="Y340" s="35"/>
      <c r="Z340" s="35"/>
      <c r="AA340" s="35"/>
      <c r="AB340" s="35"/>
      <c r="AC340" s="35"/>
      <c r="AD340" s="35"/>
    </row>
    <row r="341" spans="1:30" ht="15">
      <c r="A341" s="68" t="s">
        <v>372</v>
      </c>
      <c r="B341" s="68" t="s">
        <v>351</v>
      </c>
      <c r="C341" s="75" t="s">
        <v>290</v>
      </c>
      <c r="D341" s="89">
        <v>3</v>
      </c>
      <c r="E341" s="90" t="s">
        <v>132</v>
      </c>
      <c r="F341" s="91">
        <v>32</v>
      </c>
      <c r="G341" s="75"/>
      <c r="H341" s="78"/>
      <c r="I341" s="92"/>
      <c r="J341" s="92"/>
      <c r="K341" s="35" t="s">
        <v>65</v>
      </c>
      <c r="L341" s="109">
        <v>341</v>
      </c>
      <c r="M341" s="109"/>
      <c r="N341" s="94"/>
      <c r="O341" s="85" t="s">
        <v>199</v>
      </c>
      <c r="P341" s="85">
        <v>1</v>
      </c>
      <c r="Q341" s="85" t="s">
        <v>200</v>
      </c>
      <c r="R341" s="85"/>
      <c r="S341" s="85"/>
      <c r="T341" s="69" t="str">
        <f>REPLACE(INDEX(GroupVertices[Group],MATCH(Edges[[#This Row],[Vertex 1]],GroupVertices[Vertex],0)),1,1,"")</f>
        <v>4</v>
      </c>
      <c r="U341" s="69" t="str">
        <f>REPLACE(INDEX(GroupVertices[Group],MATCH(Edges[[#This Row],[Vertex 2]],GroupVertices[Vertex],0)),1,1,"")</f>
        <v>4</v>
      </c>
      <c r="V341" s="35"/>
      <c r="W341" s="35"/>
      <c r="X341" s="35"/>
      <c r="Y341" s="35"/>
      <c r="Z341" s="35"/>
      <c r="AA341" s="35"/>
      <c r="AB341" s="35"/>
      <c r="AC341" s="35"/>
      <c r="AD341" s="35"/>
    </row>
    <row r="342" spans="1:30" ht="15">
      <c r="A342" s="68" t="s">
        <v>294</v>
      </c>
      <c r="B342" s="68" t="s">
        <v>372</v>
      </c>
      <c r="C342" s="75" t="s">
        <v>290</v>
      </c>
      <c r="D342" s="89">
        <v>3</v>
      </c>
      <c r="E342" s="90" t="s">
        <v>132</v>
      </c>
      <c r="F342" s="91">
        <v>32</v>
      </c>
      <c r="G342" s="75"/>
      <c r="H342" s="78"/>
      <c r="I342" s="92"/>
      <c r="J342" s="92"/>
      <c r="K342" s="35" t="s">
        <v>65</v>
      </c>
      <c r="L342" s="109">
        <v>342</v>
      </c>
      <c r="M342" s="109"/>
      <c r="N342" s="94"/>
      <c r="O342" s="85" t="s">
        <v>199</v>
      </c>
      <c r="P342" s="85">
        <v>1</v>
      </c>
      <c r="Q342" s="85" t="s">
        <v>200</v>
      </c>
      <c r="R342" s="85"/>
      <c r="S342" s="85"/>
      <c r="T342" s="69" t="str">
        <f>REPLACE(INDEX(GroupVertices[Group],MATCH(Edges[[#This Row],[Vertex 1]],GroupVertices[Vertex],0)),1,1,"")</f>
        <v>1</v>
      </c>
      <c r="U342" s="69" t="str">
        <f>REPLACE(INDEX(GroupVertices[Group],MATCH(Edges[[#This Row],[Vertex 2]],GroupVertices[Vertex],0)),1,1,"")</f>
        <v>4</v>
      </c>
      <c r="V342" s="35"/>
      <c r="W342" s="35"/>
      <c r="X342" s="35"/>
      <c r="Y342" s="35"/>
      <c r="Z342" s="35"/>
      <c r="AA342" s="35"/>
      <c r="AB342" s="35"/>
      <c r="AC342" s="35"/>
      <c r="AD342" s="35"/>
    </row>
    <row r="343" spans="1:30" ht="15">
      <c r="A343" s="68" t="s">
        <v>370</v>
      </c>
      <c r="B343" s="68" t="s">
        <v>372</v>
      </c>
      <c r="C343" s="75" t="s">
        <v>290</v>
      </c>
      <c r="D343" s="89">
        <v>3</v>
      </c>
      <c r="E343" s="90" t="s">
        <v>132</v>
      </c>
      <c r="F343" s="91">
        <v>32</v>
      </c>
      <c r="G343" s="75"/>
      <c r="H343" s="78"/>
      <c r="I343" s="92"/>
      <c r="J343" s="92"/>
      <c r="K343" s="35" t="s">
        <v>65</v>
      </c>
      <c r="L343" s="109">
        <v>343</v>
      </c>
      <c r="M343" s="109"/>
      <c r="N343" s="94"/>
      <c r="O343" s="85" t="s">
        <v>199</v>
      </c>
      <c r="P343" s="85">
        <v>1</v>
      </c>
      <c r="Q343" s="85" t="s">
        <v>200</v>
      </c>
      <c r="R343" s="85"/>
      <c r="S343" s="85"/>
      <c r="T343" s="69" t="str">
        <f>REPLACE(INDEX(GroupVertices[Group],MATCH(Edges[[#This Row],[Vertex 1]],GroupVertices[Vertex],0)),1,1,"")</f>
        <v>2</v>
      </c>
      <c r="U343" s="69" t="str">
        <f>REPLACE(INDEX(GroupVertices[Group],MATCH(Edges[[#This Row],[Vertex 2]],GroupVertices[Vertex],0)),1,1,"")</f>
        <v>4</v>
      </c>
      <c r="V343" s="35"/>
      <c r="W343" s="35"/>
      <c r="X343" s="35"/>
      <c r="Y343" s="35"/>
      <c r="Z343" s="35"/>
      <c r="AA343" s="35"/>
      <c r="AB343" s="35"/>
      <c r="AC343" s="35"/>
      <c r="AD343" s="35"/>
    </row>
    <row r="344" spans="1:30" ht="15">
      <c r="A344" s="68" t="s">
        <v>368</v>
      </c>
      <c r="B344" s="68" t="s">
        <v>385</v>
      </c>
      <c r="C344" s="75" t="s">
        <v>290</v>
      </c>
      <c r="D344" s="89">
        <v>3</v>
      </c>
      <c r="E344" s="90" t="s">
        <v>132</v>
      </c>
      <c r="F344" s="91">
        <v>32</v>
      </c>
      <c r="G344" s="75"/>
      <c r="H344" s="78"/>
      <c r="I344" s="92"/>
      <c r="J344" s="92"/>
      <c r="K344" s="35" t="s">
        <v>65</v>
      </c>
      <c r="L344" s="109">
        <v>344</v>
      </c>
      <c r="M344" s="109"/>
      <c r="N344" s="94"/>
      <c r="O344" s="85" t="s">
        <v>199</v>
      </c>
      <c r="P344" s="85">
        <v>1</v>
      </c>
      <c r="Q344" s="85" t="s">
        <v>200</v>
      </c>
      <c r="R344" s="85"/>
      <c r="S344" s="85"/>
      <c r="T344" s="69" t="str">
        <f>REPLACE(INDEX(GroupVertices[Group],MATCH(Edges[[#This Row],[Vertex 1]],GroupVertices[Vertex],0)),1,1,"")</f>
        <v>2</v>
      </c>
      <c r="U344" s="69" t="str">
        <f>REPLACE(INDEX(GroupVertices[Group],MATCH(Edges[[#This Row],[Vertex 2]],GroupVertices[Vertex],0)),1,1,"")</f>
        <v>2</v>
      </c>
      <c r="V344" s="35"/>
      <c r="W344" s="35"/>
      <c r="X344" s="35"/>
      <c r="Y344" s="35"/>
      <c r="Z344" s="35"/>
      <c r="AA344" s="35"/>
      <c r="AB344" s="35"/>
      <c r="AC344" s="35"/>
      <c r="AD344" s="35"/>
    </row>
    <row r="345" spans="1:30" ht="15">
      <c r="A345" s="68" t="s">
        <v>368</v>
      </c>
      <c r="B345" s="68" t="s">
        <v>386</v>
      </c>
      <c r="C345" s="75" t="s">
        <v>290</v>
      </c>
      <c r="D345" s="89">
        <v>3</v>
      </c>
      <c r="E345" s="90" t="s">
        <v>132</v>
      </c>
      <c r="F345" s="91">
        <v>32</v>
      </c>
      <c r="G345" s="75"/>
      <c r="H345" s="78"/>
      <c r="I345" s="92"/>
      <c r="J345" s="92"/>
      <c r="K345" s="35" t="s">
        <v>65</v>
      </c>
      <c r="L345" s="109">
        <v>345</v>
      </c>
      <c r="M345" s="109"/>
      <c r="N345" s="94"/>
      <c r="O345" s="85" t="s">
        <v>199</v>
      </c>
      <c r="P345" s="85">
        <v>1</v>
      </c>
      <c r="Q345" s="85" t="s">
        <v>200</v>
      </c>
      <c r="R345" s="85"/>
      <c r="S345" s="85"/>
      <c r="T345" s="69" t="str">
        <f>REPLACE(INDEX(GroupVertices[Group],MATCH(Edges[[#This Row],[Vertex 1]],GroupVertices[Vertex],0)),1,1,"")</f>
        <v>2</v>
      </c>
      <c r="U345" s="69" t="str">
        <f>REPLACE(INDEX(GroupVertices[Group],MATCH(Edges[[#This Row],[Vertex 2]],GroupVertices[Vertex],0)),1,1,"")</f>
        <v>2</v>
      </c>
      <c r="V345" s="35"/>
      <c r="W345" s="35"/>
      <c r="X345" s="35"/>
      <c r="Y345" s="35"/>
      <c r="Z345" s="35"/>
      <c r="AA345" s="35"/>
      <c r="AB345" s="35"/>
      <c r="AC345" s="35"/>
      <c r="AD345" s="35"/>
    </row>
    <row r="346" spans="1:30" ht="15">
      <c r="A346" s="68" t="s">
        <v>294</v>
      </c>
      <c r="B346" s="68" t="s">
        <v>368</v>
      </c>
      <c r="C346" s="75" t="s">
        <v>290</v>
      </c>
      <c r="D346" s="89">
        <v>3</v>
      </c>
      <c r="E346" s="90" t="s">
        <v>132</v>
      </c>
      <c r="F346" s="91">
        <v>32</v>
      </c>
      <c r="G346" s="75"/>
      <c r="H346" s="78"/>
      <c r="I346" s="92"/>
      <c r="J346" s="92"/>
      <c r="K346" s="35" t="s">
        <v>65</v>
      </c>
      <c r="L346" s="109">
        <v>346</v>
      </c>
      <c r="M346" s="109"/>
      <c r="N346" s="94"/>
      <c r="O346" s="85" t="s">
        <v>199</v>
      </c>
      <c r="P346" s="85">
        <v>1</v>
      </c>
      <c r="Q346" s="85" t="s">
        <v>200</v>
      </c>
      <c r="R346" s="85"/>
      <c r="S346" s="85"/>
      <c r="T346" s="69" t="str">
        <f>REPLACE(INDEX(GroupVertices[Group],MATCH(Edges[[#This Row],[Vertex 1]],GroupVertices[Vertex],0)),1,1,"")</f>
        <v>1</v>
      </c>
      <c r="U346" s="69" t="str">
        <f>REPLACE(INDEX(GroupVertices[Group],MATCH(Edges[[#This Row],[Vertex 2]],GroupVertices[Vertex],0)),1,1,"")</f>
        <v>2</v>
      </c>
      <c r="V346" s="35"/>
      <c r="W346" s="35"/>
      <c r="X346" s="35"/>
      <c r="Y346" s="35"/>
      <c r="Z346" s="35"/>
      <c r="AA346" s="35"/>
      <c r="AB346" s="35"/>
      <c r="AC346" s="35"/>
      <c r="AD346" s="35"/>
    </row>
    <row r="347" spans="1:30" ht="15">
      <c r="A347" s="68" t="s">
        <v>370</v>
      </c>
      <c r="B347" s="68" t="s">
        <v>368</v>
      </c>
      <c r="C347" s="75" t="s">
        <v>290</v>
      </c>
      <c r="D347" s="89">
        <v>3</v>
      </c>
      <c r="E347" s="90" t="s">
        <v>132</v>
      </c>
      <c r="F347" s="91">
        <v>32</v>
      </c>
      <c r="G347" s="75"/>
      <c r="H347" s="78"/>
      <c r="I347" s="92"/>
      <c r="J347" s="92"/>
      <c r="K347" s="35" t="s">
        <v>65</v>
      </c>
      <c r="L347" s="109">
        <v>347</v>
      </c>
      <c r="M347" s="109"/>
      <c r="N347" s="94"/>
      <c r="O347" s="85" t="s">
        <v>199</v>
      </c>
      <c r="P347" s="85">
        <v>1</v>
      </c>
      <c r="Q347" s="85" t="s">
        <v>200</v>
      </c>
      <c r="R347" s="85"/>
      <c r="S347" s="85"/>
      <c r="T347" s="69" t="str">
        <f>REPLACE(INDEX(GroupVertices[Group],MATCH(Edges[[#This Row],[Vertex 1]],GroupVertices[Vertex],0)),1,1,"")</f>
        <v>2</v>
      </c>
      <c r="U347" s="69" t="str">
        <f>REPLACE(INDEX(GroupVertices[Group],MATCH(Edges[[#This Row],[Vertex 2]],GroupVertices[Vertex],0)),1,1,"")</f>
        <v>2</v>
      </c>
      <c r="V347" s="35"/>
      <c r="W347" s="35"/>
      <c r="X347" s="35"/>
      <c r="Y347" s="35"/>
      <c r="Z347" s="35"/>
      <c r="AA347" s="35"/>
      <c r="AB347" s="35"/>
      <c r="AC347" s="35"/>
      <c r="AD347" s="35"/>
    </row>
    <row r="348" spans="1:30" ht="15">
      <c r="A348" s="68" t="s">
        <v>373</v>
      </c>
      <c r="B348" s="68" t="s">
        <v>351</v>
      </c>
      <c r="C348" s="75" t="s">
        <v>290</v>
      </c>
      <c r="D348" s="89">
        <v>3</v>
      </c>
      <c r="E348" s="90" t="s">
        <v>132</v>
      </c>
      <c r="F348" s="91">
        <v>32</v>
      </c>
      <c r="G348" s="75"/>
      <c r="H348" s="78"/>
      <c r="I348" s="92"/>
      <c r="J348" s="92"/>
      <c r="K348" s="35" t="s">
        <v>65</v>
      </c>
      <c r="L348" s="109">
        <v>348</v>
      </c>
      <c r="M348" s="109"/>
      <c r="N348" s="94"/>
      <c r="O348" s="85" t="s">
        <v>199</v>
      </c>
      <c r="P348" s="85">
        <v>1</v>
      </c>
      <c r="Q348" s="85" t="s">
        <v>200</v>
      </c>
      <c r="R348" s="85"/>
      <c r="S348" s="85"/>
      <c r="T348" s="69" t="str">
        <f>REPLACE(INDEX(GroupVertices[Group],MATCH(Edges[[#This Row],[Vertex 1]],GroupVertices[Vertex],0)),1,1,"")</f>
        <v>4</v>
      </c>
      <c r="U348" s="69" t="str">
        <f>REPLACE(INDEX(GroupVertices[Group],MATCH(Edges[[#This Row],[Vertex 2]],GroupVertices[Vertex],0)),1,1,"")</f>
        <v>4</v>
      </c>
      <c r="V348" s="35"/>
      <c r="W348" s="35"/>
      <c r="X348" s="35"/>
      <c r="Y348" s="35"/>
      <c r="Z348" s="35"/>
      <c r="AA348" s="35"/>
      <c r="AB348" s="35"/>
      <c r="AC348" s="35"/>
      <c r="AD348" s="35"/>
    </row>
    <row r="349" spans="1:30" ht="15">
      <c r="A349" s="68" t="s">
        <v>294</v>
      </c>
      <c r="B349" s="68" t="s">
        <v>373</v>
      </c>
      <c r="C349" s="75" t="s">
        <v>290</v>
      </c>
      <c r="D349" s="89">
        <v>3</v>
      </c>
      <c r="E349" s="90" t="s">
        <v>132</v>
      </c>
      <c r="F349" s="91">
        <v>32</v>
      </c>
      <c r="G349" s="75"/>
      <c r="H349" s="78"/>
      <c r="I349" s="92"/>
      <c r="J349" s="92"/>
      <c r="K349" s="35" t="s">
        <v>65</v>
      </c>
      <c r="L349" s="109">
        <v>349</v>
      </c>
      <c r="M349" s="109"/>
      <c r="N349" s="94"/>
      <c r="O349" s="85" t="s">
        <v>199</v>
      </c>
      <c r="P349" s="85">
        <v>1</v>
      </c>
      <c r="Q349" s="85" t="s">
        <v>200</v>
      </c>
      <c r="R349" s="85"/>
      <c r="S349" s="85"/>
      <c r="T349" s="69" t="str">
        <f>REPLACE(INDEX(GroupVertices[Group],MATCH(Edges[[#This Row],[Vertex 1]],GroupVertices[Vertex],0)),1,1,"")</f>
        <v>1</v>
      </c>
      <c r="U349" s="69" t="str">
        <f>REPLACE(INDEX(GroupVertices[Group],MATCH(Edges[[#This Row],[Vertex 2]],GroupVertices[Vertex],0)),1,1,"")</f>
        <v>4</v>
      </c>
      <c r="V349" s="35"/>
      <c r="W349" s="35"/>
      <c r="X349" s="35"/>
      <c r="Y349" s="35"/>
      <c r="Z349" s="35"/>
      <c r="AA349" s="35"/>
      <c r="AB349" s="35"/>
      <c r="AC349" s="35"/>
      <c r="AD349" s="35"/>
    </row>
    <row r="350" spans="1:30" ht="15">
      <c r="A350" s="68" t="s">
        <v>374</v>
      </c>
      <c r="B350" s="68" t="s">
        <v>351</v>
      </c>
      <c r="C350" s="75" t="s">
        <v>290</v>
      </c>
      <c r="D350" s="89">
        <v>3</v>
      </c>
      <c r="E350" s="90" t="s">
        <v>132</v>
      </c>
      <c r="F350" s="91">
        <v>32</v>
      </c>
      <c r="G350" s="75"/>
      <c r="H350" s="78"/>
      <c r="I350" s="92"/>
      <c r="J350" s="92"/>
      <c r="K350" s="35" t="s">
        <v>65</v>
      </c>
      <c r="L350" s="109">
        <v>350</v>
      </c>
      <c r="M350" s="109"/>
      <c r="N350" s="94"/>
      <c r="O350" s="85" t="s">
        <v>199</v>
      </c>
      <c r="P350" s="85">
        <v>1</v>
      </c>
      <c r="Q350" s="85" t="s">
        <v>200</v>
      </c>
      <c r="R350" s="85"/>
      <c r="S350" s="85"/>
      <c r="T350" s="69" t="str">
        <f>REPLACE(INDEX(GroupVertices[Group],MATCH(Edges[[#This Row],[Vertex 1]],GroupVertices[Vertex],0)),1,1,"")</f>
        <v>2</v>
      </c>
      <c r="U350" s="69" t="str">
        <f>REPLACE(INDEX(GroupVertices[Group],MATCH(Edges[[#This Row],[Vertex 2]],GroupVertices[Vertex],0)),1,1,"")</f>
        <v>4</v>
      </c>
      <c r="V350" s="35"/>
      <c r="W350" s="35"/>
      <c r="X350" s="35"/>
      <c r="Y350" s="35"/>
      <c r="Z350" s="35"/>
      <c r="AA350" s="35"/>
      <c r="AB350" s="35"/>
      <c r="AC350" s="35"/>
      <c r="AD350" s="35"/>
    </row>
    <row r="351" spans="1:30" ht="15">
      <c r="A351" s="68" t="s">
        <v>374</v>
      </c>
      <c r="B351" s="68" t="s">
        <v>376</v>
      </c>
      <c r="C351" s="75" t="s">
        <v>290</v>
      </c>
      <c r="D351" s="89">
        <v>3</v>
      </c>
      <c r="E351" s="90" t="s">
        <v>132</v>
      </c>
      <c r="F351" s="91">
        <v>32</v>
      </c>
      <c r="G351" s="75"/>
      <c r="H351" s="78"/>
      <c r="I351" s="92"/>
      <c r="J351" s="92"/>
      <c r="K351" s="35" t="s">
        <v>66</v>
      </c>
      <c r="L351" s="109">
        <v>351</v>
      </c>
      <c r="M351" s="109"/>
      <c r="N351" s="94"/>
      <c r="O351" s="85" t="s">
        <v>199</v>
      </c>
      <c r="P351" s="85">
        <v>1</v>
      </c>
      <c r="Q351" s="85" t="s">
        <v>200</v>
      </c>
      <c r="R351" s="85"/>
      <c r="S351" s="85"/>
      <c r="T351" s="69" t="str">
        <f>REPLACE(INDEX(GroupVertices[Group],MATCH(Edges[[#This Row],[Vertex 1]],GroupVertices[Vertex],0)),1,1,"")</f>
        <v>2</v>
      </c>
      <c r="U351" s="69" t="str">
        <f>REPLACE(INDEX(GroupVertices[Group],MATCH(Edges[[#This Row],[Vertex 2]],GroupVertices[Vertex],0)),1,1,"")</f>
        <v>2</v>
      </c>
      <c r="V351" s="35"/>
      <c r="W351" s="35"/>
      <c r="X351" s="35"/>
      <c r="Y351" s="35"/>
      <c r="Z351" s="35"/>
      <c r="AA351" s="35"/>
      <c r="AB351" s="35"/>
      <c r="AC351" s="35"/>
      <c r="AD351" s="35"/>
    </row>
    <row r="352" spans="1:30" ht="15">
      <c r="A352" s="68" t="s">
        <v>374</v>
      </c>
      <c r="B352" s="68" t="s">
        <v>386</v>
      </c>
      <c r="C352" s="75" t="s">
        <v>290</v>
      </c>
      <c r="D352" s="89">
        <v>3</v>
      </c>
      <c r="E352" s="90" t="s">
        <v>132</v>
      </c>
      <c r="F352" s="91">
        <v>32</v>
      </c>
      <c r="G352" s="75"/>
      <c r="H352" s="78"/>
      <c r="I352" s="92"/>
      <c r="J352" s="92"/>
      <c r="K352" s="35" t="s">
        <v>65</v>
      </c>
      <c r="L352" s="109">
        <v>352</v>
      </c>
      <c r="M352" s="109"/>
      <c r="N352" s="94"/>
      <c r="O352" s="85" t="s">
        <v>199</v>
      </c>
      <c r="P352" s="85">
        <v>1</v>
      </c>
      <c r="Q352" s="85" t="s">
        <v>200</v>
      </c>
      <c r="R352" s="85"/>
      <c r="S352" s="85"/>
      <c r="T352" s="69" t="str">
        <f>REPLACE(INDEX(GroupVertices[Group],MATCH(Edges[[#This Row],[Vertex 1]],GroupVertices[Vertex],0)),1,1,"")</f>
        <v>2</v>
      </c>
      <c r="U352" s="69" t="str">
        <f>REPLACE(INDEX(GroupVertices[Group],MATCH(Edges[[#This Row],[Vertex 2]],GroupVertices[Vertex],0)),1,1,"")</f>
        <v>2</v>
      </c>
      <c r="V352" s="35"/>
      <c r="W352" s="35"/>
      <c r="X352" s="35"/>
      <c r="Y352" s="35"/>
      <c r="Z352" s="35"/>
      <c r="AA352" s="35"/>
      <c r="AB352" s="35"/>
      <c r="AC352" s="35"/>
      <c r="AD352" s="35"/>
    </row>
    <row r="353" spans="1:30" ht="15">
      <c r="A353" s="68" t="s">
        <v>294</v>
      </c>
      <c r="B353" s="68" t="s">
        <v>374</v>
      </c>
      <c r="C353" s="75" t="s">
        <v>290</v>
      </c>
      <c r="D353" s="89">
        <v>3</v>
      </c>
      <c r="E353" s="90" t="s">
        <v>132</v>
      </c>
      <c r="F353" s="91">
        <v>32</v>
      </c>
      <c r="G353" s="75"/>
      <c r="H353" s="78"/>
      <c r="I353" s="92"/>
      <c r="J353" s="92"/>
      <c r="K353" s="35" t="s">
        <v>65</v>
      </c>
      <c r="L353" s="109">
        <v>353</v>
      </c>
      <c r="M353" s="109"/>
      <c r="N353" s="94"/>
      <c r="O353" s="85" t="s">
        <v>199</v>
      </c>
      <c r="P353" s="85">
        <v>1</v>
      </c>
      <c r="Q353" s="85" t="s">
        <v>200</v>
      </c>
      <c r="R353" s="85"/>
      <c r="S353" s="85"/>
      <c r="T353" s="69" t="str">
        <f>REPLACE(INDEX(GroupVertices[Group],MATCH(Edges[[#This Row],[Vertex 1]],GroupVertices[Vertex],0)),1,1,"")</f>
        <v>1</v>
      </c>
      <c r="U353" s="69" t="str">
        <f>REPLACE(INDEX(GroupVertices[Group],MATCH(Edges[[#This Row],[Vertex 2]],GroupVertices[Vertex],0)),1,1,"")</f>
        <v>2</v>
      </c>
      <c r="V353" s="35"/>
      <c r="W353" s="35"/>
      <c r="X353" s="35"/>
      <c r="Y353" s="35"/>
      <c r="Z353" s="35"/>
      <c r="AA353" s="35"/>
      <c r="AB353" s="35"/>
      <c r="AC353" s="35"/>
      <c r="AD353" s="35"/>
    </row>
    <row r="354" spans="1:30" ht="15">
      <c r="A354" s="68" t="s">
        <v>375</v>
      </c>
      <c r="B354" s="68" t="s">
        <v>374</v>
      </c>
      <c r="C354" s="75" t="s">
        <v>290</v>
      </c>
      <c r="D354" s="89">
        <v>3</v>
      </c>
      <c r="E354" s="90" t="s">
        <v>132</v>
      </c>
      <c r="F354" s="91">
        <v>32</v>
      </c>
      <c r="G354" s="75"/>
      <c r="H354" s="78"/>
      <c r="I354" s="92"/>
      <c r="J354" s="92"/>
      <c r="K354" s="35" t="s">
        <v>65</v>
      </c>
      <c r="L354" s="109">
        <v>354</v>
      </c>
      <c r="M354" s="109"/>
      <c r="N354" s="94"/>
      <c r="O354" s="85" t="s">
        <v>199</v>
      </c>
      <c r="P354" s="85">
        <v>1</v>
      </c>
      <c r="Q354" s="85" t="s">
        <v>200</v>
      </c>
      <c r="R354" s="85"/>
      <c r="S354" s="85"/>
      <c r="T354" s="69" t="str">
        <f>REPLACE(INDEX(GroupVertices[Group],MATCH(Edges[[#This Row],[Vertex 1]],GroupVertices[Vertex],0)),1,1,"")</f>
        <v>2</v>
      </c>
      <c r="U354" s="69" t="str">
        <f>REPLACE(INDEX(GroupVertices[Group],MATCH(Edges[[#This Row],[Vertex 2]],GroupVertices[Vertex],0)),1,1,"")</f>
        <v>2</v>
      </c>
      <c r="V354" s="35"/>
      <c r="W354" s="35"/>
      <c r="X354" s="35"/>
      <c r="Y354" s="35"/>
      <c r="Z354" s="35"/>
      <c r="AA354" s="35"/>
      <c r="AB354" s="35"/>
      <c r="AC354" s="35"/>
      <c r="AD354" s="35"/>
    </row>
    <row r="355" spans="1:30" ht="15">
      <c r="A355" s="68" t="s">
        <v>376</v>
      </c>
      <c r="B355" s="68" t="s">
        <v>374</v>
      </c>
      <c r="C355" s="75" t="s">
        <v>290</v>
      </c>
      <c r="D355" s="89">
        <v>3</v>
      </c>
      <c r="E355" s="90" t="s">
        <v>132</v>
      </c>
      <c r="F355" s="91">
        <v>32</v>
      </c>
      <c r="G355" s="75"/>
      <c r="H355" s="78"/>
      <c r="I355" s="92"/>
      <c r="J355" s="92"/>
      <c r="K355" s="35" t="s">
        <v>66</v>
      </c>
      <c r="L355" s="109">
        <v>355</v>
      </c>
      <c r="M355" s="109"/>
      <c r="N355" s="94"/>
      <c r="O355" s="85" t="s">
        <v>199</v>
      </c>
      <c r="P355" s="85">
        <v>1</v>
      </c>
      <c r="Q355" s="85" t="s">
        <v>200</v>
      </c>
      <c r="R355" s="85"/>
      <c r="S355" s="85"/>
      <c r="T355" s="69" t="str">
        <f>REPLACE(INDEX(GroupVertices[Group],MATCH(Edges[[#This Row],[Vertex 1]],GroupVertices[Vertex],0)),1,1,"")</f>
        <v>2</v>
      </c>
      <c r="U355" s="69" t="str">
        <f>REPLACE(INDEX(GroupVertices[Group],MATCH(Edges[[#This Row],[Vertex 2]],GroupVertices[Vertex],0)),1,1,"")</f>
        <v>2</v>
      </c>
      <c r="V355" s="35"/>
      <c r="W355" s="35"/>
      <c r="X355" s="35"/>
      <c r="Y355" s="35"/>
      <c r="Z355" s="35"/>
      <c r="AA355" s="35"/>
      <c r="AB355" s="35"/>
      <c r="AC355" s="35"/>
      <c r="AD355" s="35"/>
    </row>
    <row r="356" spans="1:30" ht="15">
      <c r="A356" s="68" t="s">
        <v>377</v>
      </c>
      <c r="B356" s="68" t="s">
        <v>374</v>
      </c>
      <c r="C356" s="75" t="s">
        <v>290</v>
      </c>
      <c r="D356" s="89">
        <v>3</v>
      </c>
      <c r="E356" s="90" t="s">
        <v>132</v>
      </c>
      <c r="F356" s="91">
        <v>32</v>
      </c>
      <c r="G356" s="75"/>
      <c r="H356" s="78"/>
      <c r="I356" s="92"/>
      <c r="J356" s="92"/>
      <c r="K356" s="35" t="s">
        <v>65</v>
      </c>
      <c r="L356" s="109">
        <v>356</v>
      </c>
      <c r="M356" s="109"/>
      <c r="N356" s="94"/>
      <c r="O356" s="85" t="s">
        <v>199</v>
      </c>
      <c r="P356" s="85">
        <v>1</v>
      </c>
      <c r="Q356" s="85" t="s">
        <v>200</v>
      </c>
      <c r="R356" s="85"/>
      <c r="S356" s="85"/>
      <c r="T356" s="69" t="str">
        <f>REPLACE(INDEX(GroupVertices[Group],MATCH(Edges[[#This Row],[Vertex 1]],GroupVertices[Vertex],0)),1,1,"")</f>
        <v>2</v>
      </c>
      <c r="U356" s="69" t="str">
        <f>REPLACE(INDEX(GroupVertices[Group],MATCH(Edges[[#This Row],[Vertex 2]],GroupVertices[Vertex],0)),1,1,"")</f>
        <v>2</v>
      </c>
      <c r="V356" s="35"/>
      <c r="W356" s="35"/>
      <c r="X356" s="35"/>
      <c r="Y356" s="35"/>
      <c r="Z356" s="35"/>
      <c r="AA356" s="35"/>
      <c r="AB356" s="35"/>
      <c r="AC356" s="35"/>
      <c r="AD356" s="35"/>
    </row>
    <row r="357" spans="1:30" ht="15">
      <c r="A357" s="68" t="s">
        <v>294</v>
      </c>
      <c r="B357" s="68" t="s">
        <v>429</v>
      </c>
      <c r="C357" s="75" t="s">
        <v>290</v>
      </c>
      <c r="D357" s="89">
        <v>3</v>
      </c>
      <c r="E357" s="90" t="s">
        <v>132</v>
      </c>
      <c r="F357" s="91">
        <v>32</v>
      </c>
      <c r="G357" s="75"/>
      <c r="H357" s="78"/>
      <c r="I357" s="92"/>
      <c r="J357" s="92"/>
      <c r="K357" s="35" t="s">
        <v>65</v>
      </c>
      <c r="L357" s="109">
        <v>357</v>
      </c>
      <c r="M357" s="109"/>
      <c r="N357" s="94"/>
      <c r="O357" s="85" t="s">
        <v>199</v>
      </c>
      <c r="P357" s="85">
        <v>1</v>
      </c>
      <c r="Q357" s="85" t="s">
        <v>200</v>
      </c>
      <c r="R357" s="85"/>
      <c r="S357" s="85"/>
      <c r="T357" s="69" t="str">
        <f>REPLACE(INDEX(GroupVertices[Group],MATCH(Edges[[#This Row],[Vertex 1]],GroupVertices[Vertex],0)),1,1,"")</f>
        <v>1</v>
      </c>
      <c r="U357" s="69" t="str">
        <f>REPLACE(INDEX(GroupVertices[Group],MATCH(Edges[[#This Row],[Vertex 2]],GroupVertices[Vertex],0)),1,1,"")</f>
        <v>2</v>
      </c>
      <c r="V357" s="35"/>
      <c r="W357" s="35"/>
      <c r="X357" s="35"/>
      <c r="Y357" s="35"/>
      <c r="Z357" s="35"/>
      <c r="AA357" s="35"/>
      <c r="AB357" s="35"/>
      <c r="AC357" s="35"/>
      <c r="AD357" s="35"/>
    </row>
    <row r="358" spans="1:30" ht="15">
      <c r="A358" s="68" t="s">
        <v>378</v>
      </c>
      <c r="B358" s="68" t="s">
        <v>429</v>
      </c>
      <c r="C358" s="75" t="s">
        <v>290</v>
      </c>
      <c r="D358" s="89">
        <v>3</v>
      </c>
      <c r="E358" s="90" t="s">
        <v>132</v>
      </c>
      <c r="F358" s="91">
        <v>32</v>
      </c>
      <c r="G358" s="75"/>
      <c r="H358" s="78"/>
      <c r="I358" s="92"/>
      <c r="J358" s="92"/>
      <c r="K358" s="35" t="s">
        <v>65</v>
      </c>
      <c r="L358" s="109">
        <v>358</v>
      </c>
      <c r="M358" s="109"/>
      <c r="N358" s="94"/>
      <c r="O358" s="85" t="s">
        <v>199</v>
      </c>
      <c r="P358" s="85">
        <v>1</v>
      </c>
      <c r="Q358" s="85" t="s">
        <v>200</v>
      </c>
      <c r="R358" s="85"/>
      <c r="S358" s="85"/>
      <c r="T358" s="69" t="str">
        <f>REPLACE(INDEX(GroupVertices[Group],MATCH(Edges[[#This Row],[Vertex 1]],GroupVertices[Vertex],0)),1,1,"")</f>
        <v>2</v>
      </c>
      <c r="U358" s="69" t="str">
        <f>REPLACE(INDEX(GroupVertices[Group],MATCH(Edges[[#This Row],[Vertex 2]],GroupVertices[Vertex],0)),1,1,"")</f>
        <v>2</v>
      </c>
      <c r="V358" s="35"/>
      <c r="W358" s="35"/>
      <c r="X358" s="35"/>
      <c r="Y358" s="35"/>
      <c r="Z358" s="35"/>
      <c r="AA358" s="35"/>
      <c r="AB358" s="35"/>
      <c r="AC358" s="35"/>
      <c r="AD358" s="35"/>
    </row>
    <row r="359" spans="1:30" ht="15">
      <c r="A359" s="68" t="s">
        <v>377</v>
      </c>
      <c r="B359" s="68" t="s">
        <v>429</v>
      </c>
      <c r="C359" s="75" t="s">
        <v>290</v>
      </c>
      <c r="D359" s="89">
        <v>3</v>
      </c>
      <c r="E359" s="90" t="s">
        <v>132</v>
      </c>
      <c r="F359" s="91">
        <v>32</v>
      </c>
      <c r="G359" s="75"/>
      <c r="H359" s="78"/>
      <c r="I359" s="92"/>
      <c r="J359" s="92"/>
      <c r="K359" s="35" t="s">
        <v>65</v>
      </c>
      <c r="L359" s="109">
        <v>359</v>
      </c>
      <c r="M359" s="109"/>
      <c r="N359" s="94"/>
      <c r="O359" s="85" t="s">
        <v>199</v>
      </c>
      <c r="P359" s="85">
        <v>1</v>
      </c>
      <c r="Q359" s="85" t="s">
        <v>200</v>
      </c>
      <c r="R359" s="85"/>
      <c r="S359" s="85"/>
      <c r="T359" s="69" t="str">
        <f>REPLACE(INDEX(GroupVertices[Group],MATCH(Edges[[#This Row],[Vertex 1]],GroupVertices[Vertex],0)),1,1,"")</f>
        <v>2</v>
      </c>
      <c r="U359" s="69" t="str">
        <f>REPLACE(INDEX(GroupVertices[Group],MATCH(Edges[[#This Row],[Vertex 2]],GroupVertices[Vertex],0)),1,1,"")</f>
        <v>2</v>
      </c>
      <c r="V359" s="35"/>
      <c r="W359" s="35"/>
      <c r="X359" s="35"/>
      <c r="Y359" s="35"/>
      <c r="Z359" s="35"/>
      <c r="AA359" s="35"/>
      <c r="AB359" s="35"/>
      <c r="AC359" s="35"/>
      <c r="AD359" s="35"/>
    </row>
    <row r="360" spans="1:30" ht="15">
      <c r="A360" s="68" t="s">
        <v>379</v>
      </c>
      <c r="B360" s="68" t="s">
        <v>378</v>
      </c>
      <c r="C360" s="75" t="s">
        <v>290</v>
      </c>
      <c r="D360" s="89">
        <v>3</v>
      </c>
      <c r="E360" s="90" t="s">
        <v>132</v>
      </c>
      <c r="F360" s="91">
        <v>32</v>
      </c>
      <c r="G360" s="75"/>
      <c r="H360" s="78"/>
      <c r="I360" s="92"/>
      <c r="J360" s="92"/>
      <c r="K360" s="35" t="s">
        <v>65</v>
      </c>
      <c r="L360" s="109">
        <v>360</v>
      </c>
      <c r="M360" s="109"/>
      <c r="N360" s="94"/>
      <c r="O360" s="85" t="s">
        <v>199</v>
      </c>
      <c r="P360" s="85">
        <v>1</v>
      </c>
      <c r="Q360" s="85" t="s">
        <v>200</v>
      </c>
      <c r="R360" s="85"/>
      <c r="S360" s="85"/>
      <c r="T360" s="69" t="str">
        <f>REPLACE(INDEX(GroupVertices[Group],MATCH(Edges[[#This Row],[Vertex 1]],GroupVertices[Vertex],0)),1,1,"")</f>
        <v>2</v>
      </c>
      <c r="U360" s="69" t="str">
        <f>REPLACE(INDEX(GroupVertices[Group],MATCH(Edges[[#This Row],[Vertex 2]],GroupVertices[Vertex],0)),1,1,"")</f>
        <v>2</v>
      </c>
      <c r="V360" s="35"/>
      <c r="W360" s="35"/>
      <c r="X360" s="35"/>
      <c r="Y360" s="35"/>
      <c r="Z360" s="35"/>
      <c r="AA360" s="35"/>
      <c r="AB360" s="35"/>
      <c r="AC360" s="35"/>
      <c r="AD360" s="35"/>
    </row>
    <row r="361" spans="1:30" ht="15">
      <c r="A361" s="68" t="s">
        <v>379</v>
      </c>
      <c r="B361" s="68" t="s">
        <v>388</v>
      </c>
      <c r="C361" s="75" t="s">
        <v>290</v>
      </c>
      <c r="D361" s="89">
        <v>3</v>
      </c>
      <c r="E361" s="90" t="s">
        <v>132</v>
      </c>
      <c r="F361" s="91">
        <v>32</v>
      </c>
      <c r="G361" s="75"/>
      <c r="H361" s="78"/>
      <c r="I361" s="92"/>
      <c r="J361" s="92"/>
      <c r="K361" s="35" t="s">
        <v>65</v>
      </c>
      <c r="L361" s="109">
        <v>361</v>
      </c>
      <c r="M361" s="109"/>
      <c r="N361" s="94"/>
      <c r="O361" s="85" t="s">
        <v>199</v>
      </c>
      <c r="P361" s="85">
        <v>1</v>
      </c>
      <c r="Q361" s="85" t="s">
        <v>200</v>
      </c>
      <c r="R361" s="85"/>
      <c r="S361" s="85"/>
      <c r="T361" s="69" t="str">
        <f>REPLACE(INDEX(GroupVertices[Group],MATCH(Edges[[#This Row],[Vertex 1]],GroupVertices[Vertex],0)),1,1,"")</f>
        <v>2</v>
      </c>
      <c r="U361" s="69" t="str">
        <f>REPLACE(INDEX(GroupVertices[Group],MATCH(Edges[[#This Row],[Vertex 2]],GroupVertices[Vertex],0)),1,1,"")</f>
        <v>2</v>
      </c>
      <c r="V361" s="35"/>
      <c r="W361" s="35"/>
      <c r="X361" s="35"/>
      <c r="Y361" s="35"/>
      <c r="Z361" s="35"/>
      <c r="AA361" s="35"/>
      <c r="AB361" s="35"/>
      <c r="AC361" s="35"/>
      <c r="AD361" s="35"/>
    </row>
    <row r="362" spans="1:30" ht="15">
      <c r="A362" s="68" t="s">
        <v>379</v>
      </c>
      <c r="B362" s="68" t="s">
        <v>377</v>
      </c>
      <c r="C362" s="75" t="s">
        <v>290</v>
      </c>
      <c r="D362" s="89">
        <v>3</v>
      </c>
      <c r="E362" s="90" t="s">
        <v>132</v>
      </c>
      <c r="F362" s="91">
        <v>32</v>
      </c>
      <c r="G362" s="75"/>
      <c r="H362" s="78"/>
      <c r="I362" s="92"/>
      <c r="J362" s="92"/>
      <c r="K362" s="35" t="s">
        <v>66</v>
      </c>
      <c r="L362" s="109">
        <v>362</v>
      </c>
      <c r="M362" s="109"/>
      <c r="N362" s="94"/>
      <c r="O362" s="85" t="s">
        <v>199</v>
      </c>
      <c r="P362" s="85">
        <v>1</v>
      </c>
      <c r="Q362" s="85" t="s">
        <v>200</v>
      </c>
      <c r="R362" s="85"/>
      <c r="S362" s="85"/>
      <c r="T362" s="69" t="str">
        <f>REPLACE(INDEX(GroupVertices[Group],MATCH(Edges[[#This Row],[Vertex 1]],GroupVertices[Vertex],0)),1,1,"")</f>
        <v>2</v>
      </c>
      <c r="U362" s="69" t="str">
        <f>REPLACE(INDEX(GroupVertices[Group],MATCH(Edges[[#This Row],[Vertex 2]],GroupVertices[Vertex],0)),1,1,"")</f>
        <v>2</v>
      </c>
      <c r="V362" s="35"/>
      <c r="W362" s="35"/>
      <c r="X362" s="35"/>
      <c r="Y362" s="35"/>
      <c r="Z362" s="35"/>
      <c r="AA362" s="35"/>
      <c r="AB362" s="35"/>
      <c r="AC362" s="35"/>
      <c r="AD362" s="35"/>
    </row>
    <row r="363" spans="1:30" ht="15">
      <c r="A363" s="68" t="s">
        <v>379</v>
      </c>
      <c r="B363" s="68" t="s">
        <v>381</v>
      </c>
      <c r="C363" s="75" t="s">
        <v>290</v>
      </c>
      <c r="D363" s="89">
        <v>3</v>
      </c>
      <c r="E363" s="90" t="s">
        <v>132</v>
      </c>
      <c r="F363" s="91">
        <v>32</v>
      </c>
      <c r="G363" s="75"/>
      <c r="H363" s="78"/>
      <c r="I363" s="92"/>
      <c r="J363" s="92"/>
      <c r="K363" s="35" t="s">
        <v>65</v>
      </c>
      <c r="L363" s="109">
        <v>363</v>
      </c>
      <c r="M363" s="109"/>
      <c r="N363" s="94"/>
      <c r="O363" s="85" t="s">
        <v>199</v>
      </c>
      <c r="P363" s="85">
        <v>1</v>
      </c>
      <c r="Q363" s="85" t="s">
        <v>200</v>
      </c>
      <c r="R363" s="85"/>
      <c r="S363" s="85"/>
      <c r="T363" s="69" t="str">
        <f>REPLACE(INDEX(GroupVertices[Group],MATCH(Edges[[#This Row],[Vertex 1]],GroupVertices[Vertex],0)),1,1,"")</f>
        <v>2</v>
      </c>
      <c r="U363" s="69" t="str">
        <f>REPLACE(INDEX(GroupVertices[Group],MATCH(Edges[[#This Row],[Vertex 2]],GroupVertices[Vertex],0)),1,1,"")</f>
        <v>2</v>
      </c>
      <c r="V363" s="35"/>
      <c r="W363" s="35"/>
      <c r="X363" s="35"/>
      <c r="Y363" s="35"/>
      <c r="Z363" s="35"/>
      <c r="AA363" s="35"/>
      <c r="AB363" s="35"/>
      <c r="AC363" s="35"/>
      <c r="AD363" s="35"/>
    </row>
    <row r="364" spans="1:30" ht="15">
      <c r="A364" s="68" t="s">
        <v>294</v>
      </c>
      <c r="B364" s="68" t="s">
        <v>379</v>
      </c>
      <c r="C364" s="75" t="s">
        <v>290</v>
      </c>
      <c r="D364" s="89">
        <v>3</v>
      </c>
      <c r="E364" s="90" t="s">
        <v>132</v>
      </c>
      <c r="F364" s="91">
        <v>32</v>
      </c>
      <c r="G364" s="75"/>
      <c r="H364" s="78"/>
      <c r="I364" s="92"/>
      <c r="J364" s="92"/>
      <c r="K364" s="35" t="s">
        <v>65</v>
      </c>
      <c r="L364" s="109">
        <v>364</v>
      </c>
      <c r="M364" s="109"/>
      <c r="N364" s="94"/>
      <c r="O364" s="85" t="s">
        <v>199</v>
      </c>
      <c r="P364" s="85">
        <v>1</v>
      </c>
      <c r="Q364" s="85" t="s">
        <v>200</v>
      </c>
      <c r="R364" s="85"/>
      <c r="S364" s="85"/>
      <c r="T364" s="69" t="str">
        <f>REPLACE(INDEX(GroupVertices[Group],MATCH(Edges[[#This Row],[Vertex 1]],GroupVertices[Vertex],0)),1,1,"")</f>
        <v>1</v>
      </c>
      <c r="U364" s="69" t="str">
        <f>REPLACE(INDEX(GroupVertices[Group],MATCH(Edges[[#This Row],[Vertex 2]],GroupVertices[Vertex],0)),1,1,"")</f>
        <v>2</v>
      </c>
      <c r="V364" s="35"/>
      <c r="W364" s="35"/>
      <c r="X364" s="35"/>
      <c r="Y364" s="35"/>
      <c r="Z364" s="35"/>
      <c r="AA364" s="35"/>
      <c r="AB364" s="35"/>
      <c r="AC364" s="35"/>
      <c r="AD364" s="35"/>
    </row>
    <row r="365" spans="1:30" ht="15">
      <c r="A365" s="68" t="s">
        <v>377</v>
      </c>
      <c r="B365" s="68" t="s">
        <v>379</v>
      </c>
      <c r="C365" s="75" t="s">
        <v>290</v>
      </c>
      <c r="D365" s="89">
        <v>3</v>
      </c>
      <c r="E365" s="90" t="s">
        <v>132</v>
      </c>
      <c r="F365" s="91">
        <v>32</v>
      </c>
      <c r="G365" s="75"/>
      <c r="H365" s="78"/>
      <c r="I365" s="92"/>
      <c r="J365" s="92"/>
      <c r="K365" s="35" t="s">
        <v>66</v>
      </c>
      <c r="L365" s="109">
        <v>365</v>
      </c>
      <c r="M365" s="109"/>
      <c r="N365" s="94"/>
      <c r="O365" s="85" t="s">
        <v>199</v>
      </c>
      <c r="P365" s="85">
        <v>1</v>
      </c>
      <c r="Q365" s="85" t="s">
        <v>200</v>
      </c>
      <c r="R365" s="85"/>
      <c r="S365" s="85"/>
      <c r="T365" s="69" t="str">
        <f>REPLACE(INDEX(GroupVertices[Group],MATCH(Edges[[#This Row],[Vertex 1]],GroupVertices[Vertex],0)),1,1,"")</f>
        <v>2</v>
      </c>
      <c r="U365" s="69" t="str">
        <f>REPLACE(INDEX(GroupVertices[Group],MATCH(Edges[[#This Row],[Vertex 2]],GroupVertices[Vertex],0)),1,1,"")</f>
        <v>2</v>
      </c>
      <c r="V365" s="35"/>
      <c r="W365" s="35"/>
      <c r="X365" s="35"/>
      <c r="Y365" s="35"/>
      <c r="Z365" s="35"/>
      <c r="AA365" s="35"/>
      <c r="AB365" s="35"/>
      <c r="AC365" s="35"/>
      <c r="AD365" s="35"/>
    </row>
    <row r="366" spans="1:30" ht="15">
      <c r="A366" s="68" t="s">
        <v>380</v>
      </c>
      <c r="B366" s="68" t="s">
        <v>376</v>
      </c>
      <c r="C366" s="75" t="s">
        <v>290</v>
      </c>
      <c r="D366" s="89">
        <v>3</v>
      </c>
      <c r="E366" s="90" t="s">
        <v>132</v>
      </c>
      <c r="F366" s="91">
        <v>32</v>
      </c>
      <c r="G366" s="75"/>
      <c r="H366" s="78"/>
      <c r="I366" s="92"/>
      <c r="J366" s="92"/>
      <c r="K366" s="35" t="s">
        <v>65</v>
      </c>
      <c r="L366" s="109">
        <v>366</v>
      </c>
      <c r="M366" s="109"/>
      <c r="N366" s="94"/>
      <c r="O366" s="85" t="s">
        <v>199</v>
      </c>
      <c r="P366" s="85">
        <v>1</v>
      </c>
      <c r="Q366" s="85" t="s">
        <v>200</v>
      </c>
      <c r="R366" s="85"/>
      <c r="S366" s="85"/>
      <c r="T366" s="69" t="str">
        <f>REPLACE(INDEX(GroupVertices[Group],MATCH(Edges[[#This Row],[Vertex 1]],GroupVertices[Vertex],0)),1,1,"")</f>
        <v>2</v>
      </c>
      <c r="U366" s="69" t="str">
        <f>REPLACE(INDEX(GroupVertices[Group],MATCH(Edges[[#This Row],[Vertex 2]],GroupVertices[Vertex],0)),1,1,"")</f>
        <v>2</v>
      </c>
      <c r="V366" s="35"/>
      <c r="W366" s="35"/>
      <c r="X366" s="35"/>
      <c r="Y366" s="35"/>
      <c r="Z366" s="35"/>
      <c r="AA366" s="35"/>
      <c r="AB366" s="35"/>
      <c r="AC366" s="35"/>
      <c r="AD366" s="35"/>
    </row>
    <row r="367" spans="1:30" ht="15">
      <c r="A367" s="68" t="s">
        <v>294</v>
      </c>
      <c r="B367" s="68" t="s">
        <v>380</v>
      </c>
      <c r="C367" s="75" t="s">
        <v>290</v>
      </c>
      <c r="D367" s="89">
        <v>3</v>
      </c>
      <c r="E367" s="90" t="s">
        <v>132</v>
      </c>
      <c r="F367" s="91">
        <v>32</v>
      </c>
      <c r="G367" s="75"/>
      <c r="H367" s="78"/>
      <c r="I367" s="92"/>
      <c r="J367" s="92"/>
      <c r="K367" s="35" t="s">
        <v>65</v>
      </c>
      <c r="L367" s="109">
        <v>367</v>
      </c>
      <c r="M367" s="109"/>
      <c r="N367" s="94"/>
      <c r="O367" s="85" t="s">
        <v>199</v>
      </c>
      <c r="P367" s="85">
        <v>1</v>
      </c>
      <c r="Q367" s="85" t="s">
        <v>200</v>
      </c>
      <c r="R367" s="85"/>
      <c r="S367" s="85"/>
      <c r="T367" s="69" t="str">
        <f>REPLACE(INDEX(GroupVertices[Group],MATCH(Edges[[#This Row],[Vertex 1]],GroupVertices[Vertex],0)),1,1,"")</f>
        <v>1</v>
      </c>
      <c r="U367" s="69" t="str">
        <f>REPLACE(INDEX(GroupVertices[Group],MATCH(Edges[[#This Row],[Vertex 2]],GroupVertices[Vertex],0)),1,1,"")</f>
        <v>2</v>
      </c>
      <c r="V367" s="35"/>
      <c r="W367" s="35"/>
      <c r="X367" s="35"/>
      <c r="Y367" s="35"/>
      <c r="Z367" s="35"/>
      <c r="AA367" s="35"/>
      <c r="AB367" s="35"/>
      <c r="AC367" s="35"/>
      <c r="AD367" s="35"/>
    </row>
    <row r="368" spans="1:30" ht="15">
      <c r="A368" s="68" t="s">
        <v>381</v>
      </c>
      <c r="B368" s="68" t="s">
        <v>380</v>
      </c>
      <c r="C368" s="75" t="s">
        <v>290</v>
      </c>
      <c r="D368" s="89">
        <v>3</v>
      </c>
      <c r="E368" s="90" t="s">
        <v>132</v>
      </c>
      <c r="F368" s="91">
        <v>32</v>
      </c>
      <c r="G368" s="75"/>
      <c r="H368" s="78"/>
      <c r="I368" s="92"/>
      <c r="J368" s="92"/>
      <c r="K368" s="35" t="s">
        <v>65</v>
      </c>
      <c r="L368" s="109">
        <v>368</v>
      </c>
      <c r="M368" s="109"/>
      <c r="N368" s="94"/>
      <c r="O368" s="85" t="s">
        <v>199</v>
      </c>
      <c r="P368" s="85">
        <v>1</v>
      </c>
      <c r="Q368" s="85" t="s">
        <v>200</v>
      </c>
      <c r="R368" s="85"/>
      <c r="S368" s="85"/>
      <c r="T368" s="69" t="str">
        <f>REPLACE(INDEX(GroupVertices[Group],MATCH(Edges[[#This Row],[Vertex 1]],GroupVertices[Vertex],0)),1,1,"")</f>
        <v>2</v>
      </c>
      <c r="U368" s="69" t="str">
        <f>REPLACE(INDEX(GroupVertices[Group],MATCH(Edges[[#This Row],[Vertex 2]],GroupVertices[Vertex],0)),1,1,"")</f>
        <v>2</v>
      </c>
      <c r="V368" s="35"/>
      <c r="W368" s="35"/>
      <c r="X368" s="35"/>
      <c r="Y368" s="35"/>
      <c r="Z368" s="35"/>
      <c r="AA368" s="35"/>
      <c r="AB368" s="35"/>
      <c r="AC368" s="35"/>
      <c r="AD368" s="35"/>
    </row>
    <row r="369" spans="1:30" ht="15">
      <c r="A369" s="68" t="s">
        <v>378</v>
      </c>
      <c r="B369" s="68" t="s">
        <v>385</v>
      </c>
      <c r="C369" s="75" t="s">
        <v>290</v>
      </c>
      <c r="D369" s="89">
        <v>3</v>
      </c>
      <c r="E369" s="90" t="s">
        <v>132</v>
      </c>
      <c r="F369" s="91">
        <v>32</v>
      </c>
      <c r="G369" s="75"/>
      <c r="H369" s="78"/>
      <c r="I369" s="92"/>
      <c r="J369" s="92"/>
      <c r="K369" s="35" t="s">
        <v>65</v>
      </c>
      <c r="L369" s="109">
        <v>369</v>
      </c>
      <c r="M369" s="109"/>
      <c r="N369" s="94"/>
      <c r="O369" s="85" t="s">
        <v>199</v>
      </c>
      <c r="P369" s="85">
        <v>1</v>
      </c>
      <c r="Q369" s="85" t="s">
        <v>200</v>
      </c>
      <c r="R369" s="85"/>
      <c r="S369" s="85"/>
      <c r="T369" s="69" t="str">
        <f>REPLACE(INDEX(GroupVertices[Group],MATCH(Edges[[#This Row],[Vertex 1]],GroupVertices[Vertex],0)),1,1,"")</f>
        <v>2</v>
      </c>
      <c r="U369" s="69" t="str">
        <f>REPLACE(INDEX(GroupVertices[Group],MATCH(Edges[[#This Row],[Vertex 2]],GroupVertices[Vertex],0)),1,1,"")</f>
        <v>2</v>
      </c>
      <c r="V369" s="35"/>
      <c r="W369" s="35"/>
      <c r="X369" s="35"/>
      <c r="Y369" s="35"/>
      <c r="Z369" s="35"/>
      <c r="AA369" s="35"/>
      <c r="AB369" s="35"/>
      <c r="AC369" s="35"/>
      <c r="AD369" s="35"/>
    </row>
    <row r="370" spans="1:30" ht="15">
      <c r="A370" s="68" t="s">
        <v>378</v>
      </c>
      <c r="B370" s="68" t="s">
        <v>388</v>
      </c>
      <c r="C370" s="75" t="s">
        <v>290</v>
      </c>
      <c r="D370" s="89">
        <v>3</v>
      </c>
      <c r="E370" s="90" t="s">
        <v>132</v>
      </c>
      <c r="F370" s="91">
        <v>32</v>
      </c>
      <c r="G370" s="75"/>
      <c r="H370" s="78"/>
      <c r="I370" s="92"/>
      <c r="J370" s="92"/>
      <c r="K370" s="35" t="s">
        <v>65</v>
      </c>
      <c r="L370" s="109">
        <v>370</v>
      </c>
      <c r="M370" s="109"/>
      <c r="N370" s="94"/>
      <c r="O370" s="85" t="s">
        <v>199</v>
      </c>
      <c r="P370" s="85">
        <v>1</v>
      </c>
      <c r="Q370" s="85" t="s">
        <v>200</v>
      </c>
      <c r="R370" s="85"/>
      <c r="S370" s="85"/>
      <c r="T370" s="69" t="str">
        <f>REPLACE(INDEX(GroupVertices[Group],MATCH(Edges[[#This Row],[Vertex 1]],GroupVertices[Vertex],0)),1,1,"")</f>
        <v>2</v>
      </c>
      <c r="U370" s="69" t="str">
        <f>REPLACE(INDEX(GroupVertices[Group],MATCH(Edges[[#This Row],[Vertex 2]],GroupVertices[Vertex],0)),1,1,"")</f>
        <v>2</v>
      </c>
      <c r="V370" s="35"/>
      <c r="W370" s="35"/>
      <c r="X370" s="35"/>
      <c r="Y370" s="35"/>
      <c r="Z370" s="35"/>
      <c r="AA370" s="35"/>
      <c r="AB370" s="35"/>
      <c r="AC370" s="35"/>
      <c r="AD370" s="35"/>
    </row>
    <row r="371" spans="1:30" ht="15">
      <c r="A371" s="68" t="s">
        <v>378</v>
      </c>
      <c r="B371" s="68" t="s">
        <v>381</v>
      </c>
      <c r="C371" s="75" t="s">
        <v>290</v>
      </c>
      <c r="D371" s="89">
        <v>3</v>
      </c>
      <c r="E371" s="90" t="s">
        <v>132</v>
      </c>
      <c r="F371" s="91">
        <v>32</v>
      </c>
      <c r="G371" s="75"/>
      <c r="H371" s="78"/>
      <c r="I371" s="92"/>
      <c r="J371" s="92"/>
      <c r="K371" s="35" t="s">
        <v>66</v>
      </c>
      <c r="L371" s="109">
        <v>371</v>
      </c>
      <c r="M371" s="109"/>
      <c r="N371" s="94"/>
      <c r="O371" s="85" t="s">
        <v>199</v>
      </c>
      <c r="P371" s="85">
        <v>1</v>
      </c>
      <c r="Q371" s="85" t="s">
        <v>200</v>
      </c>
      <c r="R371" s="85"/>
      <c r="S371" s="85"/>
      <c r="T371" s="69" t="str">
        <f>REPLACE(INDEX(GroupVertices[Group],MATCH(Edges[[#This Row],[Vertex 1]],GroupVertices[Vertex],0)),1,1,"")</f>
        <v>2</v>
      </c>
      <c r="U371" s="69" t="str">
        <f>REPLACE(INDEX(GroupVertices[Group],MATCH(Edges[[#This Row],[Vertex 2]],GroupVertices[Vertex],0)),1,1,"")</f>
        <v>2</v>
      </c>
      <c r="V371" s="35"/>
      <c r="W371" s="35"/>
      <c r="X371" s="35"/>
      <c r="Y371" s="35"/>
      <c r="Z371" s="35"/>
      <c r="AA371" s="35"/>
      <c r="AB371" s="35"/>
      <c r="AC371" s="35"/>
      <c r="AD371" s="35"/>
    </row>
    <row r="372" spans="1:30" ht="15">
      <c r="A372" s="68" t="s">
        <v>294</v>
      </c>
      <c r="B372" s="68" t="s">
        <v>378</v>
      </c>
      <c r="C372" s="75" t="s">
        <v>290</v>
      </c>
      <c r="D372" s="89">
        <v>3</v>
      </c>
      <c r="E372" s="90" t="s">
        <v>132</v>
      </c>
      <c r="F372" s="91">
        <v>32</v>
      </c>
      <c r="G372" s="75"/>
      <c r="H372" s="78"/>
      <c r="I372" s="92"/>
      <c r="J372" s="92"/>
      <c r="K372" s="35" t="s">
        <v>65</v>
      </c>
      <c r="L372" s="109">
        <v>372</v>
      </c>
      <c r="M372" s="109"/>
      <c r="N372" s="94"/>
      <c r="O372" s="85" t="s">
        <v>199</v>
      </c>
      <c r="P372" s="85">
        <v>1</v>
      </c>
      <c r="Q372" s="85" t="s">
        <v>200</v>
      </c>
      <c r="R372" s="85"/>
      <c r="S372" s="85"/>
      <c r="T372" s="69" t="str">
        <f>REPLACE(INDEX(GroupVertices[Group],MATCH(Edges[[#This Row],[Vertex 1]],GroupVertices[Vertex],0)),1,1,"")</f>
        <v>1</v>
      </c>
      <c r="U372" s="69" t="str">
        <f>REPLACE(INDEX(GroupVertices[Group],MATCH(Edges[[#This Row],[Vertex 2]],GroupVertices[Vertex],0)),1,1,"")</f>
        <v>2</v>
      </c>
      <c r="V372" s="35"/>
      <c r="W372" s="35"/>
      <c r="X372" s="35"/>
      <c r="Y372" s="35"/>
      <c r="Z372" s="35"/>
      <c r="AA372" s="35"/>
      <c r="AB372" s="35"/>
      <c r="AC372" s="35"/>
      <c r="AD372" s="35"/>
    </row>
    <row r="373" spans="1:30" ht="15">
      <c r="A373" s="68" t="s">
        <v>381</v>
      </c>
      <c r="B373" s="68" t="s">
        <v>378</v>
      </c>
      <c r="C373" s="75" t="s">
        <v>290</v>
      </c>
      <c r="D373" s="89">
        <v>3</v>
      </c>
      <c r="E373" s="90" t="s">
        <v>132</v>
      </c>
      <c r="F373" s="91">
        <v>32</v>
      </c>
      <c r="G373" s="75"/>
      <c r="H373" s="78"/>
      <c r="I373" s="92"/>
      <c r="J373" s="92"/>
      <c r="K373" s="35" t="s">
        <v>66</v>
      </c>
      <c r="L373" s="109">
        <v>373</v>
      </c>
      <c r="M373" s="109"/>
      <c r="N373" s="94"/>
      <c r="O373" s="85" t="s">
        <v>199</v>
      </c>
      <c r="P373" s="85">
        <v>1</v>
      </c>
      <c r="Q373" s="85" t="s">
        <v>200</v>
      </c>
      <c r="R373" s="85"/>
      <c r="S373" s="85"/>
      <c r="T373" s="69" t="str">
        <f>REPLACE(INDEX(GroupVertices[Group],MATCH(Edges[[#This Row],[Vertex 1]],GroupVertices[Vertex],0)),1,1,"")</f>
        <v>2</v>
      </c>
      <c r="U373" s="69" t="str">
        <f>REPLACE(INDEX(GroupVertices[Group],MATCH(Edges[[#This Row],[Vertex 2]],GroupVertices[Vertex],0)),1,1,"")</f>
        <v>2</v>
      </c>
      <c r="V373" s="35"/>
      <c r="W373" s="35"/>
      <c r="X373" s="35"/>
      <c r="Y373" s="35"/>
      <c r="Z373" s="35"/>
      <c r="AA373" s="35"/>
      <c r="AB373" s="35"/>
      <c r="AC373" s="35"/>
      <c r="AD373" s="35"/>
    </row>
    <row r="374" spans="1:30" ht="15">
      <c r="A374" s="68" t="s">
        <v>377</v>
      </c>
      <c r="B374" s="68" t="s">
        <v>381</v>
      </c>
      <c r="C374" s="75" t="s">
        <v>290</v>
      </c>
      <c r="D374" s="89">
        <v>3</v>
      </c>
      <c r="E374" s="90" t="s">
        <v>132</v>
      </c>
      <c r="F374" s="91">
        <v>32</v>
      </c>
      <c r="G374" s="75"/>
      <c r="H374" s="78"/>
      <c r="I374" s="92"/>
      <c r="J374" s="92"/>
      <c r="K374" s="35" t="s">
        <v>65</v>
      </c>
      <c r="L374" s="109">
        <v>374</v>
      </c>
      <c r="M374" s="109"/>
      <c r="N374" s="94"/>
      <c r="O374" s="85" t="s">
        <v>199</v>
      </c>
      <c r="P374" s="85">
        <v>1</v>
      </c>
      <c r="Q374" s="85" t="s">
        <v>200</v>
      </c>
      <c r="R374" s="85"/>
      <c r="S374" s="85"/>
      <c r="T374" s="69" t="str">
        <f>REPLACE(INDEX(GroupVertices[Group],MATCH(Edges[[#This Row],[Vertex 1]],GroupVertices[Vertex],0)),1,1,"")</f>
        <v>2</v>
      </c>
      <c r="U374" s="69" t="str">
        <f>REPLACE(INDEX(GroupVertices[Group],MATCH(Edges[[#This Row],[Vertex 2]],GroupVertices[Vertex],0)),1,1,"")</f>
        <v>2</v>
      </c>
      <c r="V374" s="35"/>
      <c r="W374" s="35"/>
      <c r="X374" s="35"/>
      <c r="Y374" s="35"/>
      <c r="Z374" s="35"/>
      <c r="AA374" s="35"/>
      <c r="AB374" s="35"/>
      <c r="AC374" s="35"/>
      <c r="AD374" s="35"/>
    </row>
    <row r="375" spans="1:30" ht="15">
      <c r="A375" s="68" t="s">
        <v>381</v>
      </c>
      <c r="B375" s="68" t="s">
        <v>388</v>
      </c>
      <c r="C375" s="75" t="s">
        <v>290</v>
      </c>
      <c r="D375" s="89">
        <v>3</v>
      </c>
      <c r="E375" s="90" t="s">
        <v>132</v>
      </c>
      <c r="F375" s="91">
        <v>32</v>
      </c>
      <c r="G375" s="75"/>
      <c r="H375" s="78"/>
      <c r="I375" s="92"/>
      <c r="J375" s="92"/>
      <c r="K375" s="35" t="s">
        <v>65</v>
      </c>
      <c r="L375" s="109">
        <v>375</v>
      </c>
      <c r="M375" s="109"/>
      <c r="N375" s="94"/>
      <c r="O375" s="85" t="s">
        <v>199</v>
      </c>
      <c r="P375" s="85">
        <v>1</v>
      </c>
      <c r="Q375" s="85" t="s">
        <v>200</v>
      </c>
      <c r="R375" s="85"/>
      <c r="S375" s="85"/>
      <c r="T375" s="69" t="str">
        <f>REPLACE(INDEX(GroupVertices[Group],MATCH(Edges[[#This Row],[Vertex 1]],GroupVertices[Vertex],0)),1,1,"")</f>
        <v>2</v>
      </c>
      <c r="U375" s="69" t="str">
        <f>REPLACE(INDEX(GroupVertices[Group],MATCH(Edges[[#This Row],[Vertex 2]],GroupVertices[Vertex],0)),1,1,"")</f>
        <v>2</v>
      </c>
      <c r="V375" s="35"/>
      <c r="W375" s="35"/>
      <c r="X375" s="35"/>
      <c r="Y375" s="35"/>
      <c r="Z375" s="35"/>
      <c r="AA375" s="35"/>
      <c r="AB375" s="35"/>
      <c r="AC375" s="35"/>
      <c r="AD375" s="35"/>
    </row>
    <row r="376" spans="1:30" ht="15">
      <c r="A376" s="68" t="s">
        <v>381</v>
      </c>
      <c r="B376" s="68" t="s">
        <v>370</v>
      </c>
      <c r="C376" s="75" t="s">
        <v>290</v>
      </c>
      <c r="D376" s="89">
        <v>3</v>
      </c>
      <c r="E376" s="90" t="s">
        <v>132</v>
      </c>
      <c r="F376" s="91">
        <v>32</v>
      </c>
      <c r="G376" s="75"/>
      <c r="H376" s="78"/>
      <c r="I376" s="92"/>
      <c r="J376" s="92"/>
      <c r="K376" s="35" t="s">
        <v>65</v>
      </c>
      <c r="L376" s="109">
        <v>376</v>
      </c>
      <c r="M376" s="109"/>
      <c r="N376" s="94"/>
      <c r="O376" s="85" t="s">
        <v>199</v>
      </c>
      <c r="P376" s="85">
        <v>1</v>
      </c>
      <c r="Q376" s="85" t="s">
        <v>200</v>
      </c>
      <c r="R376" s="85"/>
      <c r="S376" s="85"/>
      <c r="T376" s="69" t="str">
        <f>REPLACE(INDEX(GroupVertices[Group],MATCH(Edges[[#This Row],[Vertex 1]],GroupVertices[Vertex],0)),1,1,"")</f>
        <v>2</v>
      </c>
      <c r="U376" s="69" t="str">
        <f>REPLACE(INDEX(GroupVertices[Group],MATCH(Edges[[#This Row],[Vertex 2]],GroupVertices[Vertex],0)),1,1,"")</f>
        <v>2</v>
      </c>
      <c r="V376" s="35"/>
      <c r="W376" s="35"/>
      <c r="X376" s="35"/>
      <c r="Y376" s="35"/>
      <c r="Z376" s="35"/>
      <c r="AA376" s="35"/>
      <c r="AB376" s="35"/>
      <c r="AC376" s="35"/>
      <c r="AD376" s="35"/>
    </row>
    <row r="377" spans="1:30" ht="15">
      <c r="A377" s="68" t="s">
        <v>381</v>
      </c>
      <c r="B377" s="68" t="s">
        <v>382</v>
      </c>
      <c r="C377" s="75" t="s">
        <v>290</v>
      </c>
      <c r="D377" s="89">
        <v>3</v>
      </c>
      <c r="E377" s="90" t="s">
        <v>132</v>
      </c>
      <c r="F377" s="91">
        <v>32</v>
      </c>
      <c r="G377" s="75"/>
      <c r="H377" s="78"/>
      <c r="I377" s="92"/>
      <c r="J377" s="92"/>
      <c r="K377" s="35" t="s">
        <v>65</v>
      </c>
      <c r="L377" s="109">
        <v>377</v>
      </c>
      <c r="M377" s="109"/>
      <c r="N377" s="94"/>
      <c r="O377" s="85" t="s">
        <v>199</v>
      </c>
      <c r="P377" s="85">
        <v>1</v>
      </c>
      <c r="Q377" s="85" t="s">
        <v>200</v>
      </c>
      <c r="R377" s="85"/>
      <c r="S377" s="85"/>
      <c r="T377" s="69" t="str">
        <f>REPLACE(INDEX(GroupVertices[Group],MATCH(Edges[[#This Row],[Vertex 1]],GroupVertices[Vertex],0)),1,1,"")</f>
        <v>2</v>
      </c>
      <c r="U377" s="69" t="str">
        <f>REPLACE(INDEX(GroupVertices[Group],MATCH(Edges[[#This Row],[Vertex 2]],GroupVertices[Vertex],0)),1,1,"")</f>
        <v>2</v>
      </c>
      <c r="V377" s="35"/>
      <c r="W377" s="35"/>
      <c r="X377" s="35"/>
      <c r="Y377" s="35"/>
      <c r="Z377" s="35"/>
      <c r="AA377" s="35"/>
      <c r="AB377" s="35"/>
      <c r="AC377" s="35"/>
      <c r="AD377" s="35"/>
    </row>
    <row r="378" spans="1:30" ht="15">
      <c r="A378" s="68" t="s">
        <v>294</v>
      </c>
      <c r="B378" s="68" t="s">
        <v>381</v>
      </c>
      <c r="C378" s="75" t="s">
        <v>290</v>
      </c>
      <c r="D378" s="89">
        <v>3</v>
      </c>
      <c r="E378" s="90" t="s">
        <v>132</v>
      </c>
      <c r="F378" s="91">
        <v>32</v>
      </c>
      <c r="G378" s="75"/>
      <c r="H378" s="78"/>
      <c r="I378" s="92"/>
      <c r="J378" s="92"/>
      <c r="K378" s="35" t="s">
        <v>65</v>
      </c>
      <c r="L378" s="109">
        <v>378</v>
      </c>
      <c r="M378" s="109"/>
      <c r="N378" s="94"/>
      <c r="O378" s="85" t="s">
        <v>199</v>
      </c>
      <c r="P378" s="85">
        <v>1</v>
      </c>
      <c r="Q378" s="85" t="s">
        <v>200</v>
      </c>
      <c r="R378" s="85"/>
      <c r="S378" s="85"/>
      <c r="T378" s="69" t="str">
        <f>REPLACE(INDEX(GroupVertices[Group],MATCH(Edges[[#This Row],[Vertex 1]],GroupVertices[Vertex],0)),1,1,"")</f>
        <v>1</v>
      </c>
      <c r="U378" s="69" t="str">
        <f>REPLACE(INDEX(GroupVertices[Group],MATCH(Edges[[#This Row],[Vertex 2]],GroupVertices[Vertex],0)),1,1,"")</f>
        <v>2</v>
      </c>
      <c r="V378" s="35"/>
      <c r="W378" s="35"/>
      <c r="X378" s="35"/>
      <c r="Y378" s="35"/>
      <c r="Z378" s="35"/>
      <c r="AA378" s="35"/>
      <c r="AB378" s="35"/>
      <c r="AC378" s="35"/>
      <c r="AD378" s="35"/>
    </row>
    <row r="379" spans="1:30" ht="15">
      <c r="A379" s="68" t="s">
        <v>377</v>
      </c>
      <c r="B379" s="68" t="s">
        <v>430</v>
      </c>
      <c r="C379" s="75" t="s">
        <v>290</v>
      </c>
      <c r="D379" s="89">
        <v>3</v>
      </c>
      <c r="E379" s="90" t="s">
        <v>132</v>
      </c>
      <c r="F379" s="91">
        <v>32</v>
      </c>
      <c r="G379" s="75"/>
      <c r="H379" s="78"/>
      <c r="I379" s="92"/>
      <c r="J379" s="92"/>
      <c r="K379" s="35" t="s">
        <v>65</v>
      </c>
      <c r="L379" s="109">
        <v>379</v>
      </c>
      <c r="M379" s="109"/>
      <c r="N379" s="94"/>
      <c r="O379" s="85" t="s">
        <v>199</v>
      </c>
      <c r="P379" s="85">
        <v>1</v>
      </c>
      <c r="Q379" s="85" t="s">
        <v>200</v>
      </c>
      <c r="R379" s="85"/>
      <c r="S379" s="85"/>
      <c r="T379" s="69" t="str">
        <f>REPLACE(INDEX(GroupVertices[Group],MATCH(Edges[[#This Row],[Vertex 1]],GroupVertices[Vertex],0)),1,1,"")</f>
        <v>2</v>
      </c>
      <c r="U379" s="69" t="str">
        <f>REPLACE(INDEX(GroupVertices[Group],MATCH(Edges[[#This Row],[Vertex 2]],GroupVertices[Vertex],0)),1,1,"")</f>
        <v>1</v>
      </c>
      <c r="V379" s="35"/>
      <c r="W379" s="35"/>
      <c r="X379" s="35"/>
      <c r="Y379" s="35"/>
      <c r="Z379" s="35"/>
      <c r="AA379" s="35"/>
      <c r="AB379" s="35"/>
      <c r="AC379" s="35"/>
      <c r="AD379" s="35"/>
    </row>
    <row r="380" spans="1:30" ht="15">
      <c r="A380" s="68" t="s">
        <v>294</v>
      </c>
      <c r="B380" s="68" t="s">
        <v>430</v>
      </c>
      <c r="C380" s="75" t="s">
        <v>290</v>
      </c>
      <c r="D380" s="89">
        <v>3</v>
      </c>
      <c r="E380" s="90" t="s">
        <v>132</v>
      </c>
      <c r="F380" s="91">
        <v>32</v>
      </c>
      <c r="G380" s="75"/>
      <c r="H380" s="78"/>
      <c r="I380" s="92"/>
      <c r="J380" s="92"/>
      <c r="K380" s="35" t="s">
        <v>65</v>
      </c>
      <c r="L380" s="109">
        <v>380</v>
      </c>
      <c r="M380" s="109"/>
      <c r="N380" s="94"/>
      <c r="O380" s="85" t="s">
        <v>199</v>
      </c>
      <c r="P380" s="85">
        <v>1</v>
      </c>
      <c r="Q380" s="85" t="s">
        <v>200</v>
      </c>
      <c r="R380" s="85"/>
      <c r="S380" s="85"/>
      <c r="T380" s="69" t="str">
        <f>REPLACE(INDEX(GroupVertices[Group],MATCH(Edges[[#This Row],[Vertex 1]],GroupVertices[Vertex],0)),1,1,"")</f>
        <v>1</v>
      </c>
      <c r="U380" s="69" t="str">
        <f>REPLACE(INDEX(GroupVertices[Group],MATCH(Edges[[#This Row],[Vertex 2]],GroupVertices[Vertex],0)),1,1,"")</f>
        <v>1</v>
      </c>
      <c r="V380" s="35"/>
      <c r="W380" s="35"/>
      <c r="X380" s="35"/>
      <c r="Y380" s="35"/>
      <c r="Z380" s="35"/>
      <c r="AA380" s="35"/>
      <c r="AB380" s="35"/>
      <c r="AC380" s="35"/>
      <c r="AD380" s="35"/>
    </row>
    <row r="381" spans="1:30" ht="15">
      <c r="A381" s="68" t="s">
        <v>377</v>
      </c>
      <c r="B381" s="68" t="s">
        <v>431</v>
      </c>
      <c r="C381" s="75" t="s">
        <v>290</v>
      </c>
      <c r="D381" s="89">
        <v>3</v>
      </c>
      <c r="E381" s="90" t="s">
        <v>132</v>
      </c>
      <c r="F381" s="91">
        <v>32</v>
      </c>
      <c r="G381" s="75"/>
      <c r="H381" s="78"/>
      <c r="I381" s="92"/>
      <c r="J381" s="92"/>
      <c r="K381" s="35" t="s">
        <v>65</v>
      </c>
      <c r="L381" s="109">
        <v>381</v>
      </c>
      <c r="M381" s="109"/>
      <c r="N381" s="94"/>
      <c r="O381" s="85" t="s">
        <v>199</v>
      </c>
      <c r="P381" s="85">
        <v>1</v>
      </c>
      <c r="Q381" s="85" t="s">
        <v>200</v>
      </c>
      <c r="R381" s="85"/>
      <c r="S381" s="85"/>
      <c r="T381" s="69" t="str">
        <f>REPLACE(INDEX(GroupVertices[Group],MATCH(Edges[[#This Row],[Vertex 1]],GroupVertices[Vertex],0)),1,1,"")</f>
        <v>2</v>
      </c>
      <c r="U381" s="69" t="str">
        <f>REPLACE(INDEX(GroupVertices[Group],MATCH(Edges[[#This Row],[Vertex 2]],GroupVertices[Vertex],0)),1,1,"")</f>
        <v>1</v>
      </c>
      <c r="V381" s="35"/>
      <c r="W381" s="35"/>
      <c r="X381" s="35"/>
      <c r="Y381" s="35"/>
      <c r="Z381" s="35"/>
      <c r="AA381" s="35"/>
      <c r="AB381" s="35"/>
      <c r="AC381" s="35"/>
      <c r="AD381" s="35"/>
    </row>
    <row r="382" spans="1:30" ht="15">
      <c r="A382" s="68" t="s">
        <v>294</v>
      </c>
      <c r="B382" s="68" t="s">
        <v>431</v>
      </c>
      <c r="C382" s="75" t="s">
        <v>290</v>
      </c>
      <c r="D382" s="89">
        <v>3</v>
      </c>
      <c r="E382" s="90" t="s">
        <v>132</v>
      </c>
      <c r="F382" s="91">
        <v>32</v>
      </c>
      <c r="G382" s="75"/>
      <c r="H382" s="78"/>
      <c r="I382" s="92"/>
      <c r="J382" s="92"/>
      <c r="K382" s="35" t="s">
        <v>65</v>
      </c>
      <c r="L382" s="109">
        <v>382</v>
      </c>
      <c r="M382" s="109"/>
      <c r="N382" s="94"/>
      <c r="O382" s="85" t="s">
        <v>199</v>
      </c>
      <c r="P382" s="85">
        <v>1</v>
      </c>
      <c r="Q382" s="85" t="s">
        <v>200</v>
      </c>
      <c r="R382" s="85"/>
      <c r="S382" s="85"/>
      <c r="T382" s="69" t="str">
        <f>REPLACE(INDEX(GroupVertices[Group],MATCH(Edges[[#This Row],[Vertex 1]],GroupVertices[Vertex],0)),1,1,"")</f>
        <v>1</v>
      </c>
      <c r="U382" s="69" t="str">
        <f>REPLACE(INDEX(GroupVertices[Group],MATCH(Edges[[#This Row],[Vertex 2]],GroupVertices[Vertex],0)),1,1,"")</f>
        <v>1</v>
      </c>
      <c r="V382" s="35"/>
      <c r="W382" s="35"/>
      <c r="X382" s="35"/>
      <c r="Y382" s="35"/>
      <c r="Z382" s="35"/>
      <c r="AA382" s="35"/>
      <c r="AB382" s="35"/>
      <c r="AC382" s="35"/>
      <c r="AD382" s="35"/>
    </row>
    <row r="383" spans="1:30" ht="15">
      <c r="A383" s="68" t="s">
        <v>294</v>
      </c>
      <c r="B383" s="68" t="s">
        <v>432</v>
      </c>
      <c r="C383" s="75" t="s">
        <v>290</v>
      </c>
      <c r="D383" s="89">
        <v>3</v>
      </c>
      <c r="E383" s="90" t="s">
        <v>132</v>
      </c>
      <c r="F383" s="91">
        <v>32</v>
      </c>
      <c r="G383" s="75"/>
      <c r="H383" s="78"/>
      <c r="I383" s="92"/>
      <c r="J383" s="92"/>
      <c r="K383" s="35" t="s">
        <v>65</v>
      </c>
      <c r="L383" s="109">
        <v>383</v>
      </c>
      <c r="M383" s="109"/>
      <c r="N383" s="94"/>
      <c r="O383" s="85" t="s">
        <v>199</v>
      </c>
      <c r="P383" s="85">
        <v>1</v>
      </c>
      <c r="Q383" s="85" t="s">
        <v>200</v>
      </c>
      <c r="R383" s="85"/>
      <c r="S383" s="85"/>
      <c r="T383" s="69" t="str">
        <f>REPLACE(INDEX(GroupVertices[Group],MATCH(Edges[[#This Row],[Vertex 1]],GroupVertices[Vertex],0)),1,1,"")</f>
        <v>1</v>
      </c>
      <c r="U383" s="69" t="str">
        <f>REPLACE(INDEX(GroupVertices[Group],MATCH(Edges[[#This Row],[Vertex 2]],GroupVertices[Vertex],0)),1,1,"")</f>
        <v>2</v>
      </c>
      <c r="V383" s="35"/>
      <c r="W383" s="35"/>
      <c r="X383" s="35"/>
      <c r="Y383" s="35"/>
      <c r="Z383" s="35"/>
      <c r="AA383" s="35"/>
      <c r="AB383" s="35"/>
      <c r="AC383" s="35"/>
      <c r="AD383" s="35"/>
    </row>
    <row r="384" spans="1:30" ht="15">
      <c r="A384" s="68" t="s">
        <v>382</v>
      </c>
      <c r="B384" s="68" t="s">
        <v>432</v>
      </c>
      <c r="C384" s="75" t="s">
        <v>290</v>
      </c>
      <c r="D384" s="89">
        <v>3</v>
      </c>
      <c r="E384" s="90" t="s">
        <v>132</v>
      </c>
      <c r="F384" s="91">
        <v>32</v>
      </c>
      <c r="G384" s="75"/>
      <c r="H384" s="78"/>
      <c r="I384" s="92"/>
      <c r="J384" s="92"/>
      <c r="K384" s="35" t="s">
        <v>65</v>
      </c>
      <c r="L384" s="109">
        <v>384</v>
      </c>
      <c r="M384" s="109"/>
      <c r="N384" s="94"/>
      <c r="O384" s="85" t="s">
        <v>199</v>
      </c>
      <c r="P384" s="85">
        <v>1</v>
      </c>
      <c r="Q384" s="85" t="s">
        <v>200</v>
      </c>
      <c r="R384" s="85"/>
      <c r="S384" s="85"/>
      <c r="T384" s="69" t="str">
        <f>REPLACE(INDEX(GroupVertices[Group],MATCH(Edges[[#This Row],[Vertex 1]],GroupVertices[Vertex],0)),1,1,"")</f>
        <v>2</v>
      </c>
      <c r="U384" s="69" t="str">
        <f>REPLACE(INDEX(GroupVertices[Group],MATCH(Edges[[#This Row],[Vertex 2]],GroupVertices[Vertex],0)),1,1,"")</f>
        <v>2</v>
      </c>
      <c r="V384" s="35"/>
      <c r="W384" s="35"/>
      <c r="X384" s="35"/>
      <c r="Y384" s="35"/>
      <c r="Z384" s="35"/>
      <c r="AA384" s="35"/>
      <c r="AB384" s="35"/>
      <c r="AC384" s="35"/>
      <c r="AD384" s="35"/>
    </row>
    <row r="385" spans="1:30" ht="15">
      <c r="A385" s="68" t="s">
        <v>383</v>
      </c>
      <c r="B385" s="68" t="s">
        <v>432</v>
      </c>
      <c r="C385" s="75" t="s">
        <v>290</v>
      </c>
      <c r="D385" s="89">
        <v>3</v>
      </c>
      <c r="E385" s="90" t="s">
        <v>132</v>
      </c>
      <c r="F385" s="91">
        <v>32</v>
      </c>
      <c r="G385" s="75"/>
      <c r="H385" s="78"/>
      <c r="I385" s="92"/>
      <c r="J385" s="92"/>
      <c r="K385" s="35" t="s">
        <v>65</v>
      </c>
      <c r="L385" s="109">
        <v>385</v>
      </c>
      <c r="M385" s="109"/>
      <c r="N385" s="94"/>
      <c r="O385" s="85" t="s">
        <v>199</v>
      </c>
      <c r="P385" s="85">
        <v>1</v>
      </c>
      <c r="Q385" s="85" t="s">
        <v>200</v>
      </c>
      <c r="R385" s="85"/>
      <c r="S385" s="85"/>
      <c r="T385" s="69" t="str">
        <f>REPLACE(INDEX(GroupVertices[Group],MATCH(Edges[[#This Row],[Vertex 1]],GroupVertices[Vertex],0)),1,1,"")</f>
        <v>2</v>
      </c>
      <c r="U385" s="69" t="str">
        <f>REPLACE(INDEX(GroupVertices[Group],MATCH(Edges[[#This Row],[Vertex 2]],GroupVertices[Vertex],0)),1,1,"")</f>
        <v>2</v>
      </c>
      <c r="V385" s="35"/>
      <c r="W385" s="35"/>
      <c r="X385" s="35"/>
      <c r="Y385" s="35"/>
      <c r="Z385" s="35"/>
      <c r="AA385" s="35"/>
      <c r="AB385" s="35"/>
      <c r="AC385" s="35"/>
      <c r="AD385" s="35"/>
    </row>
    <row r="386" spans="1:30" ht="15">
      <c r="A386" s="68" t="s">
        <v>377</v>
      </c>
      <c r="B386" s="68" t="s">
        <v>383</v>
      </c>
      <c r="C386" s="75" t="s">
        <v>290</v>
      </c>
      <c r="D386" s="89">
        <v>3</v>
      </c>
      <c r="E386" s="90" t="s">
        <v>132</v>
      </c>
      <c r="F386" s="91">
        <v>32</v>
      </c>
      <c r="G386" s="75"/>
      <c r="H386" s="78"/>
      <c r="I386" s="92"/>
      <c r="J386" s="92"/>
      <c r="K386" s="35" t="s">
        <v>65</v>
      </c>
      <c r="L386" s="109">
        <v>386</v>
      </c>
      <c r="M386" s="109"/>
      <c r="N386" s="94"/>
      <c r="O386" s="85" t="s">
        <v>199</v>
      </c>
      <c r="P386" s="85">
        <v>1</v>
      </c>
      <c r="Q386" s="85" t="s">
        <v>200</v>
      </c>
      <c r="R386" s="85"/>
      <c r="S386" s="85"/>
      <c r="T386" s="69" t="str">
        <f>REPLACE(INDEX(GroupVertices[Group],MATCH(Edges[[#This Row],[Vertex 1]],GroupVertices[Vertex],0)),1,1,"")</f>
        <v>2</v>
      </c>
      <c r="U386" s="69" t="str">
        <f>REPLACE(INDEX(GroupVertices[Group],MATCH(Edges[[#This Row],[Vertex 2]],GroupVertices[Vertex],0)),1,1,"")</f>
        <v>2</v>
      </c>
      <c r="V386" s="35"/>
      <c r="W386" s="35"/>
      <c r="X386" s="35"/>
      <c r="Y386" s="35"/>
      <c r="Z386" s="35"/>
      <c r="AA386" s="35"/>
      <c r="AB386" s="35"/>
      <c r="AC386" s="35"/>
      <c r="AD386" s="35"/>
    </row>
    <row r="387" spans="1:30" ht="15">
      <c r="A387" s="68" t="s">
        <v>382</v>
      </c>
      <c r="B387" s="68" t="s">
        <v>383</v>
      </c>
      <c r="C387" s="75" t="s">
        <v>290</v>
      </c>
      <c r="D387" s="89">
        <v>3</v>
      </c>
      <c r="E387" s="90" t="s">
        <v>132</v>
      </c>
      <c r="F387" s="91">
        <v>32</v>
      </c>
      <c r="G387" s="75"/>
      <c r="H387" s="78"/>
      <c r="I387" s="92"/>
      <c r="J387" s="92"/>
      <c r="K387" s="35" t="s">
        <v>66</v>
      </c>
      <c r="L387" s="109">
        <v>387</v>
      </c>
      <c r="M387" s="109"/>
      <c r="N387" s="94"/>
      <c r="O387" s="85" t="s">
        <v>199</v>
      </c>
      <c r="P387" s="85">
        <v>1</v>
      </c>
      <c r="Q387" s="85" t="s">
        <v>200</v>
      </c>
      <c r="R387" s="85"/>
      <c r="S387" s="85"/>
      <c r="T387" s="69" t="str">
        <f>REPLACE(INDEX(GroupVertices[Group],MATCH(Edges[[#This Row],[Vertex 1]],GroupVertices[Vertex],0)),1,1,"")</f>
        <v>2</v>
      </c>
      <c r="U387" s="69" t="str">
        <f>REPLACE(INDEX(GroupVertices[Group],MATCH(Edges[[#This Row],[Vertex 2]],GroupVertices[Vertex],0)),1,1,"")</f>
        <v>2</v>
      </c>
      <c r="V387" s="35"/>
      <c r="W387" s="35"/>
      <c r="X387" s="35"/>
      <c r="Y387" s="35"/>
      <c r="Z387" s="35"/>
      <c r="AA387" s="35"/>
      <c r="AB387" s="35"/>
      <c r="AC387" s="35"/>
      <c r="AD387" s="35"/>
    </row>
    <row r="388" spans="1:30" ht="15">
      <c r="A388" s="68" t="s">
        <v>383</v>
      </c>
      <c r="B388" s="68" t="s">
        <v>351</v>
      </c>
      <c r="C388" s="75" t="s">
        <v>290</v>
      </c>
      <c r="D388" s="89">
        <v>3</v>
      </c>
      <c r="E388" s="90" t="s">
        <v>132</v>
      </c>
      <c r="F388" s="91">
        <v>32</v>
      </c>
      <c r="G388" s="75"/>
      <c r="H388" s="78"/>
      <c r="I388" s="92"/>
      <c r="J388" s="92"/>
      <c r="K388" s="35" t="s">
        <v>65</v>
      </c>
      <c r="L388" s="109">
        <v>388</v>
      </c>
      <c r="M388" s="109"/>
      <c r="N388" s="94"/>
      <c r="O388" s="85" t="s">
        <v>199</v>
      </c>
      <c r="P388" s="85">
        <v>1</v>
      </c>
      <c r="Q388" s="85" t="s">
        <v>200</v>
      </c>
      <c r="R388" s="85"/>
      <c r="S388" s="85"/>
      <c r="T388" s="69" t="str">
        <f>REPLACE(INDEX(GroupVertices[Group],MATCH(Edges[[#This Row],[Vertex 1]],GroupVertices[Vertex],0)),1,1,"")</f>
        <v>2</v>
      </c>
      <c r="U388" s="69" t="str">
        <f>REPLACE(INDEX(GroupVertices[Group],MATCH(Edges[[#This Row],[Vertex 2]],GroupVertices[Vertex],0)),1,1,"")</f>
        <v>4</v>
      </c>
      <c r="V388" s="35"/>
      <c r="W388" s="35"/>
      <c r="X388" s="35"/>
      <c r="Y388" s="35"/>
      <c r="Z388" s="35"/>
      <c r="AA388" s="35"/>
      <c r="AB388" s="35"/>
      <c r="AC388" s="35"/>
      <c r="AD388" s="35"/>
    </row>
    <row r="389" spans="1:30" ht="15">
      <c r="A389" s="68" t="s">
        <v>383</v>
      </c>
      <c r="B389" s="68" t="s">
        <v>370</v>
      </c>
      <c r="C389" s="75" t="s">
        <v>290</v>
      </c>
      <c r="D389" s="89">
        <v>3</v>
      </c>
      <c r="E389" s="90" t="s">
        <v>132</v>
      </c>
      <c r="F389" s="91">
        <v>32</v>
      </c>
      <c r="G389" s="75"/>
      <c r="H389" s="78"/>
      <c r="I389" s="92"/>
      <c r="J389" s="92"/>
      <c r="K389" s="35" t="s">
        <v>65</v>
      </c>
      <c r="L389" s="109">
        <v>389</v>
      </c>
      <c r="M389" s="109"/>
      <c r="N389" s="94"/>
      <c r="O389" s="85" t="s">
        <v>199</v>
      </c>
      <c r="P389" s="85">
        <v>1</v>
      </c>
      <c r="Q389" s="85" t="s">
        <v>200</v>
      </c>
      <c r="R389" s="85"/>
      <c r="S389" s="85"/>
      <c r="T389" s="69" t="str">
        <f>REPLACE(INDEX(GroupVertices[Group],MATCH(Edges[[#This Row],[Vertex 1]],GroupVertices[Vertex],0)),1,1,"")</f>
        <v>2</v>
      </c>
      <c r="U389" s="69" t="str">
        <f>REPLACE(INDEX(GroupVertices[Group],MATCH(Edges[[#This Row],[Vertex 2]],GroupVertices[Vertex],0)),1,1,"")</f>
        <v>2</v>
      </c>
      <c r="V389" s="35"/>
      <c r="W389" s="35"/>
      <c r="X389" s="35"/>
      <c r="Y389" s="35"/>
      <c r="Z389" s="35"/>
      <c r="AA389" s="35"/>
      <c r="AB389" s="35"/>
      <c r="AC389" s="35"/>
      <c r="AD389" s="35"/>
    </row>
    <row r="390" spans="1:30" ht="15">
      <c r="A390" s="68" t="s">
        <v>383</v>
      </c>
      <c r="B390" s="68" t="s">
        <v>382</v>
      </c>
      <c r="C390" s="75" t="s">
        <v>290</v>
      </c>
      <c r="D390" s="89">
        <v>3</v>
      </c>
      <c r="E390" s="90" t="s">
        <v>132</v>
      </c>
      <c r="F390" s="91">
        <v>32</v>
      </c>
      <c r="G390" s="75"/>
      <c r="H390" s="78"/>
      <c r="I390" s="92"/>
      <c r="J390" s="92"/>
      <c r="K390" s="35" t="s">
        <v>66</v>
      </c>
      <c r="L390" s="109">
        <v>390</v>
      </c>
      <c r="M390" s="109"/>
      <c r="N390" s="94"/>
      <c r="O390" s="85" t="s">
        <v>199</v>
      </c>
      <c r="P390" s="85">
        <v>1</v>
      </c>
      <c r="Q390" s="85" t="s">
        <v>200</v>
      </c>
      <c r="R390" s="85"/>
      <c r="S390" s="85"/>
      <c r="T390" s="69" t="str">
        <f>REPLACE(INDEX(GroupVertices[Group],MATCH(Edges[[#This Row],[Vertex 1]],GroupVertices[Vertex],0)),1,1,"")</f>
        <v>2</v>
      </c>
      <c r="U390" s="69" t="str">
        <f>REPLACE(INDEX(GroupVertices[Group],MATCH(Edges[[#This Row],[Vertex 2]],GroupVertices[Vertex],0)),1,1,"")</f>
        <v>2</v>
      </c>
      <c r="V390" s="35"/>
      <c r="W390" s="35"/>
      <c r="X390" s="35"/>
      <c r="Y390" s="35"/>
      <c r="Z390" s="35"/>
      <c r="AA390" s="35"/>
      <c r="AB390" s="35"/>
      <c r="AC390" s="35"/>
      <c r="AD390" s="35"/>
    </row>
    <row r="391" spans="1:30" ht="15">
      <c r="A391" s="68" t="s">
        <v>383</v>
      </c>
      <c r="B391" s="68" t="s">
        <v>386</v>
      </c>
      <c r="C391" s="75" t="s">
        <v>290</v>
      </c>
      <c r="D391" s="89">
        <v>3</v>
      </c>
      <c r="E391" s="90" t="s">
        <v>132</v>
      </c>
      <c r="F391" s="91">
        <v>32</v>
      </c>
      <c r="G391" s="75"/>
      <c r="H391" s="78"/>
      <c r="I391" s="92"/>
      <c r="J391" s="92"/>
      <c r="K391" s="35" t="s">
        <v>65</v>
      </c>
      <c r="L391" s="109">
        <v>391</v>
      </c>
      <c r="M391" s="109"/>
      <c r="N391" s="94"/>
      <c r="O391" s="85" t="s">
        <v>199</v>
      </c>
      <c r="P391" s="85">
        <v>1</v>
      </c>
      <c r="Q391" s="85" t="s">
        <v>200</v>
      </c>
      <c r="R391" s="85"/>
      <c r="S391" s="85"/>
      <c r="T391" s="69" t="str">
        <f>REPLACE(INDEX(GroupVertices[Group],MATCH(Edges[[#This Row],[Vertex 1]],GroupVertices[Vertex],0)),1,1,"")</f>
        <v>2</v>
      </c>
      <c r="U391" s="69" t="str">
        <f>REPLACE(INDEX(GroupVertices[Group],MATCH(Edges[[#This Row],[Vertex 2]],GroupVertices[Vertex],0)),1,1,"")</f>
        <v>2</v>
      </c>
      <c r="V391" s="35"/>
      <c r="W391" s="35"/>
      <c r="X391" s="35"/>
      <c r="Y391" s="35"/>
      <c r="Z391" s="35"/>
      <c r="AA391" s="35"/>
      <c r="AB391" s="35"/>
      <c r="AC391" s="35"/>
      <c r="AD391" s="35"/>
    </row>
    <row r="392" spans="1:30" ht="15">
      <c r="A392" s="68" t="s">
        <v>294</v>
      </c>
      <c r="B392" s="68" t="s">
        <v>383</v>
      </c>
      <c r="C392" s="75" t="s">
        <v>290</v>
      </c>
      <c r="D392" s="89">
        <v>3</v>
      </c>
      <c r="E392" s="90" t="s">
        <v>132</v>
      </c>
      <c r="F392" s="91">
        <v>32</v>
      </c>
      <c r="G392" s="75"/>
      <c r="H392" s="78"/>
      <c r="I392" s="92"/>
      <c r="J392" s="92"/>
      <c r="K392" s="35" t="s">
        <v>65</v>
      </c>
      <c r="L392" s="109">
        <v>392</v>
      </c>
      <c r="M392" s="109"/>
      <c r="N392" s="94"/>
      <c r="O392" s="85" t="s">
        <v>199</v>
      </c>
      <c r="P392" s="85">
        <v>1</v>
      </c>
      <c r="Q392" s="85" t="s">
        <v>200</v>
      </c>
      <c r="R392" s="85"/>
      <c r="S392" s="85"/>
      <c r="T392" s="69" t="str">
        <f>REPLACE(INDEX(GroupVertices[Group],MATCH(Edges[[#This Row],[Vertex 1]],GroupVertices[Vertex],0)),1,1,"")</f>
        <v>1</v>
      </c>
      <c r="U392" s="69" t="str">
        <f>REPLACE(INDEX(GroupVertices[Group],MATCH(Edges[[#This Row],[Vertex 2]],GroupVertices[Vertex],0)),1,1,"")</f>
        <v>2</v>
      </c>
      <c r="V392" s="35"/>
      <c r="W392" s="35"/>
      <c r="X392" s="35"/>
      <c r="Y392" s="35"/>
      <c r="Z392" s="35"/>
      <c r="AA392" s="35"/>
      <c r="AB392" s="35"/>
      <c r="AC392" s="35"/>
      <c r="AD392" s="35"/>
    </row>
    <row r="393" spans="1:30" ht="15">
      <c r="A393" s="68" t="s">
        <v>294</v>
      </c>
      <c r="B393" s="68" t="s">
        <v>433</v>
      </c>
      <c r="C393" s="75" t="s">
        <v>290</v>
      </c>
      <c r="D393" s="89">
        <v>3</v>
      </c>
      <c r="E393" s="90" t="s">
        <v>132</v>
      </c>
      <c r="F393" s="91">
        <v>32</v>
      </c>
      <c r="G393" s="75"/>
      <c r="H393" s="78"/>
      <c r="I393" s="92"/>
      <c r="J393" s="92"/>
      <c r="K393" s="35" t="s">
        <v>65</v>
      </c>
      <c r="L393" s="109">
        <v>393</v>
      </c>
      <c r="M393" s="109"/>
      <c r="N393" s="94"/>
      <c r="O393" s="85" t="s">
        <v>199</v>
      </c>
      <c r="P393" s="85">
        <v>1</v>
      </c>
      <c r="Q393" s="85" t="s">
        <v>200</v>
      </c>
      <c r="R393" s="85"/>
      <c r="S393" s="85"/>
      <c r="T393" s="69" t="str">
        <f>REPLACE(INDEX(GroupVertices[Group],MATCH(Edges[[#This Row],[Vertex 1]],GroupVertices[Vertex],0)),1,1,"")</f>
        <v>1</v>
      </c>
      <c r="U393" s="69" t="str">
        <f>REPLACE(INDEX(GroupVertices[Group],MATCH(Edges[[#This Row],[Vertex 2]],GroupVertices[Vertex],0)),1,1,"")</f>
        <v>1</v>
      </c>
      <c r="V393" s="35"/>
      <c r="W393" s="35"/>
      <c r="X393" s="35"/>
      <c r="Y393" s="35"/>
      <c r="Z393" s="35"/>
      <c r="AA393" s="35"/>
      <c r="AB393" s="35"/>
      <c r="AC393" s="35"/>
      <c r="AD393" s="35"/>
    </row>
    <row r="394" spans="1:30" ht="15">
      <c r="A394" s="68" t="s">
        <v>294</v>
      </c>
      <c r="B394" s="68" t="s">
        <v>434</v>
      </c>
      <c r="C394" s="75" t="s">
        <v>290</v>
      </c>
      <c r="D394" s="89">
        <v>3</v>
      </c>
      <c r="E394" s="90" t="s">
        <v>132</v>
      </c>
      <c r="F394" s="91">
        <v>32</v>
      </c>
      <c r="G394" s="75"/>
      <c r="H394" s="78"/>
      <c r="I394" s="92"/>
      <c r="J394" s="92"/>
      <c r="K394" s="35" t="s">
        <v>65</v>
      </c>
      <c r="L394" s="109">
        <v>394</v>
      </c>
      <c r="M394" s="109"/>
      <c r="N394" s="94"/>
      <c r="O394" s="85" t="s">
        <v>199</v>
      </c>
      <c r="P394" s="85">
        <v>1</v>
      </c>
      <c r="Q394" s="85" t="s">
        <v>200</v>
      </c>
      <c r="R394" s="85"/>
      <c r="S394" s="85"/>
      <c r="T394" s="69" t="str">
        <f>REPLACE(INDEX(GroupVertices[Group],MATCH(Edges[[#This Row],[Vertex 1]],GroupVertices[Vertex],0)),1,1,"")</f>
        <v>1</v>
      </c>
      <c r="U394" s="69" t="str">
        <f>REPLACE(INDEX(GroupVertices[Group],MATCH(Edges[[#This Row],[Vertex 2]],GroupVertices[Vertex],0)),1,1,"")</f>
        <v>1</v>
      </c>
      <c r="V394" s="35"/>
      <c r="W394" s="35"/>
      <c r="X394" s="35"/>
      <c r="Y394" s="35"/>
      <c r="Z394" s="35"/>
      <c r="AA394" s="35"/>
      <c r="AB394" s="35"/>
      <c r="AC394" s="35"/>
      <c r="AD394" s="35"/>
    </row>
    <row r="395" spans="1:30" ht="15">
      <c r="A395" s="68" t="s">
        <v>384</v>
      </c>
      <c r="B395" s="68" t="s">
        <v>387</v>
      </c>
      <c r="C395" s="75" t="s">
        <v>290</v>
      </c>
      <c r="D395" s="89">
        <v>3</v>
      </c>
      <c r="E395" s="90" t="s">
        <v>132</v>
      </c>
      <c r="F395" s="91">
        <v>32</v>
      </c>
      <c r="G395" s="75"/>
      <c r="H395" s="78"/>
      <c r="I395" s="92"/>
      <c r="J395" s="92"/>
      <c r="K395" s="35" t="s">
        <v>65</v>
      </c>
      <c r="L395" s="109">
        <v>395</v>
      </c>
      <c r="M395" s="109"/>
      <c r="N395" s="94"/>
      <c r="O395" s="85" t="s">
        <v>199</v>
      </c>
      <c r="P395" s="85">
        <v>1</v>
      </c>
      <c r="Q395" s="85" t="s">
        <v>200</v>
      </c>
      <c r="R395" s="85"/>
      <c r="S395" s="85"/>
      <c r="T395" s="69" t="str">
        <f>REPLACE(INDEX(GroupVertices[Group],MATCH(Edges[[#This Row],[Vertex 1]],GroupVertices[Vertex],0)),1,1,"")</f>
        <v>2</v>
      </c>
      <c r="U395" s="69" t="str">
        <f>REPLACE(INDEX(GroupVertices[Group],MATCH(Edges[[#This Row],[Vertex 2]],GroupVertices[Vertex],0)),1,1,"")</f>
        <v>2</v>
      </c>
      <c r="V395" s="35"/>
      <c r="W395" s="35"/>
      <c r="X395" s="35"/>
      <c r="Y395" s="35"/>
      <c r="Z395" s="35"/>
      <c r="AA395" s="35"/>
      <c r="AB395" s="35"/>
      <c r="AC395" s="35"/>
      <c r="AD395" s="35"/>
    </row>
    <row r="396" spans="1:30" ht="15">
      <c r="A396" s="68" t="s">
        <v>384</v>
      </c>
      <c r="B396" s="68" t="s">
        <v>377</v>
      </c>
      <c r="C396" s="75" t="s">
        <v>290</v>
      </c>
      <c r="D396" s="89">
        <v>3</v>
      </c>
      <c r="E396" s="90" t="s">
        <v>132</v>
      </c>
      <c r="F396" s="91">
        <v>32</v>
      </c>
      <c r="G396" s="75"/>
      <c r="H396" s="78"/>
      <c r="I396" s="92"/>
      <c r="J396" s="92"/>
      <c r="K396" s="35" t="s">
        <v>65</v>
      </c>
      <c r="L396" s="109">
        <v>396</v>
      </c>
      <c r="M396" s="109"/>
      <c r="N396" s="94"/>
      <c r="O396" s="85" t="s">
        <v>199</v>
      </c>
      <c r="P396" s="85">
        <v>1</v>
      </c>
      <c r="Q396" s="85" t="s">
        <v>200</v>
      </c>
      <c r="R396" s="85"/>
      <c r="S396" s="85"/>
      <c r="T396" s="69" t="str">
        <f>REPLACE(INDEX(GroupVertices[Group],MATCH(Edges[[#This Row],[Vertex 1]],GroupVertices[Vertex],0)),1,1,"")</f>
        <v>2</v>
      </c>
      <c r="U396" s="69" t="str">
        <f>REPLACE(INDEX(GroupVertices[Group],MATCH(Edges[[#This Row],[Vertex 2]],GroupVertices[Vertex],0)),1,1,"")</f>
        <v>2</v>
      </c>
      <c r="V396" s="35"/>
      <c r="W396" s="35"/>
      <c r="X396" s="35"/>
      <c r="Y396" s="35"/>
      <c r="Z396" s="35"/>
      <c r="AA396" s="35"/>
      <c r="AB396" s="35"/>
      <c r="AC396" s="35"/>
      <c r="AD396" s="35"/>
    </row>
    <row r="397" spans="1:30" ht="15">
      <c r="A397" s="68" t="s">
        <v>294</v>
      </c>
      <c r="B397" s="68" t="s">
        <v>384</v>
      </c>
      <c r="C397" s="75" t="s">
        <v>290</v>
      </c>
      <c r="D397" s="89">
        <v>3</v>
      </c>
      <c r="E397" s="90" t="s">
        <v>132</v>
      </c>
      <c r="F397" s="91">
        <v>32</v>
      </c>
      <c r="G397" s="75"/>
      <c r="H397" s="78"/>
      <c r="I397" s="92"/>
      <c r="J397" s="92"/>
      <c r="K397" s="35" t="s">
        <v>65</v>
      </c>
      <c r="L397" s="109">
        <v>397</v>
      </c>
      <c r="M397" s="109"/>
      <c r="N397" s="94"/>
      <c r="O397" s="85" t="s">
        <v>199</v>
      </c>
      <c r="P397" s="85">
        <v>1</v>
      </c>
      <c r="Q397" s="85" t="s">
        <v>200</v>
      </c>
      <c r="R397" s="85"/>
      <c r="S397" s="85"/>
      <c r="T397" s="69" t="str">
        <f>REPLACE(INDEX(GroupVertices[Group],MATCH(Edges[[#This Row],[Vertex 1]],GroupVertices[Vertex],0)),1,1,"")</f>
        <v>1</v>
      </c>
      <c r="U397" s="69" t="str">
        <f>REPLACE(INDEX(GroupVertices[Group],MATCH(Edges[[#This Row],[Vertex 2]],GroupVertices[Vertex],0)),1,1,"")</f>
        <v>2</v>
      </c>
      <c r="V397" s="35"/>
      <c r="W397" s="35"/>
      <c r="X397" s="35"/>
      <c r="Y397" s="35"/>
      <c r="Z397" s="35"/>
      <c r="AA397" s="35"/>
      <c r="AB397" s="35"/>
      <c r="AC397" s="35"/>
      <c r="AD397" s="35"/>
    </row>
    <row r="398" spans="1:30" ht="15">
      <c r="A398" s="68" t="s">
        <v>385</v>
      </c>
      <c r="B398" s="68" t="s">
        <v>343</v>
      </c>
      <c r="C398" s="75" t="s">
        <v>290</v>
      </c>
      <c r="D398" s="89">
        <v>3</v>
      </c>
      <c r="E398" s="90" t="s">
        <v>132</v>
      </c>
      <c r="F398" s="91">
        <v>32</v>
      </c>
      <c r="G398" s="75"/>
      <c r="H398" s="78"/>
      <c r="I398" s="92"/>
      <c r="J398" s="92"/>
      <c r="K398" s="35" t="s">
        <v>66</v>
      </c>
      <c r="L398" s="109">
        <v>398</v>
      </c>
      <c r="M398" s="109"/>
      <c r="N398" s="94"/>
      <c r="O398" s="85" t="s">
        <v>199</v>
      </c>
      <c r="P398" s="85">
        <v>1</v>
      </c>
      <c r="Q398" s="85" t="s">
        <v>200</v>
      </c>
      <c r="R398" s="85"/>
      <c r="S398" s="85"/>
      <c r="T398" s="69" t="str">
        <f>REPLACE(INDEX(GroupVertices[Group],MATCH(Edges[[#This Row],[Vertex 1]],GroupVertices[Vertex],0)),1,1,"")</f>
        <v>2</v>
      </c>
      <c r="U398" s="69" t="str">
        <f>REPLACE(INDEX(GroupVertices[Group],MATCH(Edges[[#This Row],[Vertex 2]],GroupVertices[Vertex],0)),1,1,"")</f>
        <v>2</v>
      </c>
      <c r="V398" s="35"/>
      <c r="W398" s="35"/>
      <c r="X398" s="35"/>
      <c r="Y398" s="35"/>
      <c r="Z398" s="35"/>
      <c r="AA398" s="35"/>
      <c r="AB398" s="35"/>
      <c r="AC398" s="35"/>
      <c r="AD398" s="35"/>
    </row>
    <row r="399" spans="1:30" ht="15">
      <c r="A399" s="68" t="s">
        <v>385</v>
      </c>
      <c r="B399" s="68" t="s">
        <v>377</v>
      </c>
      <c r="C399" s="75" t="s">
        <v>290</v>
      </c>
      <c r="D399" s="89">
        <v>3</v>
      </c>
      <c r="E399" s="90" t="s">
        <v>132</v>
      </c>
      <c r="F399" s="91">
        <v>32</v>
      </c>
      <c r="G399" s="75"/>
      <c r="H399" s="78"/>
      <c r="I399" s="92"/>
      <c r="J399" s="92"/>
      <c r="K399" s="35" t="s">
        <v>66</v>
      </c>
      <c r="L399" s="109">
        <v>399</v>
      </c>
      <c r="M399" s="109"/>
      <c r="N399" s="94"/>
      <c r="O399" s="85" t="s">
        <v>199</v>
      </c>
      <c r="P399" s="85">
        <v>1</v>
      </c>
      <c r="Q399" s="85" t="s">
        <v>200</v>
      </c>
      <c r="R399" s="85"/>
      <c r="S399" s="85"/>
      <c r="T399" s="69" t="str">
        <f>REPLACE(INDEX(GroupVertices[Group],MATCH(Edges[[#This Row],[Vertex 1]],GroupVertices[Vertex],0)),1,1,"")</f>
        <v>2</v>
      </c>
      <c r="U399" s="69" t="str">
        <f>REPLACE(INDEX(GroupVertices[Group],MATCH(Edges[[#This Row],[Vertex 2]],GroupVertices[Vertex],0)),1,1,"")</f>
        <v>2</v>
      </c>
      <c r="V399" s="35"/>
      <c r="W399" s="35"/>
      <c r="X399" s="35"/>
      <c r="Y399" s="35"/>
      <c r="Z399" s="35"/>
      <c r="AA399" s="35"/>
      <c r="AB399" s="35"/>
      <c r="AC399" s="35"/>
      <c r="AD399" s="35"/>
    </row>
    <row r="400" spans="1:30" ht="15">
      <c r="A400" s="68" t="s">
        <v>385</v>
      </c>
      <c r="B400" s="68" t="s">
        <v>386</v>
      </c>
      <c r="C400" s="75" t="s">
        <v>290</v>
      </c>
      <c r="D400" s="89">
        <v>3</v>
      </c>
      <c r="E400" s="90" t="s">
        <v>132</v>
      </c>
      <c r="F400" s="91">
        <v>32</v>
      </c>
      <c r="G400" s="75"/>
      <c r="H400" s="78"/>
      <c r="I400" s="92"/>
      <c r="J400" s="92"/>
      <c r="K400" s="35" t="s">
        <v>66</v>
      </c>
      <c r="L400" s="109">
        <v>400</v>
      </c>
      <c r="M400" s="109"/>
      <c r="N400" s="94"/>
      <c r="O400" s="85" t="s">
        <v>199</v>
      </c>
      <c r="P400" s="85">
        <v>1</v>
      </c>
      <c r="Q400" s="85" t="s">
        <v>200</v>
      </c>
      <c r="R400" s="85"/>
      <c r="S400" s="85"/>
      <c r="T400" s="69" t="str">
        <f>REPLACE(INDEX(GroupVertices[Group],MATCH(Edges[[#This Row],[Vertex 1]],GroupVertices[Vertex],0)),1,1,"")</f>
        <v>2</v>
      </c>
      <c r="U400" s="69" t="str">
        <f>REPLACE(INDEX(GroupVertices[Group],MATCH(Edges[[#This Row],[Vertex 2]],GroupVertices[Vertex],0)),1,1,"")</f>
        <v>2</v>
      </c>
      <c r="V400" s="35"/>
      <c r="W400" s="35"/>
      <c r="X400" s="35"/>
      <c r="Y400" s="35"/>
      <c r="Z400" s="35"/>
      <c r="AA400" s="35"/>
      <c r="AB400" s="35"/>
      <c r="AC400" s="35"/>
      <c r="AD400" s="35"/>
    </row>
    <row r="401" spans="1:30" ht="15">
      <c r="A401" s="68" t="s">
        <v>294</v>
      </c>
      <c r="B401" s="68" t="s">
        <v>385</v>
      </c>
      <c r="C401" s="75" t="s">
        <v>290</v>
      </c>
      <c r="D401" s="89">
        <v>3</v>
      </c>
      <c r="E401" s="90" t="s">
        <v>132</v>
      </c>
      <c r="F401" s="91">
        <v>32</v>
      </c>
      <c r="G401" s="75"/>
      <c r="H401" s="78"/>
      <c r="I401" s="92"/>
      <c r="J401" s="92"/>
      <c r="K401" s="35" t="s">
        <v>65</v>
      </c>
      <c r="L401" s="109">
        <v>401</v>
      </c>
      <c r="M401" s="109"/>
      <c r="N401" s="94"/>
      <c r="O401" s="85" t="s">
        <v>199</v>
      </c>
      <c r="P401" s="85">
        <v>1</v>
      </c>
      <c r="Q401" s="85" t="s">
        <v>200</v>
      </c>
      <c r="R401" s="85"/>
      <c r="S401" s="85"/>
      <c r="T401" s="69" t="str">
        <f>REPLACE(INDEX(GroupVertices[Group],MATCH(Edges[[#This Row],[Vertex 1]],GroupVertices[Vertex],0)),1,1,"")</f>
        <v>1</v>
      </c>
      <c r="U401" s="69" t="str">
        <f>REPLACE(INDEX(GroupVertices[Group],MATCH(Edges[[#This Row],[Vertex 2]],GroupVertices[Vertex],0)),1,1,"")</f>
        <v>2</v>
      </c>
      <c r="V401" s="35"/>
      <c r="W401" s="35"/>
      <c r="X401" s="35"/>
      <c r="Y401" s="35"/>
      <c r="Z401" s="35"/>
      <c r="AA401" s="35"/>
      <c r="AB401" s="35"/>
      <c r="AC401" s="35"/>
      <c r="AD401" s="35"/>
    </row>
    <row r="402" spans="1:30" ht="15">
      <c r="A402" s="68" t="s">
        <v>339</v>
      </c>
      <c r="B402" s="68" t="s">
        <v>385</v>
      </c>
      <c r="C402" s="75" t="s">
        <v>290</v>
      </c>
      <c r="D402" s="89">
        <v>3</v>
      </c>
      <c r="E402" s="90" t="s">
        <v>132</v>
      </c>
      <c r="F402" s="91">
        <v>32</v>
      </c>
      <c r="G402" s="75"/>
      <c r="H402" s="78"/>
      <c r="I402" s="92"/>
      <c r="J402" s="92"/>
      <c r="K402" s="35" t="s">
        <v>65</v>
      </c>
      <c r="L402" s="109">
        <v>402</v>
      </c>
      <c r="M402" s="109"/>
      <c r="N402" s="94"/>
      <c r="O402" s="85" t="s">
        <v>199</v>
      </c>
      <c r="P402" s="85">
        <v>1</v>
      </c>
      <c r="Q402" s="85" t="s">
        <v>200</v>
      </c>
      <c r="R402" s="85"/>
      <c r="S402" s="85"/>
      <c r="T402" s="69" t="str">
        <f>REPLACE(INDEX(GroupVertices[Group],MATCH(Edges[[#This Row],[Vertex 1]],GroupVertices[Vertex],0)),1,1,"")</f>
        <v>3</v>
      </c>
      <c r="U402" s="69" t="str">
        <f>REPLACE(INDEX(GroupVertices[Group],MATCH(Edges[[#This Row],[Vertex 2]],GroupVertices[Vertex],0)),1,1,"")</f>
        <v>2</v>
      </c>
      <c r="V402" s="35"/>
      <c r="W402" s="35"/>
      <c r="X402" s="35"/>
      <c r="Y402" s="35"/>
      <c r="Z402" s="35"/>
      <c r="AA402" s="35"/>
      <c r="AB402" s="35"/>
      <c r="AC402" s="35"/>
      <c r="AD402" s="35"/>
    </row>
    <row r="403" spans="1:30" ht="15">
      <c r="A403" s="68" t="s">
        <v>343</v>
      </c>
      <c r="B403" s="68" t="s">
        <v>385</v>
      </c>
      <c r="C403" s="75" t="s">
        <v>290</v>
      </c>
      <c r="D403" s="89">
        <v>3</v>
      </c>
      <c r="E403" s="90" t="s">
        <v>132</v>
      </c>
      <c r="F403" s="91">
        <v>32</v>
      </c>
      <c r="G403" s="75"/>
      <c r="H403" s="78"/>
      <c r="I403" s="92"/>
      <c r="J403" s="92"/>
      <c r="K403" s="35" t="s">
        <v>66</v>
      </c>
      <c r="L403" s="109">
        <v>403</v>
      </c>
      <c r="M403" s="109"/>
      <c r="N403" s="94"/>
      <c r="O403" s="85" t="s">
        <v>199</v>
      </c>
      <c r="P403" s="85">
        <v>1</v>
      </c>
      <c r="Q403" s="85" t="s">
        <v>200</v>
      </c>
      <c r="R403" s="85"/>
      <c r="S403" s="85"/>
      <c r="T403" s="69" t="str">
        <f>REPLACE(INDEX(GroupVertices[Group],MATCH(Edges[[#This Row],[Vertex 1]],GroupVertices[Vertex],0)),1,1,"")</f>
        <v>2</v>
      </c>
      <c r="U403" s="69" t="str">
        <f>REPLACE(INDEX(GroupVertices[Group],MATCH(Edges[[#This Row],[Vertex 2]],GroupVertices[Vertex],0)),1,1,"")</f>
        <v>2</v>
      </c>
      <c r="V403" s="35"/>
      <c r="W403" s="35"/>
      <c r="X403" s="35"/>
      <c r="Y403" s="35"/>
      <c r="Z403" s="35"/>
      <c r="AA403" s="35"/>
      <c r="AB403" s="35"/>
      <c r="AC403" s="35"/>
      <c r="AD403" s="35"/>
    </row>
    <row r="404" spans="1:30" ht="15">
      <c r="A404" s="68" t="s">
        <v>377</v>
      </c>
      <c r="B404" s="68" t="s">
        <v>385</v>
      </c>
      <c r="C404" s="75" t="s">
        <v>290</v>
      </c>
      <c r="D404" s="89">
        <v>3</v>
      </c>
      <c r="E404" s="90" t="s">
        <v>132</v>
      </c>
      <c r="F404" s="91">
        <v>32</v>
      </c>
      <c r="G404" s="75"/>
      <c r="H404" s="78"/>
      <c r="I404" s="92"/>
      <c r="J404" s="92"/>
      <c r="K404" s="35" t="s">
        <v>66</v>
      </c>
      <c r="L404" s="109">
        <v>404</v>
      </c>
      <c r="M404" s="109"/>
      <c r="N404" s="94"/>
      <c r="O404" s="85" t="s">
        <v>199</v>
      </c>
      <c r="P404" s="85">
        <v>1</v>
      </c>
      <c r="Q404" s="85" t="s">
        <v>200</v>
      </c>
      <c r="R404" s="85"/>
      <c r="S404" s="85"/>
      <c r="T404" s="69" t="str">
        <f>REPLACE(INDEX(GroupVertices[Group],MATCH(Edges[[#This Row],[Vertex 1]],GroupVertices[Vertex],0)),1,1,"")</f>
        <v>2</v>
      </c>
      <c r="U404" s="69" t="str">
        <f>REPLACE(INDEX(GroupVertices[Group],MATCH(Edges[[#This Row],[Vertex 2]],GroupVertices[Vertex],0)),1,1,"")</f>
        <v>2</v>
      </c>
      <c r="V404" s="35"/>
      <c r="W404" s="35"/>
      <c r="X404" s="35"/>
      <c r="Y404" s="35"/>
      <c r="Z404" s="35"/>
      <c r="AA404" s="35"/>
      <c r="AB404" s="35"/>
      <c r="AC404" s="35"/>
      <c r="AD404" s="35"/>
    </row>
    <row r="405" spans="1:30" ht="15">
      <c r="A405" s="68" t="s">
        <v>382</v>
      </c>
      <c r="B405" s="68" t="s">
        <v>385</v>
      </c>
      <c r="C405" s="75" t="s">
        <v>290</v>
      </c>
      <c r="D405" s="89">
        <v>3</v>
      </c>
      <c r="E405" s="90" t="s">
        <v>132</v>
      </c>
      <c r="F405" s="91">
        <v>32</v>
      </c>
      <c r="G405" s="75"/>
      <c r="H405" s="78"/>
      <c r="I405" s="92"/>
      <c r="J405" s="92"/>
      <c r="K405" s="35" t="s">
        <v>65</v>
      </c>
      <c r="L405" s="109">
        <v>405</v>
      </c>
      <c r="M405" s="109"/>
      <c r="N405" s="94"/>
      <c r="O405" s="85" t="s">
        <v>199</v>
      </c>
      <c r="P405" s="85">
        <v>1</v>
      </c>
      <c r="Q405" s="85" t="s">
        <v>200</v>
      </c>
      <c r="R405" s="85"/>
      <c r="S405" s="85"/>
      <c r="T405" s="69" t="str">
        <f>REPLACE(INDEX(GroupVertices[Group],MATCH(Edges[[#This Row],[Vertex 1]],GroupVertices[Vertex],0)),1,1,"")</f>
        <v>2</v>
      </c>
      <c r="U405" s="69" t="str">
        <f>REPLACE(INDEX(GroupVertices[Group],MATCH(Edges[[#This Row],[Vertex 2]],GroupVertices[Vertex],0)),1,1,"")</f>
        <v>2</v>
      </c>
      <c r="V405" s="35"/>
      <c r="W405" s="35"/>
      <c r="X405" s="35"/>
      <c r="Y405" s="35"/>
      <c r="Z405" s="35"/>
      <c r="AA405" s="35"/>
      <c r="AB405" s="35"/>
      <c r="AC405" s="35"/>
      <c r="AD405" s="35"/>
    </row>
    <row r="406" spans="1:30" ht="15">
      <c r="A406" s="68" t="s">
        <v>386</v>
      </c>
      <c r="B406" s="68" t="s">
        <v>385</v>
      </c>
      <c r="C406" s="75" t="s">
        <v>290</v>
      </c>
      <c r="D406" s="89">
        <v>3</v>
      </c>
      <c r="E406" s="90" t="s">
        <v>132</v>
      </c>
      <c r="F406" s="91">
        <v>32</v>
      </c>
      <c r="G406" s="75"/>
      <c r="H406" s="78"/>
      <c r="I406" s="92"/>
      <c r="J406" s="92"/>
      <c r="K406" s="35" t="s">
        <v>66</v>
      </c>
      <c r="L406" s="109">
        <v>406</v>
      </c>
      <c r="M406" s="109"/>
      <c r="N406" s="94"/>
      <c r="O406" s="85" t="s">
        <v>199</v>
      </c>
      <c r="P406" s="85">
        <v>1</v>
      </c>
      <c r="Q406" s="85" t="s">
        <v>200</v>
      </c>
      <c r="R406" s="85"/>
      <c r="S406" s="85"/>
      <c r="T406" s="69" t="str">
        <f>REPLACE(INDEX(GroupVertices[Group],MATCH(Edges[[#This Row],[Vertex 1]],GroupVertices[Vertex],0)),1,1,"")</f>
        <v>2</v>
      </c>
      <c r="U406" s="69" t="str">
        <f>REPLACE(INDEX(GroupVertices[Group],MATCH(Edges[[#This Row],[Vertex 2]],GroupVertices[Vertex],0)),1,1,"")</f>
        <v>2</v>
      </c>
      <c r="V406" s="35"/>
      <c r="W406" s="35"/>
      <c r="X406" s="35"/>
      <c r="Y406" s="35"/>
      <c r="Z406" s="35"/>
      <c r="AA406" s="35"/>
      <c r="AB406" s="35"/>
      <c r="AC406" s="35"/>
      <c r="AD406" s="35"/>
    </row>
    <row r="407" spans="1:30" ht="15">
      <c r="A407" s="68" t="s">
        <v>339</v>
      </c>
      <c r="B407" s="68" t="s">
        <v>341</v>
      </c>
      <c r="C407" s="75" t="s">
        <v>290</v>
      </c>
      <c r="D407" s="89">
        <v>3</v>
      </c>
      <c r="E407" s="90" t="s">
        <v>132</v>
      </c>
      <c r="F407" s="91">
        <v>32</v>
      </c>
      <c r="G407" s="75"/>
      <c r="H407" s="78"/>
      <c r="I407" s="92"/>
      <c r="J407" s="92"/>
      <c r="K407" s="35" t="s">
        <v>66</v>
      </c>
      <c r="L407" s="109">
        <v>407</v>
      </c>
      <c r="M407" s="109"/>
      <c r="N407" s="94"/>
      <c r="O407" s="85" t="s">
        <v>199</v>
      </c>
      <c r="P407" s="85">
        <v>1</v>
      </c>
      <c r="Q407" s="85" t="s">
        <v>200</v>
      </c>
      <c r="R407" s="85"/>
      <c r="S407" s="85"/>
      <c r="T407" s="69" t="str">
        <f>REPLACE(INDEX(GroupVertices[Group],MATCH(Edges[[#This Row],[Vertex 1]],GroupVertices[Vertex],0)),1,1,"")</f>
        <v>3</v>
      </c>
      <c r="U407" s="69" t="str">
        <f>REPLACE(INDEX(GroupVertices[Group],MATCH(Edges[[#This Row],[Vertex 2]],GroupVertices[Vertex],0)),1,1,"")</f>
        <v>3</v>
      </c>
      <c r="V407" s="35"/>
      <c r="W407" s="35"/>
      <c r="X407" s="35"/>
      <c r="Y407" s="35"/>
      <c r="Z407" s="35"/>
      <c r="AA407" s="35"/>
      <c r="AB407" s="35"/>
      <c r="AC407" s="35"/>
      <c r="AD407" s="35"/>
    </row>
    <row r="408" spans="1:30" ht="15">
      <c r="A408" s="68" t="s">
        <v>339</v>
      </c>
      <c r="B408" s="68" t="s">
        <v>343</v>
      </c>
      <c r="C408" s="75" t="s">
        <v>290</v>
      </c>
      <c r="D408" s="89">
        <v>3</v>
      </c>
      <c r="E408" s="90" t="s">
        <v>132</v>
      </c>
      <c r="F408" s="91">
        <v>32</v>
      </c>
      <c r="G408" s="75"/>
      <c r="H408" s="78"/>
      <c r="I408" s="92"/>
      <c r="J408" s="92"/>
      <c r="K408" s="35" t="s">
        <v>66</v>
      </c>
      <c r="L408" s="109">
        <v>408</v>
      </c>
      <c r="M408" s="109"/>
      <c r="N408" s="94"/>
      <c r="O408" s="85" t="s">
        <v>199</v>
      </c>
      <c r="P408" s="85">
        <v>1</v>
      </c>
      <c r="Q408" s="85" t="s">
        <v>200</v>
      </c>
      <c r="R408" s="85"/>
      <c r="S408" s="85"/>
      <c r="T408" s="69" t="str">
        <f>REPLACE(INDEX(GroupVertices[Group],MATCH(Edges[[#This Row],[Vertex 1]],GroupVertices[Vertex],0)),1,1,"")</f>
        <v>3</v>
      </c>
      <c r="U408" s="69" t="str">
        <f>REPLACE(INDEX(GroupVertices[Group],MATCH(Edges[[#This Row],[Vertex 2]],GroupVertices[Vertex],0)),1,1,"")</f>
        <v>2</v>
      </c>
      <c r="V408" s="35"/>
      <c r="W408" s="35"/>
      <c r="X408" s="35"/>
      <c r="Y408" s="35"/>
      <c r="Z408" s="35"/>
      <c r="AA408" s="35"/>
      <c r="AB408" s="35"/>
      <c r="AC408" s="35"/>
      <c r="AD408" s="35"/>
    </row>
    <row r="409" spans="1:30" ht="15">
      <c r="A409" s="68" t="s">
        <v>294</v>
      </c>
      <c r="B409" s="68" t="s">
        <v>339</v>
      </c>
      <c r="C409" s="75" t="s">
        <v>290</v>
      </c>
      <c r="D409" s="89">
        <v>3</v>
      </c>
      <c r="E409" s="90" t="s">
        <v>132</v>
      </c>
      <c r="F409" s="91">
        <v>32</v>
      </c>
      <c r="G409" s="75"/>
      <c r="H409" s="78"/>
      <c r="I409" s="92"/>
      <c r="J409" s="92"/>
      <c r="K409" s="35" t="s">
        <v>65</v>
      </c>
      <c r="L409" s="109">
        <v>409</v>
      </c>
      <c r="M409" s="109"/>
      <c r="N409" s="94"/>
      <c r="O409" s="85" t="s">
        <v>199</v>
      </c>
      <c r="P409" s="85">
        <v>1</v>
      </c>
      <c r="Q409" s="85" t="s">
        <v>200</v>
      </c>
      <c r="R409" s="85"/>
      <c r="S409" s="85"/>
      <c r="T409" s="69" t="str">
        <f>REPLACE(INDEX(GroupVertices[Group],MATCH(Edges[[#This Row],[Vertex 1]],GroupVertices[Vertex],0)),1,1,"")</f>
        <v>1</v>
      </c>
      <c r="U409" s="69" t="str">
        <f>REPLACE(INDEX(GroupVertices[Group],MATCH(Edges[[#This Row],[Vertex 2]],GroupVertices[Vertex],0)),1,1,"")</f>
        <v>3</v>
      </c>
      <c r="V409" s="35"/>
      <c r="W409" s="35"/>
      <c r="X409" s="35"/>
      <c r="Y409" s="35"/>
      <c r="Z409" s="35"/>
      <c r="AA409" s="35"/>
      <c r="AB409" s="35"/>
      <c r="AC409" s="35"/>
      <c r="AD409" s="35"/>
    </row>
    <row r="410" spans="1:30" ht="15">
      <c r="A410" s="68" t="s">
        <v>341</v>
      </c>
      <c r="B410" s="68" t="s">
        <v>339</v>
      </c>
      <c r="C410" s="75" t="s">
        <v>290</v>
      </c>
      <c r="D410" s="89">
        <v>3</v>
      </c>
      <c r="E410" s="90" t="s">
        <v>132</v>
      </c>
      <c r="F410" s="91">
        <v>32</v>
      </c>
      <c r="G410" s="75"/>
      <c r="H410" s="78"/>
      <c r="I410" s="92"/>
      <c r="J410" s="92"/>
      <c r="K410" s="35" t="s">
        <v>66</v>
      </c>
      <c r="L410" s="109">
        <v>410</v>
      </c>
      <c r="M410" s="109"/>
      <c r="N410" s="94"/>
      <c r="O410" s="85" t="s">
        <v>199</v>
      </c>
      <c r="P410" s="85">
        <v>1</v>
      </c>
      <c r="Q410" s="85" t="s">
        <v>200</v>
      </c>
      <c r="R410" s="85"/>
      <c r="S410" s="85"/>
      <c r="T410" s="69" t="str">
        <f>REPLACE(INDEX(GroupVertices[Group],MATCH(Edges[[#This Row],[Vertex 1]],GroupVertices[Vertex],0)),1,1,"")</f>
        <v>3</v>
      </c>
      <c r="U410" s="69" t="str">
        <f>REPLACE(INDEX(GroupVertices[Group],MATCH(Edges[[#This Row],[Vertex 2]],GroupVertices[Vertex],0)),1,1,"")</f>
        <v>3</v>
      </c>
      <c r="V410" s="35"/>
      <c r="W410" s="35"/>
      <c r="X410" s="35"/>
      <c r="Y410" s="35"/>
      <c r="Z410" s="35"/>
      <c r="AA410" s="35"/>
      <c r="AB410" s="35"/>
      <c r="AC410" s="35"/>
      <c r="AD410" s="35"/>
    </row>
    <row r="411" spans="1:30" ht="15">
      <c r="A411" s="68" t="s">
        <v>343</v>
      </c>
      <c r="B411" s="68" t="s">
        <v>339</v>
      </c>
      <c r="C411" s="75" t="s">
        <v>290</v>
      </c>
      <c r="D411" s="89">
        <v>3</v>
      </c>
      <c r="E411" s="90" t="s">
        <v>132</v>
      </c>
      <c r="F411" s="91">
        <v>32</v>
      </c>
      <c r="G411" s="75"/>
      <c r="H411" s="78"/>
      <c r="I411" s="92"/>
      <c r="J411" s="92"/>
      <c r="K411" s="35" t="s">
        <v>66</v>
      </c>
      <c r="L411" s="109">
        <v>411</v>
      </c>
      <c r="M411" s="109"/>
      <c r="N411" s="94"/>
      <c r="O411" s="85" t="s">
        <v>199</v>
      </c>
      <c r="P411" s="85">
        <v>1</v>
      </c>
      <c r="Q411" s="85" t="s">
        <v>200</v>
      </c>
      <c r="R411" s="85"/>
      <c r="S411" s="85"/>
      <c r="T411" s="69" t="str">
        <f>REPLACE(INDEX(GroupVertices[Group],MATCH(Edges[[#This Row],[Vertex 1]],GroupVertices[Vertex],0)),1,1,"")</f>
        <v>2</v>
      </c>
      <c r="U411" s="69" t="str">
        <f>REPLACE(INDEX(GroupVertices[Group],MATCH(Edges[[#This Row],[Vertex 2]],GroupVertices[Vertex],0)),1,1,"")</f>
        <v>3</v>
      </c>
      <c r="V411" s="35"/>
      <c r="W411" s="35"/>
      <c r="X411" s="35"/>
      <c r="Y411" s="35"/>
      <c r="Z411" s="35"/>
      <c r="AA411" s="35"/>
      <c r="AB411" s="35"/>
      <c r="AC411" s="35"/>
      <c r="AD411" s="35"/>
    </row>
    <row r="412" spans="1:30" ht="15">
      <c r="A412" s="68" t="s">
        <v>351</v>
      </c>
      <c r="B412" s="68" t="s">
        <v>339</v>
      </c>
      <c r="C412" s="75" t="s">
        <v>290</v>
      </c>
      <c r="D412" s="89">
        <v>3</v>
      </c>
      <c r="E412" s="90" t="s">
        <v>132</v>
      </c>
      <c r="F412" s="91">
        <v>32</v>
      </c>
      <c r="G412" s="75"/>
      <c r="H412" s="78"/>
      <c r="I412" s="92"/>
      <c r="J412" s="92"/>
      <c r="K412" s="35" t="s">
        <v>65</v>
      </c>
      <c r="L412" s="109">
        <v>412</v>
      </c>
      <c r="M412" s="109"/>
      <c r="N412" s="94"/>
      <c r="O412" s="85" t="s">
        <v>199</v>
      </c>
      <c r="P412" s="85">
        <v>1</v>
      </c>
      <c r="Q412" s="85" t="s">
        <v>200</v>
      </c>
      <c r="R412" s="85"/>
      <c r="S412" s="85"/>
      <c r="T412" s="69" t="str">
        <f>REPLACE(INDEX(GroupVertices[Group],MATCH(Edges[[#This Row],[Vertex 1]],GroupVertices[Vertex],0)),1,1,"")</f>
        <v>4</v>
      </c>
      <c r="U412" s="69" t="str">
        <f>REPLACE(INDEX(GroupVertices[Group],MATCH(Edges[[#This Row],[Vertex 2]],GroupVertices[Vertex],0)),1,1,"")</f>
        <v>3</v>
      </c>
      <c r="V412" s="35"/>
      <c r="W412" s="35"/>
      <c r="X412" s="35"/>
      <c r="Y412" s="35"/>
      <c r="Z412" s="35"/>
      <c r="AA412" s="35"/>
      <c r="AB412" s="35"/>
      <c r="AC412" s="35"/>
      <c r="AD412" s="35"/>
    </row>
    <row r="413" spans="1:30" ht="15">
      <c r="A413" s="68" t="s">
        <v>377</v>
      </c>
      <c r="B413" s="68" t="s">
        <v>339</v>
      </c>
      <c r="C413" s="75" t="s">
        <v>290</v>
      </c>
      <c r="D413" s="89">
        <v>3</v>
      </c>
      <c r="E413" s="90" t="s">
        <v>132</v>
      </c>
      <c r="F413" s="91">
        <v>32</v>
      </c>
      <c r="G413" s="75"/>
      <c r="H413" s="78"/>
      <c r="I413" s="92"/>
      <c r="J413" s="92"/>
      <c r="K413" s="35" t="s">
        <v>65</v>
      </c>
      <c r="L413" s="109">
        <v>413</v>
      </c>
      <c r="M413" s="109"/>
      <c r="N413" s="94"/>
      <c r="O413" s="85" t="s">
        <v>199</v>
      </c>
      <c r="P413" s="85">
        <v>1</v>
      </c>
      <c r="Q413" s="85" t="s">
        <v>200</v>
      </c>
      <c r="R413" s="85"/>
      <c r="S413" s="85"/>
      <c r="T413" s="69" t="str">
        <f>REPLACE(INDEX(GroupVertices[Group],MATCH(Edges[[#This Row],[Vertex 1]],GroupVertices[Vertex],0)),1,1,"")</f>
        <v>2</v>
      </c>
      <c r="U413" s="69" t="str">
        <f>REPLACE(INDEX(GroupVertices[Group],MATCH(Edges[[#This Row],[Vertex 2]],GroupVertices[Vertex],0)),1,1,"")</f>
        <v>3</v>
      </c>
      <c r="V413" s="35"/>
      <c r="W413" s="35"/>
      <c r="X413" s="35"/>
      <c r="Y413" s="35"/>
      <c r="Z413" s="35"/>
      <c r="AA413" s="35"/>
      <c r="AB413" s="35"/>
      <c r="AC413" s="35"/>
      <c r="AD413" s="35"/>
    </row>
    <row r="414" spans="1:30" ht="15">
      <c r="A414" s="68" t="s">
        <v>386</v>
      </c>
      <c r="B414" s="68" t="s">
        <v>339</v>
      </c>
      <c r="C414" s="75" t="s">
        <v>290</v>
      </c>
      <c r="D414" s="89">
        <v>3</v>
      </c>
      <c r="E414" s="90" t="s">
        <v>132</v>
      </c>
      <c r="F414" s="91">
        <v>32</v>
      </c>
      <c r="G414" s="75"/>
      <c r="H414" s="78"/>
      <c r="I414" s="92"/>
      <c r="J414" s="92"/>
      <c r="K414" s="35" t="s">
        <v>65</v>
      </c>
      <c r="L414" s="109">
        <v>414</v>
      </c>
      <c r="M414" s="109"/>
      <c r="N414" s="94"/>
      <c r="O414" s="85" t="s">
        <v>199</v>
      </c>
      <c r="P414" s="85">
        <v>1</v>
      </c>
      <c r="Q414" s="85" t="s">
        <v>200</v>
      </c>
      <c r="R414" s="85"/>
      <c r="S414" s="85"/>
      <c r="T414" s="69" t="str">
        <f>REPLACE(INDEX(GroupVertices[Group],MATCH(Edges[[#This Row],[Vertex 1]],GroupVertices[Vertex],0)),1,1,"")</f>
        <v>2</v>
      </c>
      <c r="U414" s="69" t="str">
        <f>REPLACE(INDEX(GroupVertices[Group],MATCH(Edges[[#This Row],[Vertex 2]],GroupVertices[Vertex],0)),1,1,"")</f>
        <v>3</v>
      </c>
      <c r="V414" s="35"/>
      <c r="W414" s="35"/>
      <c r="X414" s="35"/>
      <c r="Y414" s="35"/>
      <c r="Z414" s="35"/>
      <c r="AA414" s="35"/>
      <c r="AB414" s="35"/>
      <c r="AC414" s="35"/>
      <c r="AD414" s="35"/>
    </row>
    <row r="415" spans="1:30" ht="15">
      <c r="A415" s="68" t="s">
        <v>341</v>
      </c>
      <c r="B415" s="68" t="s">
        <v>343</v>
      </c>
      <c r="C415" s="75" t="s">
        <v>290</v>
      </c>
      <c r="D415" s="89">
        <v>3</v>
      </c>
      <c r="E415" s="90" t="s">
        <v>132</v>
      </c>
      <c r="F415" s="91">
        <v>32</v>
      </c>
      <c r="G415" s="75"/>
      <c r="H415" s="78"/>
      <c r="I415" s="92"/>
      <c r="J415" s="92"/>
      <c r="K415" s="35" t="s">
        <v>66</v>
      </c>
      <c r="L415" s="109">
        <v>415</v>
      </c>
      <c r="M415" s="109"/>
      <c r="N415" s="94"/>
      <c r="O415" s="85" t="s">
        <v>199</v>
      </c>
      <c r="P415" s="85">
        <v>1</v>
      </c>
      <c r="Q415" s="85" t="s">
        <v>200</v>
      </c>
      <c r="R415" s="85"/>
      <c r="S415" s="85"/>
      <c r="T415" s="69" t="str">
        <f>REPLACE(INDEX(GroupVertices[Group],MATCH(Edges[[#This Row],[Vertex 1]],GroupVertices[Vertex],0)),1,1,"")</f>
        <v>3</v>
      </c>
      <c r="U415" s="69" t="str">
        <f>REPLACE(INDEX(GroupVertices[Group],MATCH(Edges[[#This Row],[Vertex 2]],GroupVertices[Vertex],0)),1,1,"")</f>
        <v>2</v>
      </c>
      <c r="V415" s="35"/>
      <c r="W415" s="35"/>
      <c r="X415" s="35"/>
      <c r="Y415" s="35"/>
      <c r="Z415" s="35"/>
      <c r="AA415" s="35"/>
      <c r="AB415" s="35"/>
      <c r="AC415" s="35"/>
      <c r="AD415" s="35"/>
    </row>
    <row r="416" spans="1:30" ht="15">
      <c r="A416" s="68" t="s">
        <v>341</v>
      </c>
      <c r="B416" s="68" t="s">
        <v>386</v>
      </c>
      <c r="C416" s="75" t="s">
        <v>290</v>
      </c>
      <c r="D416" s="89">
        <v>3</v>
      </c>
      <c r="E416" s="90" t="s">
        <v>132</v>
      </c>
      <c r="F416" s="91">
        <v>32</v>
      </c>
      <c r="G416" s="75"/>
      <c r="H416" s="78"/>
      <c r="I416" s="92"/>
      <c r="J416" s="92"/>
      <c r="K416" s="35" t="s">
        <v>66</v>
      </c>
      <c r="L416" s="109">
        <v>416</v>
      </c>
      <c r="M416" s="109"/>
      <c r="N416" s="94"/>
      <c r="O416" s="85" t="s">
        <v>199</v>
      </c>
      <c r="P416" s="85">
        <v>1</v>
      </c>
      <c r="Q416" s="85" t="s">
        <v>200</v>
      </c>
      <c r="R416" s="85"/>
      <c r="S416" s="85"/>
      <c r="T416" s="69" t="str">
        <f>REPLACE(INDEX(GroupVertices[Group],MATCH(Edges[[#This Row],[Vertex 1]],GroupVertices[Vertex],0)),1,1,"")</f>
        <v>3</v>
      </c>
      <c r="U416" s="69" t="str">
        <f>REPLACE(INDEX(GroupVertices[Group],MATCH(Edges[[#This Row],[Vertex 2]],GroupVertices[Vertex],0)),1,1,"")</f>
        <v>2</v>
      </c>
      <c r="V416" s="35"/>
      <c r="W416" s="35"/>
      <c r="X416" s="35"/>
      <c r="Y416" s="35"/>
      <c r="Z416" s="35"/>
      <c r="AA416" s="35"/>
      <c r="AB416" s="35"/>
      <c r="AC416" s="35"/>
      <c r="AD416" s="35"/>
    </row>
    <row r="417" spans="1:30" ht="15">
      <c r="A417" s="68" t="s">
        <v>294</v>
      </c>
      <c r="B417" s="68" t="s">
        <v>341</v>
      </c>
      <c r="C417" s="75" t="s">
        <v>290</v>
      </c>
      <c r="D417" s="89">
        <v>3</v>
      </c>
      <c r="E417" s="90" t="s">
        <v>132</v>
      </c>
      <c r="F417" s="91">
        <v>32</v>
      </c>
      <c r="G417" s="75"/>
      <c r="H417" s="78"/>
      <c r="I417" s="92"/>
      <c r="J417" s="92"/>
      <c r="K417" s="35" t="s">
        <v>65</v>
      </c>
      <c r="L417" s="109">
        <v>417</v>
      </c>
      <c r="M417" s="109"/>
      <c r="N417" s="94"/>
      <c r="O417" s="85" t="s">
        <v>199</v>
      </c>
      <c r="P417" s="85">
        <v>1</v>
      </c>
      <c r="Q417" s="85" t="s">
        <v>200</v>
      </c>
      <c r="R417" s="85"/>
      <c r="S417" s="85"/>
      <c r="T417" s="69" t="str">
        <f>REPLACE(INDEX(GroupVertices[Group],MATCH(Edges[[#This Row],[Vertex 1]],GroupVertices[Vertex],0)),1,1,"")</f>
        <v>1</v>
      </c>
      <c r="U417" s="69" t="str">
        <f>REPLACE(INDEX(GroupVertices[Group],MATCH(Edges[[#This Row],[Vertex 2]],GroupVertices[Vertex],0)),1,1,"")</f>
        <v>3</v>
      </c>
      <c r="V417" s="35"/>
      <c r="W417" s="35"/>
      <c r="X417" s="35"/>
      <c r="Y417" s="35"/>
      <c r="Z417" s="35"/>
      <c r="AA417" s="35"/>
      <c r="AB417" s="35"/>
      <c r="AC417" s="35"/>
      <c r="AD417" s="35"/>
    </row>
    <row r="418" spans="1:30" ht="15">
      <c r="A418" s="68" t="s">
        <v>343</v>
      </c>
      <c r="B418" s="68" t="s">
        <v>341</v>
      </c>
      <c r="C418" s="75" t="s">
        <v>290</v>
      </c>
      <c r="D418" s="89">
        <v>3</v>
      </c>
      <c r="E418" s="90" t="s">
        <v>132</v>
      </c>
      <c r="F418" s="91">
        <v>32</v>
      </c>
      <c r="G418" s="75"/>
      <c r="H418" s="78"/>
      <c r="I418" s="92"/>
      <c r="J418" s="92"/>
      <c r="K418" s="35" t="s">
        <v>66</v>
      </c>
      <c r="L418" s="109">
        <v>418</v>
      </c>
      <c r="M418" s="109"/>
      <c r="N418" s="94"/>
      <c r="O418" s="85" t="s">
        <v>199</v>
      </c>
      <c r="P418" s="85">
        <v>1</v>
      </c>
      <c r="Q418" s="85" t="s">
        <v>200</v>
      </c>
      <c r="R418" s="85"/>
      <c r="S418" s="85"/>
      <c r="T418" s="69" t="str">
        <f>REPLACE(INDEX(GroupVertices[Group],MATCH(Edges[[#This Row],[Vertex 1]],GroupVertices[Vertex],0)),1,1,"")</f>
        <v>2</v>
      </c>
      <c r="U418" s="69" t="str">
        <f>REPLACE(INDEX(GroupVertices[Group],MATCH(Edges[[#This Row],[Vertex 2]],GroupVertices[Vertex],0)),1,1,"")</f>
        <v>3</v>
      </c>
      <c r="V418" s="35"/>
      <c r="W418" s="35"/>
      <c r="X418" s="35"/>
      <c r="Y418" s="35"/>
      <c r="Z418" s="35"/>
      <c r="AA418" s="35"/>
      <c r="AB418" s="35"/>
      <c r="AC418" s="35"/>
      <c r="AD418" s="35"/>
    </row>
    <row r="419" spans="1:30" ht="15">
      <c r="A419" s="68" t="s">
        <v>386</v>
      </c>
      <c r="B419" s="68" t="s">
        <v>341</v>
      </c>
      <c r="C419" s="75" t="s">
        <v>290</v>
      </c>
      <c r="D419" s="89">
        <v>3</v>
      </c>
      <c r="E419" s="90" t="s">
        <v>132</v>
      </c>
      <c r="F419" s="91">
        <v>32</v>
      </c>
      <c r="G419" s="75"/>
      <c r="H419" s="78"/>
      <c r="I419" s="92"/>
      <c r="J419" s="92"/>
      <c r="K419" s="35" t="s">
        <v>66</v>
      </c>
      <c r="L419" s="109">
        <v>419</v>
      </c>
      <c r="M419" s="109"/>
      <c r="N419" s="94"/>
      <c r="O419" s="85" t="s">
        <v>199</v>
      </c>
      <c r="P419" s="85">
        <v>1</v>
      </c>
      <c r="Q419" s="85" t="s">
        <v>200</v>
      </c>
      <c r="R419" s="85"/>
      <c r="S419" s="85"/>
      <c r="T419" s="69" t="str">
        <f>REPLACE(INDEX(GroupVertices[Group],MATCH(Edges[[#This Row],[Vertex 1]],GroupVertices[Vertex],0)),1,1,"")</f>
        <v>2</v>
      </c>
      <c r="U419" s="69" t="str">
        <f>REPLACE(INDEX(GroupVertices[Group],MATCH(Edges[[#This Row],[Vertex 2]],GroupVertices[Vertex],0)),1,1,"")</f>
        <v>3</v>
      </c>
      <c r="V419" s="35"/>
      <c r="W419" s="35"/>
      <c r="X419" s="35"/>
      <c r="Y419" s="35"/>
      <c r="Z419" s="35"/>
      <c r="AA419" s="35"/>
      <c r="AB419" s="35"/>
      <c r="AC419" s="35"/>
      <c r="AD419" s="35"/>
    </row>
    <row r="420" spans="1:30" ht="15">
      <c r="A420" s="68" t="s">
        <v>343</v>
      </c>
      <c r="B420" s="68" t="s">
        <v>388</v>
      </c>
      <c r="C420" s="75" t="s">
        <v>290</v>
      </c>
      <c r="D420" s="89">
        <v>3</v>
      </c>
      <c r="E420" s="90" t="s">
        <v>132</v>
      </c>
      <c r="F420" s="91">
        <v>32</v>
      </c>
      <c r="G420" s="75"/>
      <c r="H420" s="78"/>
      <c r="I420" s="92"/>
      <c r="J420" s="92"/>
      <c r="K420" s="35" t="s">
        <v>65</v>
      </c>
      <c r="L420" s="109">
        <v>420</v>
      </c>
      <c r="M420" s="109"/>
      <c r="N420" s="94"/>
      <c r="O420" s="85" t="s">
        <v>199</v>
      </c>
      <c r="P420" s="85">
        <v>1</v>
      </c>
      <c r="Q420" s="85" t="s">
        <v>200</v>
      </c>
      <c r="R420" s="85"/>
      <c r="S420" s="85"/>
      <c r="T420" s="69" t="str">
        <f>REPLACE(INDEX(GroupVertices[Group],MATCH(Edges[[#This Row],[Vertex 1]],GroupVertices[Vertex],0)),1,1,"")</f>
        <v>2</v>
      </c>
      <c r="U420" s="69" t="str">
        <f>REPLACE(INDEX(GroupVertices[Group],MATCH(Edges[[#This Row],[Vertex 2]],GroupVertices[Vertex],0)),1,1,"")</f>
        <v>2</v>
      </c>
      <c r="V420" s="35"/>
      <c r="W420" s="35"/>
      <c r="X420" s="35"/>
      <c r="Y420" s="35"/>
      <c r="Z420" s="35"/>
      <c r="AA420" s="35"/>
      <c r="AB420" s="35"/>
      <c r="AC420" s="35"/>
      <c r="AD420" s="35"/>
    </row>
    <row r="421" spans="1:30" ht="15">
      <c r="A421" s="68" t="s">
        <v>294</v>
      </c>
      <c r="B421" s="68" t="s">
        <v>343</v>
      </c>
      <c r="C421" s="75" t="s">
        <v>290</v>
      </c>
      <c r="D421" s="89">
        <v>3</v>
      </c>
      <c r="E421" s="90" t="s">
        <v>132</v>
      </c>
      <c r="F421" s="91">
        <v>32</v>
      </c>
      <c r="G421" s="75"/>
      <c r="H421" s="78"/>
      <c r="I421" s="92"/>
      <c r="J421" s="92"/>
      <c r="K421" s="35" t="s">
        <v>65</v>
      </c>
      <c r="L421" s="109">
        <v>421</v>
      </c>
      <c r="M421" s="109"/>
      <c r="N421" s="94"/>
      <c r="O421" s="85" t="s">
        <v>199</v>
      </c>
      <c r="P421" s="85">
        <v>1</v>
      </c>
      <c r="Q421" s="85" t="s">
        <v>200</v>
      </c>
      <c r="R421" s="85"/>
      <c r="S421" s="85"/>
      <c r="T421" s="69" t="str">
        <f>REPLACE(INDEX(GroupVertices[Group],MATCH(Edges[[#This Row],[Vertex 1]],GroupVertices[Vertex],0)),1,1,"")</f>
        <v>1</v>
      </c>
      <c r="U421" s="69" t="str">
        <f>REPLACE(INDEX(GroupVertices[Group],MATCH(Edges[[#This Row],[Vertex 2]],GroupVertices[Vertex],0)),1,1,"")</f>
        <v>2</v>
      </c>
      <c r="V421" s="35"/>
      <c r="W421" s="35"/>
      <c r="X421" s="35"/>
      <c r="Y421" s="35"/>
      <c r="Z421" s="35"/>
      <c r="AA421" s="35"/>
      <c r="AB421" s="35"/>
      <c r="AC421" s="35"/>
      <c r="AD421" s="35"/>
    </row>
    <row r="422" spans="1:30" ht="15">
      <c r="A422" s="68" t="s">
        <v>377</v>
      </c>
      <c r="B422" s="68" t="s">
        <v>343</v>
      </c>
      <c r="C422" s="75" t="s">
        <v>290</v>
      </c>
      <c r="D422" s="89">
        <v>3</v>
      </c>
      <c r="E422" s="90" t="s">
        <v>132</v>
      </c>
      <c r="F422" s="91">
        <v>32</v>
      </c>
      <c r="G422" s="75"/>
      <c r="H422" s="78"/>
      <c r="I422" s="92"/>
      <c r="J422" s="92"/>
      <c r="K422" s="35" t="s">
        <v>65</v>
      </c>
      <c r="L422" s="109">
        <v>422</v>
      </c>
      <c r="M422" s="109"/>
      <c r="N422" s="94"/>
      <c r="O422" s="85" t="s">
        <v>199</v>
      </c>
      <c r="P422" s="85">
        <v>1</v>
      </c>
      <c r="Q422" s="85" t="s">
        <v>200</v>
      </c>
      <c r="R422" s="85"/>
      <c r="S422" s="85"/>
      <c r="T422" s="69" t="str">
        <f>REPLACE(INDEX(GroupVertices[Group],MATCH(Edges[[#This Row],[Vertex 1]],GroupVertices[Vertex],0)),1,1,"")</f>
        <v>2</v>
      </c>
      <c r="U422" s="69" t="str">
        <f>REPLACE(INDEX(GroupVertices[Group],MATCH(Edges[[#This Row],[Vertex 2]],GroupVertices[Vertex],0)),1,1,"")</f>
        <v>2</v>
      </c>
      <c r="V422" s="35"/>
      <c r="W422" s="35"/>
      <c r="X422" s="35"/>
      <c r="Y422" s="35"/>
      <c r="Z422" s="35"/>
      <c r="AA422" s="35"/>
      <c r="AB422" s="35"/>
      <c r="AC422" s="35"/>
      <c r="AD422" s="35"/>
    </row>
    <row r="423" spans="1:30" ht="15">
      <c r="A423" s="68" t="s">
        <v>386</v>
      </c>
      <c r="B423" s="68" t="s">
        <v>343</v>
      </c>
      <c r="C423" s="75" t="s">
        <v>290</v>
      </c>
      <c r="D423" s="89">
        <v>3</v>
      </c>
      <c r="E423" s="90" t="s">
        <v>132</v>
      </c>
      <c r="F423" s="91">
        <v>32</v>
      </c>
      <c r="G423" s="75"/>
      <c r="H423" s="78"/>
      <c r="I423" s="92"/>
      <c r="J423" s="92"/>
      <c r="K423" s="35" t="s">
        <v>65</v>
      </c>
      <c r="L423" s="109">
        <v>423</v>
      </c>
      <c r="M423" s="109"/>
      <c r="N423" s="94"/>
      <c r="O423" s="85" t="s">
        <v>199</v>
      </c>
      <c r="P423" s="85">
        <v>1</v>
      </c>
      <c r="Q423" s="85" t="s">
        <v>200</v>
      </c>
      <c r="R423" s="85"/>
      <c r="S423" s="85"/>
      <c r="T423" s="69" t="str">
        <f>REPLACE(INDEX(GroupVertices[Group],MATCH(Edges[[#This Row],[Vertex 1]],GroupVertices[Vertex],0)),1,1,"")</f>
        <v>2</v>
      </c>
      <c r="U423" s="69" t="str">
        <f>REPLACE(INDEX(GroupVertices[Group],MATCH(Edges[[#This Row],[Vertex 2]],GroupVertices[Vertex],0)),1,1,"")</f>
        <v>2</v>
      </c>
      <c r="V423" s="35"/>
      <c r="W423" s="35"/>
      <c r="X423" s="35"/>
      <c r="Y423" s="35"/>
      <c r="Z423" s="35"/>
      <c r="AA423" s="35"/>
      <c r="AB423" s="35"/>
      <c r="AC423" s="35"/>
      <c r="AD423" s="35"/>
    </row>
    <row r="424" spans="1:30" ht="15">
      <c r="A424" s="68" t="s">
        <v>351</v>
      </c>
      <c r="B424" s="68" t="s">
        <v>376</v>
      </c>
      <c r="C424" s="75" t="s">
        <v>290</v>
      </c>
      <c r="D424" s="89">
        <v>3</v>
      </c>
      <c r="E424" s="90" t="s">
        <v>132</v>
      </c>
      <c r="F424" s="91">
        <v>32</v>
      </c>
      <c r="G424" s="75"/>
      <c r="H424" s="78"/>
      <c r="I424" s="92"/>
      <c r="J424" s="92"/>
      <c r="K424" s="35" t="s">
        <v>66</v>
      </c>
      <c r="L424" s="109">
        <v>424</v>
      </c>
      <c r="M424" s="109"/>
      <c r="N424" s="94"/>
      <c r="O424" s="85" t="s">
        <v>199</v>
      </c>
      <c r="P424" s="85">
        <v>1</v>
      </c>
      <c r="Q424" s="85" t="s">
        <v>200</v>
      </c>
      <c r="R424" s="85"/>
      <c r="S424" s="85"/>
      <c r="T424" s="69" t="str">
        <f>REPLACE(INDEX(GroupVertices[Group],MATCH(Edges[[#This Row],[Vertex 1]],GroupVertices[Vertex],0)),1,1,"")</f>
        <v>4</v>
      </c>
      <c r="U424" s="69" t="str">
        <f>REPLACE(INDEX(GroupVertices[Group],MATCH(Edges[[#This Row],[Vertex 2]],GroupVertices[Vertex],0)),1,1,"")</f>
        <v>2</v>
      </c>
      <c r="V424" s="35"/>
      <c r="W424" s="35"/>
      <c r="X424" s="35"/>
      <c r="Y424" s="35"/>
      <c r="Z424" s="35"/>
      <c r="AA424" s="35"/>
      <c r="AB424" s="35"/>
      <c r="AC424" s="35"/>
      <c r="AD424" s="35"/>
    </row>
    <row r="425" spans="1:30" ht="15">
      <c r="A425" s="68" t="s">
        <v>351</v>
      </c>
      <c r="B425" s="68" t="s">
        <v>370</v>
      </c>
      <c r="C425" s="75" t="s">
        <v>290</v>
      </c>
      <c r="D425" s="89">
        <v>3</v>
      </c>
      <c r="E425" s="90" t="s">
        <v>132</v>
      </c>
      <c r="F425" s="91">
        <v>32</v>
      </c>
      <c r="G425" s="75"/>
      <c r="H425" s="78"/>
      <c r="I425" s="92"/>
      <c r="J425" s="92"/>
      <c r="K425" s="35" t="s">
        <v>66</v>
      </c>
      <c r="L425" s="109">
        <v>425</v>
      </c>
      <c r="M425" s="109"/>
      <c r="N425" s="94"/>
      <c r="O425" s="85" t="s">
        <v>199</v>
      </c>
      <c r="P425" s="85">
        <v>1</v>
      </c>
      <c r="Q425" s="85" t="s">
        <v>200</v>
      </c>
      <c r="R425" s="85"/>
      <c r="S425" s="85"/>
      <c r="T425" s="69" t="str">
        <f>REPLACE(INDEX(GroupVertices[Group],MATCH(Edges[[#This Row],[Vertex 1]],GroupVertices[Vertex],0)),1,1,"")</f>
        <v>4</v>
      </c>
      <c r="U425" s="69" t="str">
        <f>REPLACE(INDEX(GroupVertices[Group],MATCH(Edges[[#This Row],[Vertex 2]],GroupVertices[Vertex],0)),1,1,"")</f>
        <v>2</v>
      </c>
      <c r="V425" s="35"/>
      <c r="W425" s="35"/>
      <c r="X425" s="35"/>
      <c r="Y425" s="35"/>
      <c r="Z425" s="35"/>
      <c r="AA425" s="35"/>
      <c r="AB425" s="35"/>
      <c r="AC425" s="35"/>
      <c r="AD425" s="35"/>
    </row>
    <row r="426" spans="1:30" ht="15">
      <c r="A426" s="68" t="s">
        <v>351</v>
      </c>
      <c r="B426" s="68" t="s">
        <v>377</v>
      </c>
      <c r="C426" s="75" t="s">
        <v>290</v>
      </c>
      <c r="D426" s="89">
        <v>3</v>
      </c>
      <c r="E426" s="90" t="s">
        <v>132</v>
      </c>
      <c r="F426" s="91">
        <v>32</v>
      </c>
      <c r="G426" s="75"/>
      <c r="H426" s="78"/>
      <c r="I426" s="92"/>
      <c r="J426" s="92"/>
      <c r="K426" s="35" t="s">
        <v>65</v>
      </c>
      <c r="L426" s="109">
        <v>426</v>
      </c>
      <c r="M426" s="109"/>
      <c r="N426" s="94"/>
      <c r="O426" s="85" t="s">
        <v>199</v>
      </c>
      <c r="P426" s="85">
        <v>1</v>
      </c>
      <c r="Q426" s="85" t="s">
        <v>200</v>
      </c>
      <c r="R426" s="85"/>
      <c r="S426" s="85"/>
      <c r="T426" s="69" t="str">
        <f>REPLACE(INDEX(GroupVertices[Group],MATCH(Edges[[#This Row],[Vertex 1]],GroupVertices[Vertex],0)),1,1,"")</f>
        <v>4</v>
      </c>
      <c r="U426" s="69" t="str">
        <f>REPLACE(INDEX(GroupVertices[Group],MATCH(Edges[[#This Row],[Vertex 2]],GroupVertices[Vertex],0)),1,1,"")</f>
        <v>2</v>
      </c>
      <c r="V426" s="35"/>
      <c r="W426" s="35"/>
      <c r="X426" s="35"/>
      <c r="Y426" s="35"/>
      <c r="Z426" s="35"/>
      <c r="AA426" s="35"/>
      <c r="AB426" s="35"/>
      <c r="AC426" s="35"/>
      <c r="AD426" s="35"/>
    </row>
    <row r="427" spans="1:30" ht="15">
      <c r="A427" s="68" t="s">
        <v>351</v>
      </c>
      <c r="B427" s="68" t="s">
        <v>386</v>
      </c>
      <c r="C427" s="75" t="s">
        <v>290</v>
      </c>
      <c r="D427" s="89">
        <v>3</v>
      </c>
      <c r="E427" s="90" t="s">
        <v>132</v>
      </c>
      <c r="F427" s="91">
        <v>32</v>
      </c>
      <c r="G427" s="75"/>
      <c r="H427" s="78"/>
      <c r="I427" s="92"/>
      <c r="J427" s="92"/>
      <c r="K427" s="35" t="s">
        <v>66</v>
      </c>
      <c r="L427" s="109">
        <v>427</v>
      </c>
      <c r="M427" s="109"/>
      <c r="N427" s="94"/>
      <c r="O427" s="85" t="s">
        <v>199</v>
      </c>
      <c r="P427" s="85">
        <v>1</v>
      </c>
      <c r="Q427" s="85" t="s">
        <v>200</v>
      </c>
      <c r="R427" s="85"/>
      <c r="S427" s="85"/>
      <c r="T427" s="69" t="str">
        <f>REPLACE(INDEX(GroupVertices[Group],MATCH(Edges[[#This Row],[Vertex 1]],GroupVertices[Vertex],0)),1,1,"")</f>
        <v>4</v>
      </c>
      <c r="U427" s="69" t="str">
        <f>REPLACE(INDEX(GroupVertices[Group],MATCH(Edges[[#This Row],[Vertex 2]],GroupVertices[Vertex],0)),1,1,"")</f>
        <v>2</v>
      </c>
      <c r="V427" s="35"/>
      <c r="W427" s="35"/>
      <c r="X427" s="35"/>
      <c r="Y427" s="35"/>
      <c r="Z427" s="35"/>
      <c r="AA427" s="35"/>
      <c r="AB427" s="35"/>
      <c r="AC427" s="35"/>
      <c r="AD427" s="35"/>
    </row>
    <row r="428" spans="1:30" ht="15">
      <c r="A428" s="68" t="s">
        <v>294</v>
      </c>
      <c r="B428" s="68" t="s">
        <v>351</v>
      </c>
      <c r="C428" s="75" t="s">
        <v>290</v>
      </c>
      <c r="D428" s="89">
        <v>3</v>
      </c>
      <c r="E428" s="90" t="s">
        <v>132</v>
      </c>
      <c r="F428" s="91">
        <v>32</v>
      </c>
      <c r="G428" s="75"/>
      <c r="H428" s="78"/>
      <c r="I428" s="92"/>
      <c r="J428" s="92"/>
      <c r="K428" s="35" t="s">
        <v>65</v>
      </c>
      <c r="L428" s="109">
        <v>428</v>
      </c>
      <c r="M428" s="109"/>
      <c r="N428" s="94"/>
      <c r="O428" s="85" t="s">
        <v>199</v>
      </c>
      <c r="P428" s="85">
        <v>1</v>
      </c>
      <c r="Q428" s="85" t="s">
        <v>200</v>
      </c>
      <c r="R428" s="85"/>
      <c r="S428" s="85"/>
      <c r="T428" s="69" t="str">
        <f>REPLACE(INDEX(GroupVertices[Group],MATCH(Edges[[#This Row],[Vertex 1]],GroupVertices[Vertex],0)),1,1,"")</f>
        <v>1</v>
      </c>
      <c r="U428" s="69" t="str">
        <f>REPLACE(INDEX(GroupVertices[Group],MATCH(Edges[[#This Row],[Vertex 2]],GroupVertices[Vertex],0)),1,1,"")</f>
        <v>4</v>
      </c>
      <c r="V428" s="35"/>
      <c r="W428" s="35"/>
      <c r="X428" s="35"/>
      <c r="Y428" s="35"/>
      <c r="Z428" s="35"/>
      <c r="AA428" s="35"/>
      <c r="AB428" s="35"/>
      <c r="AC428" s="35"/>
      <c r="AD428" s="35"/>
    </row>
    <row r="429" spans="1:30" ht="15">
      <c r="A429" s="68" t="s">
        <v>375</v>
      </c>
      <c r="B429" s="68" t="s">
        <v>351</v>
      </c>
      <c r="C429" s="75" t="s">
        <v>290</v>
      </c>
      <c r="D429" s="89">
        <v>3</v>
      </c>
      <c r="E429" s="90" t="s">
        <v>132</v>
      </c>
      <c r="F429" s="91">
        <v>32</v>
      </c>
      <c r="G429" s="75"/>
      <c r="H429" s="78"/>
      <c r="I429" s="92"/>
      <c r="J429" s="92"/>
      <c r="K429" s="35" t="s">
        <v>65</v>
      </c>
      <c r="L429" s="109">
        <v>429</v>
      </c>
      <c r="M429" s="109"/>
      <c r="N429" s="94"/>
      <c r="O429" s="85" t="s">
        <v>199</v>
      </c>
      <c r="P429" s="85">
        <v>1</v>
      </c>
      <c r="Q429" s="85" t="s">
        <v>200</v>
      </c>
      <c r="R429" s="85"/>
      <c r="S429" s="85"/>
      <c r="T429" s="69" t="str">
        <f>REPLACE(INDEX(GroupVertices[Group],MATCH(Edges[[#This Row],[Vertex 1]],GroupVertices[Vertex],0)),1,1,"")</f>
        <v>2</v>
      </c>
      <c r="U429" s="69" t="str">
        <f>REPLACE(INDEX(GroupVertices[Group],MATCH(Edges[[#This Row],[Vertex 2]],GroupVertices[Vertex],0)),1,1,"")</f>
        <v>4</v>
      </c>
      <c r="V429" s="35"/>
      <c r="W429" s="35"/>
      <c r="X429" s="35"/>
      <c r="Y429" s="35"/>
      <c r="Z429" s="35"/>
      <c r="AA429" s="35"/>
      <c r="AB429" s="35"/>
      <c r="AC429" s="35"/>
      <c r="AD429" s="35"/>
    </row>
    <row r="430" spans="1:30" ht="15">
      <c r="A430" s="68" t="s">
        <v>376</v>
      </c>
      <c r="B430" s="68" t="s">
        <v>351</v>
      </c>
      <c r="C430" s="75" t="s">
        <v>290</v>
      </c>
      <c r="D430" s="89">
        <v>3</v>
      </c>
      <c r="E430" s="90" t="s">
        <v>132</v>
      </c>
      <c r="F430" s="91">
        <v>32</v>
      </c>
      <c r="G430" s="75"/>
      <c r="H430" s="78"/>
      <c r="I430" s="92"/>
      <c r="J430" s="92"/>
      <c r="K430" s="35" t="s">
        <v>66</v>
      </c>
      <c r="L430" s="109">
        <v>430</v>
      </c>
      <c r="M430" s="109"/>
      <c r="N430" s="94"/>
      <c r="O430" s="85" t="s">
        <v>199</v>
      </c>
      <c r="P430" s="85">
        <v>1</v>
      </c>
      <c r="Q430" s="85" t="s">
        <v>200</v>
      </c>
      <c r="R430" s="85"/>
      <c r="S430" s="85"/>
      <c r="T430" s="69" t="str">
        <f>REPLACE(INDEX(GroupVertices[Group],MATCH(Edges[[#This Row],[Vertex 1]],GroupVertices[Vertex],0)),1,1,"")</f>
        <v>2</v>
      </c>
      <c r="U430" s="69" t="str">
        <f>REPLACE(INDEX(GroupVertices[Group],MATCH(Edges[[#This Row],[Vertex 2]],GroupVertices[Vertex],0)),1,1,"")</f>
        <v>4</v>
      </c>
      <c r="V430" s="35"/>
      <c r="W430" s="35"/>
      <c r="X430" s="35"/>
      <c r="Y430" s="35"/>
      <c r="Z430" s="35"/>
      <c r="AA430" s="35"/>
      <c r="AB430" s="35"/>
      <c r="AC430" s="35"/>
      <c r="AD430" s="35"/>
    </row>
    <row r="431" spans="1:30" ht="15">
      <c r="A431" s="68" t="s">
        <v>364</v>
      </c>
      <c r="B431" s="68" t="s">
        <v>351</v>
      </c>
      <c r="C431" s="75" t="s">
        <v>290</v>
      </c>
      <c r="D431" s="89">
        <v>3</v>
      </c>
      <c r="E431" s="90" t="s">
        <v>132</v>
      </c>
      <c r="F431" s="91">
        <v>32</v>
      </c>
      <c r="G431" s="75"/>
      <c r="H431" s="78"/>
      <c r="I431" s="92"/>
      <c r="J431" s="92"/>
      <c r="K431" s="35" t="s">
        <v>65</v>
      </c>
      <c r="L431" s="109">
        <v>431</v>
      </c>
      <c r="M431" s="109"/>
      <c r="N431" s="94"/>
      <c r="O431" s="85" t="s">
        <v>199</v>
      </c>
      <c r="P431" s="85">
        <v>1</v>
      </c>
      <c r="Q431" s="85" t="s">
        <v>200</v>
      </c>
      <c r="R431" s="85"/>
      <c r="S431" s="85"/>
      <c r="T431" s="69" t="str">
        <f>REPLACE(INDEX(GroupVertices[Group],MATCH(Edges[[#This Row],[Vertex 1]],GroupVertices[Vertex],0)),1,1,"")</f>
        <v>4</v>
      </c>
      <c r="U431" s="69" t="str">
        <f>REPLACE(INDEX(GroupVertices[Group],MATCH(Edges[[#This Row],[Vertex 2]],GroupVertices[Vertex],0)),1,1,"")</f>
        <v>4</v>
      </c>
      <c r="V431" s="35"/>
      <c r="W431" s="35"/>
      <c r="X431" s="35"/>
      <c r="Y431" s="35"/>
      <c r="Z431" s="35"/>
      <c r="AA431" s="35"/>
      <c r="AB431" s="35"/>
      <c r="AC431" s="35"/>
      <c r="AD431" s="35"/>
    </row>
    <row r="432" spans="1:30" ht="15">
      <c r="A432" s="68" t="s">
        <v>370</v>
      </c>
      <c r="B432" s="68" t="s">
        <v>351</v>
      </c>
      <c r="C432" s="75" t="s">
        <v>290</v>
      </c>
      <c r="D432" s="89">
        <v>3</v>
      </c>
      <c r="E432" s="90" t="s">
        <v>132</v>
      </c>
      <c r="F432" s="91">
        <v>32</v>
      </c>
      <c r="G432" s="75"/>
      <c r="H432" s="78"/>
      <c r="I432" s="92"/>
      <c r="J432" s="92"/>
      <c r="K432" s="35" t="s">
        <v>66</v>
      </c>
      <c r="L432" s="109">
        <v>432</v>
      </c>
      <c r="M432" s="109"/>
      <c r="N432" s="94"/>
      <c r="O432" s="85" t="s">
        <v>199</v>
      </c>
      <c r="P432" s="85">
        <v>1</v>
      </c>
      <c r="Q432" s="85" t="s">
        <v>200</v>
      </c>
      <c r="R432" s="85"/>
      <c r="S432" s="85"/>
      <c r="T432" s="69" t="str">
        <f>REPLACE(INDEX(GroupVertices[Group],MATCH(Edges[[#This Row],[Vertex 1]],GroupVertices[Vertex],0)),1,1,"")</f>
        <v>2</v>
      </c>
      <c r="U432" s="69" t="str">
        <f>REPLACE(INDEX(GroupVertices[Group],MATCH(Edges[[#This Row],[Vertex 2]],GroupVertices[Vertex],0)),1,1,"")</f>
        <v>4</v>
      </c>
      <c r="V432" s="35"/>
      <c r="W432" s="35"/>
      <c r="X432" s="35"/>
      <c r="Y432" s="35"/>
      <c r="Z432" s="35"/>
      <c r="AA432" s="35"/>
      <c r="AB432" s="35"/>
      <c r="AC432" s="35"/>
      <c r="AD432" s="35"/>
    </row>
    <row r="433" spans="1:30" ht="15">
      <c r="A433" s="68" t="s">
        <v>382</v>
      </c>
      <c r="B433" s="68" t="s">
        <v>351</v>
      </c>
      <c r="C433" s="75" t="s">
        <v>290</v>
      </c>
      <c r="D433" s="89">
        <v>3</v>
      </c>
      <c r="E433" s="90" t="s">
        <v>132</v>
      </c>
      <c r="F433" s="91">
        <v>32</v>
      </c>
      <c r="G433" s="75"/>
      <c r="H433" s="78"/>
      <c r="I433" s="92"/>
      <c r="J433" s="92"/>
      <c r="K433" s="35" t="s">
        <v>65</v>
      </c>
      <c r="L433" s="109">
        <v>433</v>
      </c>
      <c r="M433" s="109"/>
      <c r="N433" s="94"/>
      <c r="O433" s="85" t="s">
        <v>199</v>
      </c>
      <c r="P433" s="85">
        <v>1</v>
      </c>
      <c r="Q433" s="85" t="s">
        <v>200</v>
      </c>
      <c r="R433" s="85"/>
      <c r="S433" s="85"/>
      <c r="T433" s="69" t="str">
        <f>REPLACE(INDEX(GroupVertices[Group],MATCH(Edges[[#This Row],[Vertex 1]],GroupVertices[Vertex],0)),1,1,"")</f>
        <v>2</v>
      </c>
      <c r="U433" s="69" t="str">
        <f>REPLACE(INDEX(GroupVertices[Group],MATCH(Edges[[#This Row],[Vertex 2]],GroupVertices[Vertex],0)),1,1,"")</f>
        <v>4</v>
      </c>
      <c r="V433" s="35"/>
      <c r="W433" s="35"/>
      <c r="X433" s="35"/>
      <c r="Y433" s="35"/>
      <c r="Z433" s="35"/>
      <c r="AA433" s="35"/>
      <c r="AB433" s="35"/>
      <c r="AC433" s="35"/>
      <c r="AD433" s="35"/>
    </row>
    <row r="434" spans="1:30" ht="15">
      <c r="A434" s="68" t="s">
        <v>386</v>
      </c>
      <c r="B434" s="68" t="s">
        <v>351</v>
      </c>
      <c r="C434" s="75" t="s">
        <v>290</v>
      </c>
      <c r="D434" s="89">
        <v>3</v>
      </c>
      <c r="E434" s="90" t="s">
        <v>132</v>
      </c>
      <c r="F434" s="91">
        <v>32</v>
      </c>
      <c r="G434" s="75"/>
      <c r="H434" s="78"/>
      <c r="I434" s="92"/>
      <c r="J434" s="92"/>
      <c r="K434" s="35" t="s">
        <v>66</v>
      </c>
      <c r="L434" s="109">
        <v>434</v>
      </c>
      <c r="M434" s="109"/>
      <c r="N434" s="94"/>
      <c r="O434" s="85" t="s">
        <v>199</v>
      </c>
      <c r="P434" s="85">
        <v>1</v>
      </c>
      <c r="Q434" s="85" t="s">
        <v>200</v>
      </c>
      <c r="R434" s="85"/>
      <c r="S434" s="85"/>
      <c r="T434" s="69" t="str">
        <f>REPLACE(INDEX(GroupVertices[Group],MATCH(Edges[[#This Row],[Vertex 1]],GroupVertices[Vertex],0)),1,1,"")</f>
        <v>2</v>
      </c>
      <c r="U434" s="69" t="str">
        <f>REPLACE(INDEX(GroupVertices[Group],MATCH(Edges[[#This Row],[Vertex 2]],GroupVertices[Vertex],0)),1,1,"")</f>
        <v>4</v>
      </c>
      <c r="V434" s="35"/>
      <c r="W434" s="35"/>
      <c r="X434" s="35"/>
      <c r="Y434" s="35"/>
      <c r="Z434" s="35"/>
      <c r="AA434" s="35"/>
      <c r="AB434" s="35"/>
      <c r="AC434" s="35"/>
      <c r="AD434" s="35"/>
    </row>
    <row r="435" spans="1:30" ht="15">
      <c r="A435" s="68" t="s">
        <v>387</v>
      </c>
      <c r="B435" s="68" t="s">
        <v>386</v>
      </c>
      <c r="C435" s="75" t="s">
        <v>290</v>
      </c>
      <c r="D435" s="89">
        <v>3</v>
      </c>
      <c r="E435" s="90" t="s">
        <v>132</v>
      </c>
      <c r="F435" s="91">
        <v>32</v>
      </c>
      <c r="G435" s="75"/>
      <c r="H435" s="78"/>
      <c r="I435" s="92"/>
      <c r="J435" s="92"/>
      <c r="K435" s="35" t="s">
        <v>66</v>
      </c>
      <c r="L435" s="109">
        <v>435</v>
      </c>
      <c r="M435" s="109"/>
      <c r="N435" s="94"/>
      <c r="O435" s="85" t="s">
        <v>199</v>
      </c>
      <c r="P435" s="85">
        <v>1</v>
      </c>
      <c r="Q435" s="85" t="s">
        <v>200</v>
      </c>
      <c r="R435" s="85"/>
      <c r="S435" s="85"/>
      <c r="T435" s="69" t="str">
        <f>REPLACE(INDEX(GroupVertices[Group],MATCH(Edges[[#This Row],[Vertex 1]],GroupVertices[Vertex],0)),1,1,"")</f>
        <v>2</v>
      </c>
      <c r="U435" s="69" t="str">
        <f>REPLACE(INDEX(GroupVertices[Group],MATCH(Edges[[#This Row],[Vertex 2]],GroupVertices[Vertex],0)),1,1,"")</f>
        <v>2</v>
      </c>
      <c r="V435" s="35"/>
      <c r="W435" s="35"/>
      <c r="X435" s="35"/>
      <c r="Y435" s="35"/>
      <c r="Z435" s="35"/>
      <c r="AA435" s="35"/>
      <c r="AB435" s="35"/>
      <c r="AC435" s="35"/>
      <c r="AD435" s="35"/>
    </row>
    <row r="436" spans="1:30" ht="15">
      <c r="A436" s="68" t="s">
        <v>294</v>
      </c>
      <c r="B436" s="68" t="s">
        <v>387</v>
      </c>
      <c r="C436" s="75" t="s">
        <v>290</v>
      </c>
      <c r="D436" s="89">
        <v>3</v>
      </c>
      <c r="E436" s="90" t="s">
        <v>132</v>
      </c>
      <c r="F436" s="91">
        <v>32</v>
      </c>
      <c r="G436" s="75"/>
      <c r="H436" s="78"/>
      <c r="I436" s="92"/>
      <c r="J436" s="92"/>
      <c r="K436" s="35" t="s">
        <v>65</v>
      </c>
      <c r="L436" s="109">
        <v>436</v>
      </c>
      <c r="M436" s="109"/>
      <c r="N436" s="94"/>
      <c r="O436" s="85" t="s">
        <v>199</v>
      </c>
      <c r="P436" s="85">
        <v>1</v>
      </c>
      <c r="Q436" s="85" t="s">
        <v>200</v>
      </c>
      <c r="R436" s="85"/>
      <c r="S436" s="85"/>
      <c r="T436" s="69" t="str">
        <f>REPLACE(INDEX(GroupVertices[Group],MATCH(Edges[[#This Row],[Vertex 1]],GroupVertices[Vertex],0)),1,1,"")</f>
        <v>1</v>
      </c>
      <c r="U436" s="69" t="str">
        <f>REPLACE(INDEX(GroupVertices[Group],MATCH(Edges[[#This Row],[Vertex 2]],GroupVertices[Vertex],0)),1,1,"")</f>
        <v>2</v>
      </c>
      <c r="V436" s="35"/>
      <c r="W436" s="35"/>
      <c r="X436" s="35"/>
      <c r="Y436" s="35"/>
      <c r="Z436" s="35"/>
      <c r="AA436" s="35"/>
      <c r="AB436" s="35"/>
      <c r="AC436" s="35"/>
      <c r="AD436" s="35"/>
    </row>
    <row r="437" spans="1:30" ht="15">
      <c r="A437" s="68" t="s">
        <v>386</v>
      </c>
      <c r="B437" s="68" t="s">
        <v>387</v>
      </c>
      <c r="C437" s="75" t="s">
        <v>290</v>
      </c>
      <c r="D437" s="89">
        <v>3</v>
      </c>
      <c r="E437" s="90" t="s">
        <v>132</v>
      </c>
      <c r="F437" s="91">
        <v>32</v>
      </c>
      <c r="G437" s="75"/>
      <c r="H437" s="78"/>
      <c r="I437" s="92"/>
      <c r="J437" s="92"/>
      <c r="K437" s="35" t="s">
        <v>66</v>
      </c>
      <c r="L437" s="109">
        <v>437</v>
      </c>
      <c r="M437" s="109"/>
      <c r="N437" s="94"/>
      <c r="O437" s="85" t="s">
        <v>199</v>
      </c>
      <c r="P437" s="85">
        <v>1</v>
      </c>
      <c r="Q437" s="85" t="s">
        <v>200</v>
      </c>
      <c r="R437" s="85"/>
      <c r="S437" s="85"/>
      <c r="T437" s="69" t="str">
        <f>REPLACE(INDEX(GroupVertices[Group],MATCH(Edges[[#This Row],[Vertex 1]],GroupVertices[Vertex],0)),1,1,"")</f>
        <v>2</v>
      </c>
      <c r="U437" s="69" t="str">
        <f>REPLACE(INDEX(GroupVertices[Group],MATCH(Edges[[#This Row],[Vertex 2]],GroupVertices[Vertex],0)),1,1,"")</f>
        <v>2</v>
      </c>
      <c r="V437" s="35"/>
      <c r="W437" s="35"/>
      <c r="X437" s="35"/>
      <c r="Y437" s="35"/>
      <c r="Z437" s="35"/>
      <c r="AA437" s="35"/>
      <c r="AB437" s="35"/>
      <c r="AC437" s="35"/>
      <c r="AD437" s="35"/>
    </row>
    <row r="438" spans="1:30" ht="15">
      <c r="A438" s="68" t="s">
        <v>375</v>
      </c>
      <c r="B438" s="68" t="s">
        <v>389</v>
      </c>
      <c r="C438" s="75" t="s">
        <v>290</v>
      </c>
      <c r="D438" s="89">
        <v>3</v>
      </c>
      <c r="E438" s="90" t="s">
        <v>132</v>
      </c>
      <c r="F438" s="91">
        <v>32</v>
      </c>
      <c r="G438" s="75"/>
      <c r="H438" s="78"/>
      <c r="I438" s="92"/>
      <c r="J438" s="92"/>
      <c r="K438" s="35" t="s">
        <v>65</v>
      </c>
      <c r="L438" s="109">
        <v>438</v>
      </c>
      <c r="M438" s="109"/>
      <c r="N438" s="94"/>
      <c r="O438" s="85" t="s">
        <v>199</v>
      </c>
      <c r="P438" s="85">
        <v>1</v>
      </c>
      <c r="Q438" s="85" t="s">
        <v>200</v>
      </c>
      <c r="R438" s="85"/>
      <c r="S438" s="85"/>
      <c r="T438" s="69" t="str">
        <f>REPLACE(INDEX(GroupVertices[Group],MATCH(Edges[[#This Row],[Vertex 1]],GroupVertices[Vertex],0)),1,1,"")</f>
        <v>2</v>
      </c>
      <c r="U438" s="69" t="str">
        <f>REPLACE(INDEX(GroupVertices[Group],MATCH(Edges[[#This Row],[Vertex 2]],GroupVertices[Vertex],0)),1,1,"")</f>
        <v>2</v>
      </c>
      <c r="V438" s="35"/>
      <c r="W438" s="35"/>
      <c r="X438" s="35"/>
      <c r="Y438" s="35"/>
      <c r="Z438" s="35"/>
      <c r="AA438" s="35"/>
      <c r="AB438" s="35"/>
      <c r="AC438" s="35"/>
      <c r="AD438" s="35"/>
    </row>
    <row r="439" spans="1:30" ht="15">
      <c r="A439" s="68" t="s">
        <v>375</v>
      </c>
      <c r="B439" s="68" t="s">
        <v>377</v>
      </c>
      <c r="C439" s="75" t="s">
        <v>290</v>
      </c>
      <c r="D439" s="89">
        <v>3</v>
      </c>
      <c r="E439" s="90" t="s">
        <v>132</v>
      </c>
      <c r="F439" s="91">
        <v>32</v>
      </c>
      <c r="G439" s="75"/>
      <c r="H439" s="78"/>
      <c r="I439" s="92"/>
      <c r="J439" s="92"/>
      <c r="K439" s="35" t="s">
        <v>66</v>
      </c>
      <c r="L439" s="109">
        <v>439</v>
      </c>
      <c r="M439" s="109"/>
      <c r="N439" s="94"/>
      <c r="O439" s="85" t="s">
        <v>199</v>
      </c>
      <c r="P439" s="85">
        <v>1</v>
      </c>
      <c r="Q439" s="85" t="s">
        <v>200</v>
      </c>
      <c r="R439" s="85"/>
      <c r="S439" s="85"/>
      <c r="T439" s="69" t="str">
        <f>REPLACE(INDEX(GroupVertices[Group],MATCH(Edges[[#This Row],[Vertex 1]],GroupVertices[Vertex],0)),1,1,"")</f>
        <v>2</v>
      </c>
      <c r="U439" s="69" t="str">
        <f>REPLACE(INDEX(GroupVertices[Group],MATCH(Edges[[#This Row],[Vertex 2]],GroupVertices[Vertex],0)),1,1,"")</f>
        <v>2</v>
      </c>
      <c r="V439" s="35"/>
      <c r="W439" s="35"/>
      <c r="X439" s="35"/>
      <c r="Y439" s="35"/>
      <c r="Z439" s="35"/>
      <c r="AA439" s="35"/>
      <c r="AB439" s="35"/>
      <c r="AC439" s="35"/>
      <c r="AD439" s="35"/>
    </row>
    <row r="440" spans="1:30" ht="15">
      <c r="A440" s="68" t="s">
        <v>375</v>
      </c>
      <c r="B440" s="68" t="s">
        <v>386</v>
      </c>
      <c r="C440" s="75" t="s">
        <v>290</v>
      </c>
      <c r="D440" s="89">
        <v>3</v>
      </c>
      <c r="E440" s="90" t="s">
        <v>132</v>
      </c>
      <c r="F440" s="91">
        <v>32</v>
      </c>
      <c r="G440" s="75"/>
      <c r="H440" s="78"/>
      <c r="I440" s="92"/>
      <c r="J440" s="92"/>
      <c r="K440" s="35" t="s">
        <v>66</v>
      </c>
      <c r="L440" s="109">
        <v>440</v>
      </c>
      <c r="M440" s="109"/>
      <c r="N440" s="94"/>
      <c r="O440" s="85" t="s">
        <v>199</v>
      </c>
      <c r="P440" s="85">
        <v>1</v>
      </c>
      <c r="Q440" s="85" t="s">
        <v>200</v>
      </c>
      <c r="R440" s="85"/>
      <c r="S440" s="85"/>
      <c r="T440" s="69" t="str">
        <f>REPLACE(INDEX(GroupVertices[Group],MATCH(Edges[[#This Row],[Vertex 1]],GroupVertices[Vertex],0)),1,1,"")</f>
        <v>2</v>
      </c>
      <c r="U440" s="69" t="str">
        <f>REPLACE(INDEX(GroupVertices[Group],MATCH(Edges[[#This Row],[Vertex 2]],GroupVertices[Vertex],0)),1,1,"")</f>
        <v>2</v>
      </c>
      <c r="V440" s="35"/>
      <c r="W440" s="35"/>
      <c r="X440" s="35"/>
      <c r="Y440" s="35"/>
      <c r="Z440" s="35"/>
      <c r="AA440" s="35"/>
      <c r="AB440" s="35"/>
      <c r="AC440" s="35"/>
      <c r="AD440" s="35"/>
    </row>
    <row r="441" spans="1:30" ht="15">
      <c r="A441" s="68" t="s">
        <v>294</v>
      </c>
      <c r="B441" s="68" t="s">
        <v>375</v>
      </c>
      <c r="C441" s="75" t="s">
        <v>290</v>
      </c>
      <c r="D441" s="89">
        <v>3</v>
      </c>
      <c r="E441" s="90" t="s">
        <v>132</v>
      </c>
      <c r="F441" s="91">
        <v>32</v>
      </c>
      <c r="G441" s="75"/>
      <c r="H441" s="78"/>
      <c r="I441" s="92"/>
      <c r="J441" s="92"/>
      <c r="K441" s="35" t="s">
        <v>65</v>
      </c>
      <c r="L441" s="109">
        <v>441</v>
      </c>
      <c r="M441" s="109"/>
      <c r="N441" s="94"/>
      <c r="O441" s="85" t="s">
        <v>199</v>
      </c>
      <c r="P441" s="85">
        <v>1</v>
      </c>
      <c r="Q441" s="85" t="s">
        <v>200</v>
      </c>
      <c r="R441" s="85"/>
      <c r="S441" s="85"/>
      <c r="T441" s="69" t="str">
        <f>REPLACE(INDEX(GroupVertices[Group],MATCH(Edges[[#This Row],[Vertex 1]],GroupVertices[Vertex],0)),1,1,"")</f>
        <v>1</v>
      </c>
      <c r="U441" s="69" t="str">
        <f>REPLACE(INDEX(GroupVertices[Group],MATCH(Edges[[#This Row],[Vertex 2]],GroupVertices[Vertex],0)),1,1,"")</f>
        <v>2</v>
      </c>
      <c r="V441" s="35"/>
      <c r="W441" s="35"/>
      <c r="X441" s="35"/>
      <c r="Y441" s="35"/>
      <c r="Z441" s="35"/>
      <c r="AA441" s="35"/>
      <c r="AB441" s="35"/>
      <c r="AC441" s="35"/>
      <c r="AD441" s="35"/>
    </row>
    <row r="442" spans="1:30" ht="15">
      <c r="A442" s="68" t="s">
        <v>377</v>
      </c>
      <c r="B442" s="68" t="s">
        <v>375</v>
      </c>
      <c r="C442" s="75" t="s">
        <v>290</v>
      </c>
      <c r="D442" s="89">
        <v>3</v>
      </c>
      <c r="E442" s="90" t="s">
        <v>132</v>
      </c>
      <c r="F442" s="91">
        <v>32</v>
      </c>
      <c r="G442" s="75"/>
      <c r="H442" s="78"/>
      <c r="I442" s="92"/>
      <c r="J442" s="92"/>
      <c r="K442" s="35" t="s">
        <v>66</v>
      </c>
      <c r="L442" s="109">
        <v>442</v>
      </c>
      <c r="M442" s="109"/>
      <c r="N442" s="94"/>
      <c r="O442" s="85" t="s">
        <v>199</v>
      </c>
      <c r="P442" s="85">
        <v>1</v>
      </c>
      <c r="Q442" s="85" t="s">
        <v>200</v>
      </c>
      <c r="R442" s="85"/>
      <c r="S442" s="85"/>
      <c r="T442" s="69" t="str">
        <f>REPLACE(INDEX(GroupVertices[Group],MATCH(Edges[[#This Row],[Vertex 1]],GroupVertices[Vertex],0)),1,1,"")</f>
        <v>2</v>
      </c>
      <c r="U442" s="69" t="str">
        <f>REPLACE(INDEX(GroupVertices[Group],MATCH(Edges[[#This Row],[Vertex 2]],GroupVertices[Vertex],0)),1,1,"")</f>
        <v>2</v>
      </c>
      <c r="V442" s="35"/>
      <c r="W442" s="35"/>
      <c r="X442" s="35"/>
      <c r="Y442" s="35"/>
      <c r="Z442" s="35"/>
      <c r="AA442" s="35"/>
      <c r="AB442" s="35"/>
      <c r="AC442" s="35"/>
      <c r="AD442" s="35"/>
    </row>
    <row r="443" spans="1:30" ht="15">
      <c r="A443" s="68" t="s">
        <v>386</v>
      </c>
      <c r="B443" s="68" t="s">
        <v>375</v>
      </c>
      <c r="C443" s="75" t="s">
        <v>290</v>
      </c>
      <c r="D443" s="89">
        <v>3</v>
      </c>
      <c r="E443" s="90" t="s">
        <v>132</v>
      </c>
      <c r="F443" s="91">
        <v>32</v>
      </c>
      <c r="G443" s="75"/>
      <c r="H443" s="78"/>
      <c r="I443" s="92"/>
      <c r="J443" s="92"/>
      <c r="K443" s="35" t="s">
        <v>66</v>
      </c>
      <c r="L443" s="109">
        <v>443</v>
      </c>
      <c r="M443" s="109"/>
      <c r="N443" s="94"/>
      <c r="O443" s="85" t="s">
        <v>199</v>
      </c>
      <c r="P443" s="85">
        <v>1</v>
      </c>
      <c r="Q443" s="85" t="s">
        <v>200</v>
      </c>
      <c r="R443" s="85"/>
      <c r="S443" s="85"/>
      <c r="T443" s="69" t="str">
        <f>REPLACE(INDEX(GroupVertices[Group],MATCH(Edges[[#This Row],[Vertex 1]],GroupVertices[Vertex],0)),1,1,"")</f>
        <v>2</v>
      </c>
      <c r="U443" s="69" t="str">
        <f>REPLACE(INDEX(GroupVertices[Group],MATCH(Edges[[#This Row],[Vertex 2]],GroupVertices[Vertex],0)),1,1,"")</f>
        <v>2</v>
      </c>
      <c r="V443" s="35"/>
      <c r="W443" s="35"/>
      <c r="X443" s="35"/>
      <c r="Y443" s="35"/>
      <c r="Z443" s="35"/>
      <c r="AA443" s="35"/>
      <c r="AB443" s="35"/>
      <c r="AC443" s="35"/>
      <c r="AD443" s="35"/>
    </row>
    <row r="444" spans="1:30" ht="15">
      <c r="A444" s="68" t="s">
        <v>376</v>
      </c>
      <c r="B444" s="68" t="s">
        <v>377</v>
      </c>
      <c r="C444" s="75" t="s">
        <v>290</v>
      </c>
      <c r="D444" s="89">
        <v>3</v>
      </c>
      <c r="E444" s="90" t="s">
        <v>132</v>
      </c>
      <c r="F444" s="91">
        <v>32</v>
      </c>
      <c r="G444" s="75"/>
      <c r="H444" s="78"/>
      <c r="I444" s="92"/>
      <c r="J444" s="92"/>
      <c r="K444" s="35" t="s">
        <v>66</v>
      </c>
      <c r="L444" s="109">
        <v>444</v>
      </c>
      <c r="M444" s="109"/>
      <c r="N444" s="94"/>
      <c r="O444" s="85" t="s">
        <v>199</v>
      </c>
      <c r="P444" s="85">
        <v>1</v>
      </c>
      <c r="Q444" s="85" t="s">
        <v>200</v>
      </c>
      <c r="R444" s="85"/>
      <c r="S444" s="85"/>
      <c r="T444" s="69" t="str">
        <f>REPLACE(INDEX(GroupVertices[Group],MATCH(Edges[[#This Row],[Vertex 1]],GroupVertices[Vertex],0)),1,1,"")</f>
        <v>2</v>
      </c>
      <c r="U444" s="69" t="str">
        <f>REPLACE(INDEX(GroupVertices[Group],MATCH(Edges[[#This Row],[Vertex 2]],GroupVertices[Vertex],0)),1,1,"")</f>
        <v>2</v>
      </c>
      <c r="V444" s="35"/>
      <c r="W444" s="35"/>
      <c r="X444" s="35"/>
      <c r="Y444" s="35"/>
      <c r="Z444" s="35"/>
      <c r="AA444" s="35"/>
      <c r="AB444" s="35"/>
      <c r="AC444" s="35"/>
      <c r="AD444" s="35"/>
    </row>
    <row r="445" spans="1:30" ht="15">
      <c r="A445" s="68" t="s">
        <v>376</v>
      </c>
      <c r="B445" s="68" t="s">
        <v>386</v>
      </c>
      <c r="C445" s="75" t="s">
        <v>290</v>
      </c>
      <c r="D445" s="89">
        <v>3</v>
      </c>
      <c r="E445" s="90" t="s">
        <v>132</v>
      </c>
      <c r="F445" s="91">
        <v>32</v>
      </c>
      <c r="G445" s="75"/>
      <c r="H445" s="78"/>
      <c r="I445" s="92"/>
      <c r="J445" s="92"/>
      <c r="K445" s="35" t="s">
        <v>66</v>
      </c>
      <c r="L445" s="109">
        <v>445</v>
      </c>
      <c r="M445" s="109"/>
      <c r="N445" s="94"/>
      <c r="O445" s="85" t="s">
        <v>199</v>
      </c>
      <c r="P445" s="85">
        <v>1</v>
      </c>
      <c r="Q445" s="85" t="s">
        <v>200</v>
      </c>
      <c r="R445" s="85"/>
      <c r="S445" s="85"/>
      <c r="T445" s="69" t="str">
        <f>REPLACE(INDEX(GroupVertices[Group],MATCH(Edges[[#This Row],[Vertex 1]],GroupVertices[Vertex],0)),1,1,"")</f>
        <v>2</v>
      </c>
      <c r="U445" s="69" t="str">
        <f>REPLACE(INDEX(GroupVertices[Group],MATCH(Edges[[#This Row],[Vertex 2]],GroupVertices[Vertex],0)),1,1,"")</f>
        <v>2</v>
      </c>
      <c r="V445" s="35"/>
      <c r="W445" s="35"/>
      <c r="X445" s="35"/>
      <c r="Y445" s="35"/>
      <c r="Z445" s="35"/>
      <c r="AA445" s="35"/>
      <c r="AB445" s="35"/>
      <c r="AC445" s="35"/>
      <c r="AD445" s="35"/>
    </row>
    <row r="446" spans="1:30" ht="15">
      <c r="A446" s="68" t="s">
        <v>294</v>
      </c>
      <c r="B446" s="68" t="s">
        <v>376</v>
      </c>
      <c r="C446" s="75" t="s">
        <v>290</v>
      </c>
      <c r="D446" s="89">
        <v>3</v>
      </c>
      <c r="E446" s="90" t="s">
        <v>132</v>
      </c>
      <c r="F446" s="91">
        <v>32</v>
      </c>
      <c r="G446" s="75"/>
      <c r="H446" s="78"/>
      <c r="I446" s="92"/>
      <c r="J446" s="92"/>
      <c r="K446" s="35" t="s">
        <v>65</v>
      </c>
      <c r="L446" s="109">
        <v>446</v>
      </c>
      <c r="M446" s="109"/>
      <c r="N446" s="94"/>
      <c r="O446" s="85" t="s">
        <v>199</v>
      </c>
      <c r="P446" s="85">
        <v>1</v>
      </c>
      <c r="Q446" s="85" t="s">
        <v>200</v>
      </c>
      <c r="R446" s="85"/>
      <c r="S446" s="85"/>
      <c r="T446" s="69" t="str">
        <f>REPLACE(INDEX(GroupVertices[Group],MATCH(Edges[[#This Row],[Vertex 1]],GroupVertices[Vertex],0)),1,1,"")</f>
        <v>1</v>
      </c>
      <c r="U446" s="69" t="str">
        <f>REPLACE(INDEX(GroupVertices[Group],MATCH(Edges[[#This Row],[Vertex 2]],GroupVertices[Vertex],0)),1,1,"")</f>
        <v>2</v>
      </c>
      <c r="V446" s="35"/>
      <c r="W446" s="35"/>
      <c r="X446" s="35"/>
      <c r="Y446" s="35"/>
      <c r="Z446" s="35"/>
      <c r="AA446" s="35"/>
      <c r="AB446" s="35"/>
      <c r="AC446" s="35"/>
      <c r="AD446" s="35"/>
    </row>
    <row r="447" spans="1:30" ht="15">
      <c r="A447" s="68" t="s">
        <v>388</v>
      </c>
      <c r="B447" s="68" t="s">
        <v>376</v>
      </c>
      <c r="C447" s="75" t="s">
        <v>290</v>
      </c>
      <c r="D447" s="89">
        <v>3</v>
      </c>
      <c r="E447" s="90" t="s">
        <v>132</v>
      </c>
      <c r="F447" s="91">
        <v>32</v>
      </c>
      <c r="G447" s="75"/>
      <c r="H447" s="78"/>
      <c r="I447" s="92"/>
      <c r="J447" s="92"/>
      <c r="K447" s="35" t="s">
        <v>65</v>
      </c>
      <c r="L447" s="109">
        <v>447</v>
      </c>
      <c r="M447" s="109"/>
      <c r="N447" s="94"/>
      <c r="O447" s="85" t="s">
        <v>199</v>
      </c>
      <c r="P447" s="85">
        <v>1</v>
      </c>
      <c r="Q447" s="85" t="s">
        <v>200</v>
      </c>
      <c r="R447" s="85"/>
      <c r="S447" s="85"/>
      <c r="T447" s="69" t="str">
        <f>REPLACE(INDEX(GroupVertices[Group],MATCH(Edges[[#This Row],[Vertex 1]],GroupVertices[Vertex],0)),1,1,"")</f>
        <v>2</v>
      </c>
      <c r="U447" s="69" t="str">
        <f>REPLACE(INDEX(GroupVertices[Group],MATCH(Edges[[#This Row],[Vertex 2]],GroupVertices[Vertex],0)),1,1,"")</f>
        <v>2</v>
      </c>
      <c r="V447" s="35"/>
      <c r="W447" s="35"/>
      <c r="X447" s="35"/>
      <c r="Y447" s="35"/>
      <c r="Z447" s="35"/>
      <c r="AA447" s="35"/>
      <c r="AB447" s="35"/>
      <c r="AC447" s="35"/>
      <c r="AD447" s="35"/>
    </row>
    <row r="448" spans="1:30" ht="15">
      <c r="A448" s="68" t="s">
        <v>377</v>
      </c>
      <c r="B448" s="68" t="s">
        <v>376</v>
      </c>
      <c r="C448" s="75" t="s">
        <v>290</v>
      </c>
      <c r="D448" s="89">
        <v>3</v>
      </c>
      <c r="E448" s="90" t="s">
        <v>132</v>
      </c>
      <c r="F448" s="91">
        <v>32</v>
      </c>
      <c r="G448" s="75"/>
      <c r="H448" s="78"/>
      <c r="I448" s="92"/>
      <c r="J448" s="92"/>
      <c r="K448" s="35" t="s">
        <v>66</v>
      </c>
      <c r="L448" s="109">
        <v>448</v>
      </c>
      <c r="M448" s="109"/>
      <c r="N448" s="94"/>
      <c r="O448" s="85" t="s">
        <v>199</v>
      </c>
      <c r="P448" s="85">
        <v>1</v>
      </c>
      <c r="Q448" s="85" t="s">
        <v>200</v>
      </c>
      <c r="R448" s="85"/>
      <c r="S448" s="85"/>
      <c r="T448" s="69" t="str">
        <f>REPLACE(INDEX(GroupVertices[Group],MATCH(Edges[[#This Row],[Vertex 1]],GroupVertices[Vertex],0)),1,1,"")</f>
        <v>2</v>
      </c>
      <c r="U448" s="69" t="str">
        <f>REPLACE(INDEX(GroupVertices[Group],MATCH(Edges[[#This Row],[Vertex 2]],GroupVertices[Vertex],0)),1,1,"")</f>
        <v>2</v>
      </c>
      <c r="V448" s="35"/>
      <c r="W448" s="35"/>
      <c r="X448" s="35"/>
      <c r="Y448" s="35"/>
      <c r="Z448" s="35"/>
      <c r="AA448" s="35"/>
      <c r="AB448" s="35"/>
      <c r="AC448" s="35"/>
      <c r="AD448" s="35"/>
    </row>
    <row r="449" spans="1:30" ht="15">
      <c r="A449" s="68" t="s">
        <v>386</v>
      </c>
      <c r="B449" s="68" t="s">
        <v>376</v>
      </c>
      <c r="C449" s="75" t="s">
        <v>290</v>
      </c>
      <c r="D449" s="89">
        <v>3</v>
      </c>
      <c r="E449" s="90" t="s">
        <v>132</v>
      </c>
      <c r="F449" s="91">
        <v>32</v>
      </c>
      <c r="G449" s="75"/>
      <c r="H449" s="78"/>
      <c r="I449" s="92"/>
      <c r="J449" s="92"/>
      <c r="K449" s="35" t="s">
        <v>66</v>
      </c>
      <c r="L449" s="109">
        <v>449</v>
      </c>
      <c r="M449" s="109"/>
      <c r="N449" s="94"/>
      <c r="O449" s="85" t="s">
        <v>199</v>
      </c>
      <c r="P449" s="85">
        <v>1</v>
      </c>
      <c r="Q449" s="85" t="s">
        <v>200</v>
      </c>
      <c r="R449" s="85"/>
      <c r="S449" s="85"/>
      <c r="T449" s="69" t="str">
        <f>REPLACE(INDEX(GroupVertices[Group],MATCH(Edges[[#This Row],[Vertex 1]],GroupVertices[Vertex],0)),1,1,"")</f>
        <v>2</v>
      </c>
      <c r="U449" s="69" t="str">
        <f>REPLACE(INDEX(GroupVertices[Group],MATCH(Edges[[#This Row],[Vertex 2]],GroupVertices[Vertex],0)),1,1,"")</f>
        <v>2</v>
      </c>
      <c r="V449" s="35"/>
      <c r="W449" s="35"/>
      <c r="X449" s="35"/>
      <c r="Y449" s="35"/>
      <c r="Z449" s="35"/>
      <c r="AA449" s="35"/>
      <c r="AB449" s="35"/>
      <c r="AC449" s="35"/>
      <c r="AD449" s="35"/>
    </row>
    <row r="450" spans="1:30" ht="15">
      <c r="A450" s="68" t="s">
        <v>364</v>
      </c>
      <c r="B450" s="68" t="s">
        <v>377</v>
      </c>
      <c r="C450" s="75" t="s">
        <v>290</v>
      </c>
      <c r="D450" s="89">
        <v>3</v>
      </c>
      <c r="E450" s="90" t="s">
        <v>132</v>
      </c>
      <c r="F450" s="91">
        <v>32</v>
      </c>
      <c r="G450" s="75"/>
      <c r="H450" s="78"/>
      <c r="I450" s="92"/>
      <c r="J450" s="92"/>
      <c r="K450" s="35" t="s">
        <v>65</v>
      </c>
      <c r="L450" s="109">
        <v>450</v>
      </c>
      <c r="M450" s="109"/>
      <c r="N450" s="94"/>
      <c r="O450" s="85" t="s">
        <v>199</v>
      </c>
      <c r="P450" s="85">
        <v>1</v>
      </c>
      <c r="Q450" s="85" t="s">
        <v>200</v>
      </c>
      <c r="R450" s="85"/>
      <c r="S450" s="85"/>
      <c r="T450" s="69" t="str">
        <f>REPLACE(INDEX(GroupVertices[Group],MATCH(Edges[[#This Row],[Vertex 1]],GroupVertices[Vertex],0)),1,1,"")</f>
        <v>4</v>
      </c>
      <c r="U450" s="69" t="str">
        <f>REPLACE(INDEX(GroupVertices[Group],MATCH(Edges[[#This Row],[Vertex 2]],GroupVertices[Vertex],0)),1,1,"")</f>
        <v>2</v>
      </c>
      <c r="V450" s="35"/>
      <c r="W450" s="35"/>
      <c r="X450" s="35"/>
      <c r="Y450" s="35"/>
      <c r="Z450" s="35"/>
      <c r="AA450" s="35"/>
      <c r="AB450" s="35"/>
      <c r="AC450" s="35"/>
      <c r="AD450" s="35"/>
    </row>
    <row r="451" spans="1:30" ht="15">
      <c r="A451" s="68" t="s">
        <v>364</v>
      </c>
      <c r="B451" s="68" t="s">
        <v>386</v>
      </c>
      <c r="C451" s="75" t="s">
        <v>290</v>
      </c>
      <c r="D451" s="89">
        <v>3</v>
      </c>
      <c r="E451" s="90" t="s">
        <v>132</v>
      </c>
      <c r="F451" s="91">
        <v>32</v>
      </c>
      <c r="G451" s="75"/>
      <c r="H451" s="78"/>
      <c r="I451" s="92"/>
      <c r="J451" s="92"/>
      <c r="K451" s="35" t="s">
        <v>66</v>
      </c>
      <c r="L451" s="109">
        <v>451</v>
      </c>
      <c r="M451" s="109"/>
      <c r="N451" s="94"/>
      <c r="O451" s="85" t="s">
        <v>199</v>
      </c>
      <c r="P451" s="85">
        <v>1</v>
      </c>
      <c r="Q451" s="85" t="s">
        <v>200</v>
      </c>
      <c r="R451" s="85"/>
      <c r="S451" s="85"/>
      <c r="T451" s="69" t="str">
        <f>REPLACE(INDEX(GroupVertices[Group],MATCH(Edges[[#This Row],[Vertex 1]],GroupVertices[Vertex],0)),1,1,"")</f>
        <v>4</v>
      </c>
      <c r="U451" s="69" t="str">
        <f>REPLACE(INDEX(GroupVertices[Group],MATCH(Edges[[#This Row],[Vertex 2]],GroupVertices[Vertex],0)),1,1,"")</f>
        <v>2</v>
      </c>
      <c r="V451" s="35"/>
      <c r="W451" s="35"/>
      <c r="X451" s="35"/>
      <c r="Y451" s="35"/>
      <c r="Z451" s="35"/>
      <c r="AA451" s="35"/>
      <c r="AB451" s="35"/>
      <c r="AC451" s="35"/>
      <c r="AD451" s="35"/>
    </row>
    <row r="452" spans="1:30" ht="15">
      <c r="A452" s="68" t="s">
        <v>294</v>
      </c>
      <c r="B452" s="68" t="s">
        <v>364</v>
      </c>
      <c r="C452" s="75" t="s">
        <v>290</v>
      </c>
      <c r="D452" s="89">
        <v>3</v>
      </c>
      <c r="E452" s="90" t="s">
        <v>132</v>
      </c>
      <c r="F452" s="91">
        <v>32</v>
      </c>
      <c r="G452" s="75"/>
      <c r="H452" s="78"/>
      <c r="I452" s="92"/>
      <c r="J452" s="92"/>
      <c r="K452" s="35" t="s">
        <v>65</v>
      </c>
      <c r="L452" s="109">
        <v>452</v>
      </c>
      <c r="M452" s="109"/>
      <c r="N452" s="94"/>
      <c r="O452" s="85" t="s">
        <v>199</v>
      </c>
      <c r="P452" s="85">
        <v>1</v>
      </c>
      <c r="Q452" s="85" t="s">
        <v>200</v>
      </c>
      <c r="R452" s="85"/>
      <c r="S452" s="85"/>
      <c r="T452" s="69" t="str">
        <f>REPLACE(INDEX(GroupVertices[Group],MATCH(Edges[[#This Row],[Vertex 1]],GroupVertices[Vertex],0)),1,1,"")</f>
        <v>1</v>
      </c>
      <c r="U452" s="69" t="str">
        <f>REPLACE(INDEX(GroupVertices[Group],MATCH(Edges[[#This Row],[Vertex 2]],GroupVertices[Vertex],0)),1,1,"")</f>
        <v>4</v>
      </c>
      <c r="V452" s="35"/>
      <c r="W452" s="35"/>
      <c r="X452" s="35"/>
      <c r="Y452" s="35"/>
      <c r="Z452" s="35"/>
      <c r="AA452" s="35"/>
      <c r="AB452" s="35"/>
      <c r="AC452" s="35"/>
      <c r="AD452" s="35"/>
    </row>
    <row r="453" spans="1:30" ht="15">
      <c r="A453" s="68" t="s">
        <v>386</v>
      </c>
      <c r="B453" s="68" t="s">
        <v>364</v>
      </c>
      <c r="C453" s="75" t="s">
        <v>290</v>
      </c>
      <c r="D453" s="89">
        <v>3</v>
      </c>
      <c r="E453" s="90" t="s">
        <v>132</v>
      </c>
      <c r="F453" s="91">
        <v>32</v>
      </c>
      <c r="G453" s="75"/>
      <c r="H453" s="78"/>
      <c r="I453" s="92"/>
      <c r="J453" s="92"/>
      <c r="K453" s="35" t="s">
        <v>66</v>
      </c>
      <c r="L453" s="109">
        <v>453</v>
      </c>
      <c r="M453" s="109"/>
      <c r="N453" s="94"/>
      <c r="O453" s="85" t="s">
        <v>199</v>
      </c>
      <c r="P453" s="85">
        <v>1</v>
      </c>
      <c r="Q453" s="85" t="s">
        <v>200</v>
      </c>
      <c r="R453" s="85"/>
      <c r="S453" s="85"/>
      <c r="T453" s="69" t="str">
        <f>REPLACE(INDEX(GroupVertices[Group],MATCH(Edges[[#This Row],[Vertex 1]],GroupVertices[Vertex],0)),1,1,"")</f>
        <v>2</v>
      </c>
      <c r="U453" s="69" t="str">
        <f>REPLACE(INDEX(GroupVertices[Group],MATCH(Edges[[#This Row],[Vertex 2]],GroupVertices[Vertex],0)),1,1,"")</f>
        <v>4</v>
      </c>
      <c r="V453" s="35"/>
      <c r="W453" s="35"/>
      <c r="X453" s="35"/>
      <c r="Y453" s="35"/>
      <c r="Z453" s="35"/>
      <c r="AA453" s="35"/>
      <c r="AB453" s="35"/>
      <c r="AC453" s="35"/>
      <c r="AD453" s="35"/>
    </row>
    <row r="454" spans="1:30" ht="15">
      <c r="A454" s="68" t="s">
        <v>389</v>
      </c>
      <c r="B454" s="68" t="s">
        <v>386</v>
      </c>
      <c r="C454" s="75" t="s">
        <v>290</v>
      </c>
      <c r="D454" s="89">
        <v>3</v>
      </c>
      <c r="E454" s="90" t="s">
        <v>132</v>
      </c>
      <c r="F454" s="91">
        <v>32</v>
      </c>
      <c r="G454" s="75"/>
      <c r="H454" s="78"/>
      <c r="I454" s="92"/>
      <c r="J454" s="92"/>
      <c r="K454" s="35" t="s">
        <v>66</v>
      </c>
      <c r="L454" s="109">
        <v>454</v>
      </c>
      <c r="M454" s="109"/>
      <c r="N454" s="94"/>
      <c r="O454" s="85" t="s">
        <v>199</v>
      </c>
      <c r="P454" s="85">
        <v>1</v>
      </c>
      <c r="Q454" s="85" t="s">
        <v>200</v>
      </c>
      <c r="R454" s="85"/>
      <c r="S454" s="85"/>
      <c r="T454" s="69" t="str">
        <f>REPLACE(INDEX(GroupVertices[Group],MATCH(Edges[[#This Row],[Vertex 1]],GroupVertices[Vertex],0)),1,1,"")</f>
        <v>2</v>
      </c>
      <c r="U454" s="69" t="str">
        <f>REPLACE(INDEX(GroupVertices[Group],MATCH(Edges[[#This Row],[Vertex 2]],GroupVertices[Vertex],0)),1,1,"")</f>
        <v>2</v>
      </c>
      <c r="V454" s="35"/>
      <c r="W454" s="35"/>
      <c r="X454" s="35"/>
      <c r="Y454" s="35"/>
      <c r="Z454" s="35"/>
      <c r="AA454" s="35"/>
      <c r="AB454" s="35"/>
      <c r="AC454" s="35"/>
      <c r="AD454" s="35"/>
    </row>
    <row r="455" spans="1:30" ht="15">
      <c r="A455" s="68" t="s">
        <v>294</v>
      </c>
      <c r="B455" s="68" t="s">
        <v>389</v>
      </c>
      <c r="C455" s="75" t="s">
        <v>290</v>
      </c>
      <c r="D455" s="89">
        <v>3</v>
      </c>
      <c r="E455" s="90" t="s">
        <v>132</v>
      </c>
      <c r="F455" s="91">
        <v>32</v>
      </c>
      <c r="G455" s="75"/>
      <c r="H455" s="78"/>
      <c r="I455" s="92"/>
      <c r="J455" s="92"/>
      <c r="K455" s="35" t="s">
        <v>65</v>
      </c>
      <c r="L455" s="109">
        <v>455</v>
      </c>
      <c r="M455" s="109"/>
      <c r="N455" s="94"/>
      <c r="O455" s="85" t="s">
        <v>199</v>
      </c>
      <c r="P455" s="85">
        <v>1</v>
      </c>
      <c r="Q455" s="85" t="s">
        <v>200</v>
      </c>
      <c r="R455" s="85"/>
      <c r="S455" s="85"/>
      <c r="T455" s="69" t="str">
        <f>REPLACE(INDEX(GroupVertices[Group],MATCH(Edges[[#This Row],[Vertex 1]],GroupVertices[Vertex],0)),1,1,"")</f>
        <v>1</v>
      </c>
      <c r="U455" s="69" t="str">
        <f>REPLACE(INDEX(GroupVertices[Group],MATCH(Edges[[#This Row],[Vertex 2]],GroupVertices[Vertex],0)),1,1,"")</f>
        <v>2</v>
      </c>
      <c r="V455" s="35"/>
      <c r="W455" s="35"/>
      <c r="X455" s="35"/>
      <c r="Y455" s="35"/>
      <c r="Z455" s="35"/>
      <c r="AA455" s="35"/>
      <c r="AB455" s="35"/>
      <c r="AC455" s="35"/>
      <c r="AD455" s="35"/>
    </row>
    <row r="456" spans="1:30" ht="15">
      <c r="A456" s="68" t="s">
        <v>386</v>
      </c>
      <c r="B456" s="68" t="s">
        <v>389</v>
      </c>
      <c r="C456" s="75" t="s">
        <v>290</v>
      </c>
      <c r="D456" s="89">
        <v>3</v>
      </c>
      <c r="E456" s="90" t="s">
        <v>132</v>
      </c>
      <c r="F456" s="91">
        <v>32</v>
      </c>
      <c r="G456" s="75"/>
      <c r="H456" s="78"/>
      <c r="I456" s="92"/>
      <c r="J456" s="92"/>
      <c r="K456" s="35" t="s">
        <v>66</v>
      </c>
      <c r="L456" s="109">
        <v>456</v>
      </c>
      <c r="M456" s="109"/>
      <c r="N456" s="94"/>
      <c r="O456" s="85" t="s">
        <v>199</v>
      </c>
      <c r="P456" s="85">
        <v>1</v>
      </c>
      <c r="Q456" s="85" t="s">
        <v>200</v>
      </c>
      <c r="R456" s="85"/>
      <c r="S456" s="85"/>
      <c r="T456" s="69" t="str">
        <f>REPLACE(INDEX(GroupVertices[Group],MATCH(Edges[[#This Row],[Vertex 1]],GroupVertices[Vertex],0)),1,1,"")</f>
        <v>2</v>
      </c>
      <c r="U456" s="69" t="str">
        <f>REPLACE(INDEX(GroupVertices[Group],MATCH(Edges[[#This Row],[Vertex 2]],GroupVertices[Vertex],0)),1,1,"")</f>
        <v>2</v>
      </c>
      <c r="V456" s="35"/>
      <c r="W456" s="35"/>
      <c r="X456" s="35"/>
      <c r="Y456" s="35"/>
      <c r="Z456" s="35"/>
      <c r="AA456" s="35"/>
      <c r="AB456" s="35"/>
      <c r="AC456" s="35"/>
      <c r="AD456" s="35"/>
    </row>
    <row r="457" spans="1:30" ht="15">
      <c r="A457" s="68" t="s">
        <v>388</v>
      </c>
      <c r="B457" s="68" t="s">
        <v>377</v>
      </c>
      <c r="C457" s="75" t="s">
        <v>290</v>
      </c>
      <c r="D457" s="89">
        <v>3</v>
      </c>
      <c r="E457" s="90" t="s">
        <v>132</v>
      </c>
      <c r="F457" s="91">
        <v>32</v>
      </c>
      <c r="G457" s="75"/>
      <c r="H457" s="78"/>
      <c r="I457" s="92"/>
      <c r="J457" s="92"/>
      <c r="K457" s="35" t="s">
        <v>66</v>
      </c>
      <c r="L457" s="109">
        <v>457</v>
      </c>
      <c r="M457" s="109"/>
      <c r="N457" s="94"/>
      <c r="O457" s="85" t="s">
        <v>199</v>
      </c>
      <c r="P457" s="85">
        <v>1</v>
      </c>
      <c r="Q457" s="85" t="s">
        <v>200</v>
      </c>
      <c r="R457" s="85"/>
      <c r="S457" s="85"/>
      <c r="T457" s="69" t="str">
        <f>REPLACE(INDEX(GroupVertices[Group],MATCH(Edges[[#This Row],[Vertex 1]],GroupVertices[Vertex],0)),1,1,"")</f>
        <v>2</v>
      </c>
      <c r="U457" s="69" t="str">
        <f>REPLACE(INDEX(GroupVertices[Group],MATCH(Edges[[#This Row],[Vertex 2]],GroupVertices[Vertex],0)),1,1,"")</f>
        <v>2</v>
      </c>
      <c r="V457" s="35"/>
      <c r="W457" s="35"/>
      <c r="X457" s="35"/>
      <c r="Y457" s="35"/>
      <c r="Z457" s="35"/>
      <c r="AA457" s="35"/>
      <c r="AB457" s="35"/>
      <c r="AC457" s="35"/>
      <c r="AD457" s="35"/>
    </row>
    <row r="458" spans="1:30" ht="15">
      <c r="A458" s="68" t="s">
        <v>388</v>
      </c>
      <c r="B458" s="68" t="s">
        <v>382</v>
      </c>
      <c r="C458" s="75" t="s">
        <v>290</v>
      </c>
      <c r="D458" s="89">
        <v>3</v>
      </c>
      <c r="E458" s="90" t="s">
        <v>132</v>
      </c>
      <c r="F458" s="91">
        <v>32</v>
      </c>
      <c r="G458" s="75"/>
      <c r="H458" s="78"/>
      <c r="I458" s="92"/>
      <c r="J458" s="92"/>
      <c r="K458" s="35" t="s">
        <v>66</v>
      </c>
      <c r="L458" s="109">
        <v>458</v>
      </c>
      <c r="M458" s="109"/>
      <c r="N458" s="94"/>
      <c r="O458" s="85" t="s">
        <v>199</v>
      </c>
      <c r="P458" s="85">
        <v>1</v>
      </c>
      <c r="Q458" s="85" t="s">
        <v>200</v>
      </c>
      <c r="R458" s="85"/>
      <c r="S458" s="85"/>
      <c r="T458" s="69" t="str">
        <f>REPLACE(INDEX(GroupVertices[Group],MATCH(Edges[[#This Row],[Vertex 1]],GroupVertices[Vertex],0)),1,1,"")</f>
        <v>2</v>
      </c>
      <c r="U458" s="69" t="str">
        <f>REPLACE(INDEX(GroupVertices[Group],MATCH(Edges[[#This Row],[Vertex 2]],GroupVertices[Vertex],0)),1,1,"")</f>
        <v>2</v>
      </c>
      <c r="V458" s="35"/>
      <c r="W458" s="35"/>
      <c r="X458" s="35"/>
      <c r="Y458" s="35"/>
      <c r="Z458" s="35"/>
      <c r="AA458" s="35"/>
      <c r="AB458" s="35"/>
      <c r="AC458" s="35"/>
      <c r="AD458" s="35"/>
    </row>
    <row r="459" spans="1:30" ht="15">
      <c r="A459" s="68" t="s">
        <v>294</v>
      </c>
      <c r="B459" s="68" t="s">
        <v>388</v>
      </c>
      <c r="C459" s="75" t="s">
        <v>290</v>
      </c>
      <c r="D459" s="89">
        <v>3</v>
      </c>
      <c r="E459" s="90" t="s">
        <v>132</v>
      </c>
      <c r="F459" s="91">
        <v>32</v>
      </c>
      <c r="G459" s="75"/>
      <c r="H459" s="78"/>
      <c r="I459" s="92"/>
      <c r="J459" s="92"/>
      <c r="K459" s="35" t="s">
        <v>65</v>
      </c>
      <c r="L459" s="109">
        <v>459</v>
      </c>
      <c r="M459" s="109"/>
      <c r="N459" s="94"/>
      <c r="O459" s="85" t="s">
        <v>199</v>
      </c>
      <c r="P459" s="85">
        <v>1</v>
      </c>
      <c r="Q459" s="85" t="s">
        <v>200</v>
      </c>
      <c r="R459" s="85"/>
      <c r="S459" s="85"/>
      <c r="T459" s="69" t="str">
        <f>REPLACE(INDEX(GroupVertices[Group],MATCH(Edges[[#This Row],[Vertex 1]],GroupVertices[Vertex],0)),1,1,"")</f>
        <v>1</v>
      </c>
      <c r="U459" s="69" t="str">
        <f>REPLACE(INDEX(GroupVertices[Group],MATCH(Edges[[#This Row],[Vertex 2]],GroupVertices[Vertex],0)),1,1,"")</f>
        <v>2</v>
      </c>
      <c r="V459" s="35"/>
      <c r="W459" s="35"/>
      <c r="X459" s="35"/>
      <c r="Y459" s="35"/>
      <c r="Z459" s="35"/>
      <c r="AA459" s="35"/>
      <c r="AB459" s="35"/>
      <c r="AC459" s="35"/>
      <c r="AD459" s="35"/>
    </row>
    <row r="460" spans="1:30" ht="15">
      <c r="A460" s="68" t="s">
        <v>377</v>
      </c>
      <c r="B460" s="68" t="s">
        <v>388</v>
      </c>
      <c r="C460" s="75" t="s">
        <v>290</v>
      </c>
      <c r="D460" s="89">
        <v>3</v>
      </c>
      <c r="E460" s="90" t="s">
        <v>132</v>
      </c>
      <c r="F460" s="91">
        <v>32</v>
      </c>
      <c r="G460" s="75"/>
      <c r="H460" s="78"/>
      <c r="I460" s="92"/>
      <c r="J460" s="92"/>
      <c r="K460" s="35" t="s">
        <v>66</v>
      </c>
      <c r="L460" s="109">
        <v>460</v>
      </c>
      <c r="M460" s="109"/>
      <c r="N460" s="94"/>
      <c r="O460" s="85" t="s">
        <v>199</v>
      </c>
      <c r="P460" s="85">
        <v>1</v>
      </c>
      <c r="Q460" s="85" t="s">
        <v>200</v>
      </c>
      <c r="R460" s="85"/>
      <c r="S460" s="85"/>
      <c r="T460" s="69" t="str">
        <f>REPLACE(INDEX(GroupVertices[Group],MATCH(Edges[[#This Row],[Vertex 1]],GroupVertices[Vertex],0)),1,1,"")</f>
        <v>2</v>
      </c>
      <c r="U460" s="69" t="str">
        <f>REPLACE(INDEX(GroupVertices[Group],MATCH(Edges[[#This Row],[Vertex 2]],GroupVertices[Vertex],0)),1,1,"")</f>
        <v>2</v>
      </c>
      <c r="V460" s="35"/>
      <c r="W460" s="35"/>
      <c r="X460" s="35"/>
      <c r="Y460" s="35"/>
      <c r="Z460" s="35"/>
      <c r="AA460" s="35"/>
      <c r="AB460" s="35"/>
      <c r="AC460" s="35"/>
      <c r="AD460" s="35"/>
    </row>
    <row r="461" spans="1:30" ht="15">
      <c r="A461" s="68" t="s">
        <v>382</v>
      </c>
      <c r="B461" s="68" t="s">
        <v>388</v>
      </c>
      <c r="C461" s="75" t="s">
        <v>290</v>
      </c>
      <c r="D461" s="89">
        <v>3</v>
      </c>
      <c r="E461" s="90" t="s">
        <v>132</v>
      </c>
      <c r="F461" s="91">
        <v>32</v>
      </c>
      <c r="G461" s="75"/>
      <c r="H461" s="78"/>
      <c r="I461" s="92"/>
      <c r="J461" s="92"/>
      <c r="K461" s="35" t="s">
        <v>66</v>
      </c>
      <c r="L461" s="109">
        <v>461</v>
      </c>
      <c r="M461" s="109"/>
      <c r="N461" s="94"/>
      <c r="O461" s="85" t="s">
        <v>199</v>
      </c>
      <c r="P461" s="85">
        <v>1</v>
      </c>
      <c r="Q461" s="85" t="s">
        <v>200</v>
      </c>
      <c r="R461" s="85"/>
      <c r="S461" s="85"/>
      <c r="T461" s="69" t="str">
        <f>REPLACE(INDEX(GroupVertices[Group],MATCH(Edges[[#This Row],[Vertex 1]],GroupVertices[Vertex],0)),1,1,"")</f>
        <v>2</v>
      </c>
      <c r="U461" s="69" t="str">
        <f>REPLACE(INDEX(GroupVertices[Group],MATCH(Edges[[#This Row],[Vertex 2]],GroupVertices[Vertex],0)),1,1,"")</f>
        <v>2</v>
      </c>
      <c r="V461" s="35"/>
      <c r="W461" s="35"/>
      <c r="X461" s="35"/>
      <c r="Y461" s="35"/>
      <c r="Z461" s="35"/>
      <c r="AA461" s="35"/>
      <c r="AB461" s="35"/>
      <c r="AC461" s="35"/>
      <c r="AD461" s="35"/>
    </row>
    <row r="462" spans="1:30" ht="15">
      <c r="A462" s="68" t="s">
        <v>386</v>
      </c>
      <c r="B462" s="68" t="s">
        <v>388</v>
      </c>
      <c r="C462" s="75" t="s">
        <v>290</v>
      </c>
      <c r="D462" s="89">
        <v>3</v>
      </c>
      <c r="E462" s="90" t="s">
        <v>132</v>
      </c>
      <c r="F462" s="91">
        <v>32</v>
      </c>
      <c r="G462" s="75"/>
      <c r="H462" s="78"/>
      <c r="I462" s="92"/>
      <c r="J462" s="92"/>
      <c r="K462" s="35" t="s">
        <v>65</v>
      </c>
      <c r="L462" s="109">
        <v>462</v>
      </c>
      <c r="M462" s="109"/>
      <c r="N462" s="94"/>
      <c r="O462" s="85" t="s">
        <v>199</v>
      </c>
      <c r="P462" s="85">
        <v>1</v>
      </c>
      <c r="Q462" s="85" t="s">
        <v>200</v>
      </c>
      <c r="R462" s="85"/>
      <c r="S462" s="85"/>
      <c r="T462" s="69" t="str">
        <f>REPLACE(INDEX(GroupVertices[Group],MATCH(Edges[[#This Row],[Vertex 1]],GroupVertices[Vertex],0)),1,1,"")</f>
        <v>2</v>
      </c>
      <c r="U462" s="69" t="str">
        <f>REPLACE(INDEX(GroupVertices[Group],MATCH(Edges[[#This Row],[Vertex 2]],GroupVertices[Vertex],0)),1,1,"")</f>
        <v>2</v>
      </c>
      <c r="V462" s="35"/>
      <c r="W462" s="35"/>
      <c r="X462" s="35"/>
      <c r="Y462" s="35"/>
      <c r="Z462" s="35"/>
      <c r="AA462" s="35"/>
      <c r="AB462" s="35"/>
      <c r="AC462" s="35"/>
      <c r="AD462" s="35"/>
    </row>
    <row r="463" spans="1:30" ht="15">
      <c r="A463" s="68" t="s">
        <v>370</v>
      </c>
      <c r="B463" s="68" t="s">
        <v>377</v>
      </c>
      <c r="C463" s="75" t="s">
        <v>290</v>
      </c>
      <c r="D463" s="89">
        <v>3</v>
      </c>
      <c r="E463" s="90" t="s">
        <v>132</v>
      </c>
      <c r="F463" s="91">
        <v>32</v>
      </c>
      <c r="G463" s="75"/>
      <c r="H463" s="78"/>
      <c r="I463" s="92"/>
      <c r="J463" s="92"/>
      <c r="K463" s="35" t="s">
        <v>66</v>
      </c>
      <c r="L463" s="109">
        <v>463</v>
      </c>
      <c r="M463" s="109"/>
      <c r="N463" s="94"/>
      <c r="O463" s="85" t="s">
        <v>199</v>
      </c>
      <c r="P463" s="85">
        <v>1</v>
      </c>
      <c r="Q463" s="85" t="s">
        <v>200</v>
      </c>
      <c r="R463" s="85"/>
      <c r="S463" s="85"/>
      <c r="T463" s="69" t="str">
        <f>REPLACE(INDEX(GroupVertices[Group],MATCH(Edges[[#This Row],[Vertex 1]],GroupVertices[Vertex],0)),1,1,"")</f>
        <v>2</v>
      </c>
      <c r="U463" s="69" t="str">
        <f>REPLACE(INDEX(GroupVertices[Group],MATCH(Edges[[#This Row],[Vertex 2]],GroupVertices[Vertex],0)),1,1,"")</f>
        <v>2</v>
      </c>
      <c r="V463" s="35"/>
      <c r="W463" s="35"/>
      <c r="X463" s="35"/>
      <c r="Y463" s="35"/>
      <c r="Z463" s="35"/>
      <c r="AA463" s="35"/>
      <c r="AB463" s="35"/>
      <c r="AC463" s="35"/>
      <c r="AD463" s="35"/>
    </row>
    <row r="464" spans="1:30" ht="15">
      <c r="A464" s="68" t="s">
        <v>370</v>
      </c>
      <c r="B464" s="68" t="s">
        <v>386</v>
      </c>
      <c r="C464" s="75" t="s">
        <v>290</v>
      </c>
      <c r="D464" s="89">
        <v>3</v>
      </c>
      <c r="E464" s="90" t="s">
        <v>132</v>
      </c>
      <c r="F464" s="91">
        <v>32</v>
      </c>
      <c r="G464" s="75"/>
      <c r="H464" s="78"/>
      <c r="I464" s="92"/>
      <c r="J464" s="92"/>
      <c r="K464" s="35" t="s">
        <v>66</v>
      </c>
      <c r="L464" s="109">
        <v>464</v>
      </c>
      <c r="M464" s="109"/>
      <c r="N464" s="94"/>
      <c r="O464" s="85" t="s">
        <v>199</v>
      </c>
      <c r="P464" s="85">
        <v>1</v>
      </c>
      <c r="Q464" s="85" t="s">
        <v>200</v>
      </c>
      <c r="R464" s="85"/>
      <c r="S464" s="85"/>
      <c r="T464" s="69" t="str">
        <f>REPLACE(INDEX(GroupVertices[Group],MATCH(Edges[[#This Row],[Vertex 1]],GroupVertices[Vertex],0)),1,1,"")</f>
        <v>2</v>
      </c>
      <c r="U464" s="69" t="str">
        <f>REPLACE(INDEX(GroupVertices[Group],MATCH(Edges[[#This Row],[Vertex 2]],GroupVertices[Vertex],0)),1,1,"")</f>
        <v>2</v>
      </c>
      <c r="V464" s="35"/>
      <c r="W464" s="35"/>
      <c r="X464" s="35"/>
      <c r="Y464" s="35"/>
      <c r="Z464" s="35"/>
      <c r="AA464" s="35"/>
      <c r="AB464" s="35"/>
      <c r="AC464" s="35"/>
      <c r="AD464" s="35"/>
    </row>
    <row r="465" spans="1:30" ht="15">
      <c r="A465" s="68" t="s">
        <v>294</v>
      </c>
      <c r="B465" s="68" t="s">
        <v>370</v>
      </c>
      <c r="C465" s="75" t="s">
        <v>290</v>
      </c>
      <c r="D465" s="89">
        <v>3</v>
      </c>
      <c r="E465" s="90" t="s">
        <v>132</v>
      </c>
      <c r="F465" s="91">
        <v>32</v>
      </c>
      <c r="G465" s="75"/>
      <c r="H465" s="78"/>
      <c r="I465" s="92"/>
      <c r="J465" s="92"/>
      <c r="K465" s="35" t="s">
        <v>65</v>
      </c>
      <c r="L465" s="109">
        <v>465</v>
      </c>
      <c r="M465" s="109"/>
      <c r="N465" s="94"/>
      <c r="O465" s="85" t="s">
        <v>199</v>
      </c>
      <c r="P465" s="85">
        <v>1</v>
      </c>
      <c r="Q465" s="85" t="s">
        <v>200</v>
      </c>
      <c r="R465" s="85"/>
      <c r="S465" s="85"/>
      <c r="T465" s="69" t="str">
        <f>REPLACE(INDEX(GroupVertices[Group],MATCH(Edges[[#This Row],[Vertex 1]],GroupVertices[Vertex],0)),1,1,"")</f>
        <v>1</v>
      </c>
      <c r="U465" s="69" t="str">
        <f>REPLACE(INDEX(GroupVertices[Group],MATCH(Edges[[#This Row],[Vertex 2]],GroupVertices[Vertex],0)),1,1,"")</f>
        <v>2</v>
      </c>
      <c r="V465" s="35"/>
      <c r="W465" s="35"/>
      <c r="X465" s="35"/>
      <c r="Y465" s="35"/>
      <c r="Z465" s="35"/>
      <c r="AA465" s="35"/>
      <c r="AB465" s="35"/>
      <c r="AC465" s="35"/>
      <c r="AD465" s="35"/>
    </row>
    <row r="466" spans="1:30" ht="15">
      <c r="A466" s="68" t="s">
        <v>377</v>
      </c>
      <c r="B466" s="68" t="s">
        <v>370</v>
      </c>
      <c r="C466" s="75" t="s">
        <v>290</v>
      </c>
      <c r="D466" s="89">
        <v>3</v>
      </c>
      <c r="E466" s="90" t="s">
        <v>132</v>
      </c>
      <c r="F466" s="91">
        <v>32</v>
      </c>
      <c r="G466" s="75"/>
      <c r="H466" s="78"/>
      <c r="I466" s="92"/>
      <c r="J466" s="92"/>
      <c r="K466" s="35" t="s">
        <v>66</v>
      </c>
      <c r="L466" s="109">
        <v>466</v>
      </c>
      <c r="M466" s="109"/>
      <c r="N466" s="94"/>
      <c r="O466" s="85" t="s">
        <v>199</v>
      </c>
      <c r="P466" s="85">
        <v>1</v>
      </c>
      <c r="Q466" s="85" t="s">
        <v>200</v>
      </c>
      <c r="R466" s="85"/>
      <c r="S466" s="85"/>
      <c r="T466" s="69" t="str">
        <f>REPLACE(INDEX(GroupVertices[Group],MATCH(Edges[[#This Row],[Vertex 1]],GroupVertices[Vertex],0)),1,1,"")</f>
        <v>2</v>
      </c>
      <c r="U466" s="69" t="str">
        <f>REPLACE(INDEX(GroupVertices[Group],MATCH(Edges[[#This Row],[Vertex 2]],GroupVertices[Vertex],0)),1,1,"")</f>
        <v>2</v>
      </c>
      <c r="V466" s="35"/>
      <c r="W466" s="35"/>
      <c r="X466" s="35"/>
      <c r="Y466" s="35"/>
      <c r="Z466" s="35"/>
      <c r="AA466" s="35"/>
      <c r="AB466" s="35"/>
      <c r="AC466" s="35"/>
      <c r="AD466" s="35"/>
    </row>
    <row r="467" spans="1:30" ht="15">
      <c r="A467" s="68" t="s">
        <v>386</v>
      </c>
      <c r="B467" s="68" t="s">
        <v>370</v>
      </c>
      <c r="C467" s="75" t="s">
        <v>290</v>
      </c>
      <c r="D467" s="89">
        <v>3</v>
      </c>
      <c r="E467" s="90" t="s">
        <v>132</v>
      </c>
      <c r="F467" s="91">
        <v>32</v>
      </c>
      <c r="G467" s="75"/>
      <c r="H467" s="78"/>
      <c r="I467" s="92"/>
      <c r="J467" s="92"/>
      <c r="K467" s="35" t="s">
        <v>66</v>
      </c>
      <c r="L467" s="109">
        <v>467</v>
      </c>
      <c r="M467" s="109"/>
      <c r="N467" s="94"/>
      <c r="O467" s="85" t="s">
        <v>199</v>
      </c>
      <c r="P467" s="85">
        <v>1</v>
      </c>
      <c r="Q467" s="85" t="s">
        <v>200</v>
      </c>
      <c r="R467" s="85"/>
      <c r="S467" s="85"/>
      <c r="T467" s="69" t="str">
        <f>REPLACE(INDEX(GroupVertices[Group],MATCH(Edges[[#This Row],[Vertex 1]],GroupVertices[Vertex],0)),1,1,"")</f>
        <v>2</v>
      </c>
      <c r="U467" s="69" t="str">
        <f>REPLACE(INDEX(GroupVertices[Group],MATCH(Edges[[#This Row],[Vertex 2]],GroupVertices[Vertex],0)),1,1,"")</f>
        <v>2</v>
      </c>
      <c r="V467" s="35"/>
      <c r="W467" s="35"/>
      <c r="X467" s="35"/>
      <c r="Y467" s="35"/>
      <c r="Z467" s="35"/>
      <c r="AA467" s="35"/>
      <c r="AB467" s="35"/>
      <c r="AC467" s="35"/>
      <c r="AD467" s="35"/>
    </row>
    <row r="468" spans="1:30" ht="15">
      <c r="A468" s="68" t="s">
        <v>377</v>
      </c>
      <c r="B468" s="68" t="s">
        <v>382</v>
      </c>
      <c r="C468" s="75" t="s">
        <v>290</v>
      </c>
      <c r="D468" s="89">
        <v>3</v>
      </c>
      <c r="E468" s="90" t="s">
        <v>132</v>
      </c>
      <c r="F468" s="91">
        <v>32</v>
      </c>
      <c r="G468" s="75"/>
      <c r="H468" s="78"/>
      <c r="I468" s="92"/>
      <c r="J468" s="92"/>
      <c r="K468" s="35" t="s">
        <v>66</v>
      </c>
      <c r="L468" s="109">
        <v>468</v>
      </c>
      <c r="M468" s="109"/>
      <c r="N468" s="94"/>
      <c r="O468" s="85" t="s">
        <v>199</v>
      </c>
      <c r="P468" s="85">
        <v>1</v>
      </c>
      <c r="Q468" s="85" t="s">
        <v>200</v>
      </c>
      <c r="R468" s="85"/>
      <c r="S468" s="85"/>
      <c r="T468" s="69" t="str">
        <f>REPLACE(INDEX(GroupVertices[Group],MATCH(Edges[[#This Row],[Vertex 1]],GroupVertices[Vertex],0)),1,1,"")</f>
        <v>2</v>
      </c>
      <c r="U468" s="69" t="str">
        <f>REPLACE(INDEX(GroupVertices[Group],MATCH(Edges[[#This Row],[Vertex 2]],GroupVertices[Vertex],0)),1,1,"")</f>
        <v>2</v>
      </c>
      <c r="V468" s="35"/>
      <c r="W468" s="35"/>
      <c r="X468" s="35"/>
      <c r="Y468" s="35"/>
      <c r="Z468" s="35"/>
      <c r="AA468" s="35"/>
      <c r="AB468" s="35"/>
      <c r="AC468" s="35"/>
      <c r="AD468" s="35"/>
    </row>
    <row r="469" spans="1:30" ht="15">
      <c r="A469" s="68" t="s">
        <v>377</v>
      </c>
      <c r="B469" s="68" t="s">
        <v>386</v>
      </c>
      <c r="C469" s="75" t="s">
        <v>290</v>
      </c>
      <c r="D469" s="89">
        <v>3</v>
      </c>
      <c r="E469" s="90" t="s">
        <v>132</v>
      </c>
      <c r="F469" s="91">
        <v>32</v>
      </c>
      <c r="G469" s="75"/>
      <c r="H469" s="78"/>
      <c r="I469" s="92"/>
      <c r="J469" s="92"/>
      <c r="K469" s="35" t="s">
        <v>66</v>
      </c>
      <c r="L469" s="109">
        <v>469</v>
      </c>
      <c r="M469" s="109"/>
      <c r="N469" s="94"/>
      <c r="O469" s="85" t="s">
        <v>199</v>
      </c>
      <c r="P469" s="85">
        <v>1</v>
      </c>
      <c r="Q469" s="85" t="s">
        <v>200</v>
      </c>
      <c r="R469" s="85"/>
      <c r="S469" s="85"/>
      <c r="T469" s="69" t="str">
        <f>REPLACE(INDEX(GroupVertices[Group],MATCH(Edges[[#This Row],[Vertex 1]],GroupVertices[Vertex],0)),1,1,"")</f>
        <v>2</v>
      </c>
      <c r="U469" s="69" t="str">
        <f>REPLACE(INDEX(GroupVertices[Group],MATCH(Edges[[#This Row],[Vertex 2]],GroupVertices[Vertex],0)),1,1,"")</f>
        <v>2</v>
      </c>
      <c r="V469" s="35"/>
      <c r="W469" s="35"/>
      <c r="X469" s="35"/>
      <c r="Y469" s="35"/>
      <c r="Z469" s="35"/>
      <c r="AA469" s="35"/>
      <c r="AB469" s="35"/>
      <c r="AC469" s="35"/>
      <c r="AD469" s="35"/>
    </row>
    <row r="470" spans="1:30" ht="15">
      <c r="A470" s="68" t="s">
        <v>294</v>
      </c>
      <c r="B470" s="68" t="s">
        <v>377</v>
      </c>
      <c r="C470" s="75" t="s">
        <v>290</v>
      </c>
      <c r="D470" s="89">
        <v>3</v>
      </c>
      <c r="E470" s="90" t="s">
        <v>132</v>
      </c>
      <c r="F470" s="91">
        <v>32</v>
      </c>
      <c r="G470" s="75"/>
      <c r="H470" s="78"/>
      <c r="I470" s="92"/>
      <c r="J470" s="92"/>
      <c r="K470" s="35" t="s">
        <v>65</v>
      </c>
      <c r="L470" s="109">
        <v>470</v>
      </c>
      <c r="M470" s="109"/>
      <c r="N470" s="94"/>
      <c r="O470" s="85" t="s">
        <v>199</v>
      </c>
      <c r="P470" s="85">
        <v>1</v>
      </c>
      <c r="Q470" s="85" t="s">
        <v>200</v>
      </c>
      <c r="R470" s="85"/>
      <c r="S470" s="85"/>
      <c r="T470" s="69" t="str">
        <f>REPLACE(INDEX(GroupVertices[Group],MATCH(Edges[[#This Row],[Vertex 1]],GroupVertices[Vertex],0)),1,1,"")</f>
        <v>1</v>
      </c>
      <c r="U470" s="69" t="str">
        <f>REPLACE(INDEX(GroupVertices[Group],MATCH(Edges[[#This Row],[Vertex 2]],GroupVertices[Vertex],0)),1,1,"")</f>
        <v>2</v>
      </c>
      <c r="V470" s="35"/>
      <c r="W470" s="35"/>
      <c r="X470" s="35"/>
      <c r="Y470" s="35"/>
      <c r="Z470" s="35"/>
      <c r="AA470" s="35"/>
      <c r="AB470" s="35"/>
      <c r="AC470" s="35"/>
      <c r="AD470" s="35"/>
    </row>
    <row r="471" spans="1:30" ht="15">
      <c r="A471" s="68" t="s">
        <v>382</v>
      </c>
      <c r="B471" s="68" t="s">
        <v>377</v>
      </c>
      <c r="C471" s="75" t="s">
        <v>290</v>
      </c>
      <c r="D471" s="89">
        <v>3</v>
      </c>
      <c r="E471" s="90" t="s">
        <v>132</v>
      </c>
      <c r="F471" s="91">
        <v>32</v>
      </c>
      <c r="G471" s="75"/>
      <c r="H471" s="78"/>
      <c r="I471" s="92"/>
      <c r="J471" s="92"/>
      <c r="K471" s="35" t="s">
        <v>66</v>
      </c>
      <c r="L471" s="109">
        <v>471</v>
      </c>
      <c r="M471" s="109"/>
      <c r="N471" s="94"/>
      <c r="O471" s="85" t="s">
        <v>199</v>
      </c>
      <c r="P471" s="85">
        <v>1</v>
      </c>
      <c r="Q471" s="85" t="s">
        <v>200</v>
      </c>
      <c r="R471" s="85"/>
      <c r="S471" s="85"/>
      <c r="T471" s="69" t="str">
        <f>REPLACE(INDEX(GroupVertices[Group],MATCH(Edges[[#This Row],[Vertex 1]],GroupVertices[Vertex],0)),1,1,"")</f>
        <v>2</v>
      </c>
      <c r="U471" s="69" t="str">
        <f>REPLACE(INDEX(GroupVertices[Group],MATCH(Edges[[#This Row],[Vertex 2]],GroupVertices[Vertex],0)),1,1,"")</f>
        <v>2</v>
      </c>
      <c r="V471" s="35"/>
      <c r="W471" s="35"/>
      <c r="X471" s="35"/>
      <c r="Y471" s="35"/>
      <c r="Z471" s="35"/>
      <c r="AA471" s="35"/>
      <c r="AB471" s="35"/>
      <c r="AC471" s="35"/>
      <c r="AD471" s="35"/>
    </row>
    <row r="472" spans="1:30" ht="15">
      <c r="A472" s="68" t="s">
        <v>386</v>
      </c>
      <c r="B472" s="68" t="s">
        <v>377</v>
      </c>
      <c r="C472" s="75" t="s">
        <v>290</v>
      </c>
      <c r="D472" s="89">
        <v>3</v>
      </c>
      <c r="E472" s="90" t="s">
        <v>132</v>
      </c>
      <c r="F472" s="91">
        <v>32</v>
      </c>
      <c r="G472" s="75"/>
      <c r="H472" s="78"/>
      <c r="I472" s="92"/>
      <c r="J472" s="92"/>
      <c r="K472" s="35" t="s">
        <v>66</v>
      </c>
      <c r="L472" s="109">
        <v>472</v>
      </c>
      <c r="M472" s="109"/>
      <c r="N472" s="94"/>
      <c r="O472" s="85" t="s">
        <v>199</v>
      </c>
      <c r="P472" s="85">
        <v>1</v>
      </c>
      <c r="Q472" s="85" t="s">
        <v>200</v>
      </c>
      <c r="R472" s="85"/>
      <c r="S472" s="85"/>
      <c r="T472" s="69" t="str">
        <f>REPLACE(INDEX(GroupVertices[Group],MATCH(Edges[[#This Row],[Vertex 1]],GroupVertices[Vertex],0)),1,1,"")</f>
        <v>2</v>
      </c>
      <c r="U472" s="69" t="str">
        <f>REPLACE(INDEX(GroupVertices[Group],MATCH(Edges[[#This Row],[Vertex 2]],GroupVertices[Vertex],0)),1,1,"")</f>
        <v>2</v>
      </c>
      <c r="V472" s="35"/>
      <c r="W472" s="35"/>
      <c r="X472" s="35"/>
      <c r="Y472" s="35"/>
      <c r="Z472" s="35"/>
      <c r="AA472" s="35"/>
      <c r="AB472" s="35"/>
      <c r="AC472" s="35"/>
      <c r="AD472" s="35"/>
    </row>
    <row r="473" spans="1:30" ht="15">
      <c r="A473" s="68" t="s">
        <v>382</v>
      </c>
      <c r="B473" s="68" t="s">
        <v>386</v>
      </c>
      <c r="C473" s="75" t="s">
        <v>290</v>
      </c>
      <c r="D473" s="89">
        <v>3</v>
      </c>
      <c r="E473" s="90" t="s">
        <v>132</v>
      </c>
      <c r="F473" s="91">
        <v>32</v>
      </c>
      <c r="G473" s="75"/>
      <c r="H473" s="78"/>
      <c r="I473" s="92"/>
      <c r="J473" s="92"/>
      <c r="K473" s="35" t="s">
        <v>66</v>
      </c>
      <c r="L473" s="109">
        <v>473</v>
      </c>
      <c r="M473" s="109"/>
      <c r="N473" s="94"/>
      <c r="O473" s="85" t="s">
        <v>199</v>
      </c>
      <c r="P473" s="85">
        <v>1</v>
      </c>
      <c r="Q473" s="85" t="s">
        <v>200</v>
      </c>
      <c r="R473" s="85"/>
      <c r="S473" s="85"/>
      <c r="T473" s="69" t="str">
        <f>REPLACE(INDEX(GroupVertices[Group],MATCH(Edges[[#This Row],[Vertex 1]],GroupVertices[Vertex],0)),1,1,"")</f>
        <v>2</v>
      </c>
      <c r="U473" s="69" t="str">
        <f>REPLACE(INDEX(GroupVertices[Group],MATCH(Edges[[#This Row],[Vertex 2]],GroupVertices[Vertex],0)),1,1,"")</f>
        <v>2</v>
      </c>
      <c r="V473" s="35"/>
      <c r="W473" s="35"/>
      <c r="X473" s="35"/>
      <c r="Y473" s="35"/>
      <c r="Z473" s="35"/>
      <c r="AA473" s="35"/>
      <c r="AB473" s="35"/>
      <c r="AC473" s="35"/>
      <c r="AD473" s="35"/>
    </row>
    <row r="474" spans="1:30" ht="15">
      <c r="A474" s="68" t="s">
        <v>294</v>
      </c>
      <c r="B474" s="68" t="s">
        <v>382</v>
      </c>
      <c r="C474" s="75" t="s">
        <v>290</v>
      </c>
      <c r="D474" s="89">
        <v>3</v>
      </c>
      <c r="E474" s="90" t="s">
        <v>132</v>
      </c>
      <c r="F474" s="91">
        <v>32</v>
      </c>
      <c r="G474" s="75"/>
      <c r="H474" s="78"/>
      <c r="I474" s="92"/>
      <c r="J474" s="92"/>
      <c r="K474" s="35" t="s">
        <v>65</v>
      </c>
      <c r="L474" s="109">
        <v>474</v>
      </c>
      <c r="M474" s="109"/>
      <c r="N474" s="94"/>
      <c r="O474" s="85" t="s">
        <v>199</v>
      </c>
      <c r="P474" s="85">
        <v>1</v>
      </c>
      <c r="Q474" s="85" t="s">
        <v>200</v>
      </c>
      <c r="R474" s="85"/>
      <c r="S474" s="85"/>
      <c r="T474" s="69" t="str">
        <f>REPLACE(INDEX(GroupVertices[Group],MATCH(Edges[[#This Row],[Vertex 1]],GroupVertices[Vertex],0)),1,1,"")</f>
        <v>1</v>
      </c>
      <c r="U474" s="69" t="str">
        <f>REPLACE(INDEX(GroupVertices[Group],MATCH(Edges[[#This Row],[Vertex 2]],GroupVertices[Vertex],0)),1,1,"")</f>
        <v>2</v>
      </c>
      <c r="V474" s="35"/>
      <c r="W474" s="35"/>
      <c r="X474" s="35"/>
      <c r="Y474" s="35"/>
      <c r="Z474" s="35"/>
      <c r="AA474" s="35"/>
      <c r="AB474" s="35"/>
      <c r="AC474" s="35"/>
      <c r="AD474" s="35"/>
    </row>
    <row r="475" spans="1:30" ht="15">
      <c r="A475" s="68" t="s">
        <v>386</v>
      </c>
      <c r="B475" s="68" t="s">
        <v>382</v>
      </c>
      <c r="C475" s="75" t="s">
        <v>290</v>
      </c>
      <c r="D475" s="89">
        <v>3</v>
      </c>
      <c r="E475" s="90" t="s">
        <v>132</v>
      </c>
      <c r="F475" s="91">
        <v>32</v>
      </c>
      <c r="G475" s="75"/>
      <c r="H475" s="78"/>
      <c r="I475" s="92"/>
      <c r="J475" s="92"/>
      <c r="K475" s="35" t="s">
        <v>66</v>
      </c>
      <c r="L475" s="109">
        <v>475</v>
      </c>
      <c r="M475" s="109"/>
      <c r="N475" s="94"/>
      <c r="O475" s="85" t="s">
        <v>199</v>
      </c>
      <c r="P475" s="85">
        <v>1</v>
      </c>
      <c r="Q475" s="85" t="s">
        <v>200</v>
      </c>
      <c r="R475" s="85"/>
      <c r="S475" s="85"/>
      <c r="T475" s="69" t="str">
        <f>REPLACE(INDEX(GroupVertices[Group],MATCH(Edges[[#This Row],[Vertex 1]],GroupVertices[Vertex],0)),1,1,"")</f>
        <v>2</v>
      </c>
      <c r="U475" s="69" t="str">
        <f>REPLACE(INDEX(GroupVertices[Group],MATCH(Edges[[#This Row],[Vertex 2]],GroupVertices[Vertex],0)),1,1,"")</f>
        <v>2</v>
      </c>
      <c r="V475" s="35"/>
      <c r="W475" s="35"/>
      <c r="X475" s="35"/>
      <c r="Y475" s="35"/>
      <c r="Z475" s="35"/>
      <c r="AA475" s="35"/>
      <c r="AB475" s="35"/>
      <c r="AC475" s="35"/>
      <c r="AD475" s="35"/>
    </row>
    <row r="476" spans="1:30" ht="15">
      <c r="A476" s="99" t="s">
        <v>294</v>
      </c>
      <c r="B476" s="99" t="s">
        <v>386</v>
      </c>
      <c r="C476" s="76" t="s">
        <v>290</v>
      </c>
      <c r="D476" s="100">
        <v>3</v>
      </c>
      <c r="E476" s="110" t="s">
        <v>132</v>
      </c>
      <c r="F476" s="101">
        <v>32</v>
      </c>
      <c r="G476" s="76"/>
      <c r="H476" s="79"/>
      <c r="I476" s="102"/>
      <c r="J476" s="102"/>
      <c r="K476" s="35" t="s">
        <v>65</v>
      </c>
      <c r="L476" s="111">
        <v>476</v>
      </c>
      <c r="M476" s="111"/>
      <c r="N476" s="108"/>
      <c r="O476" s="112" t="s">
        <v>199</v>
      </c>
      <c r="P476" s="112">
        <v>1</v>
      </c>
      <c r="Q476" s="112" t="s">
        <v>200</v>
      </c>
      <c r="R476" s="112"/>
      <c r="S476" s="112"/>
      <c r="T476" s="69" t="str">
        <f>REPLACE(INDEX(GroupVertices[Group],MATCH(Edges[[#This Row],[Vertex 1]],GroupVertices[Vertex],0)),1,1,"")</f>
        <v>1</v>
      </c>
      <c r="U476" s="69" t="str">
        <f>REPLACE(INDEX(GroupVertices[Group],MATCH(Edges[[#This Row],[Vertex 2]],GroupVertices[Vertex],0)),1,1,"")</f>
        <v>2</v>
      </c>
      <c r="V476" s="35"/>
      <c r="W476" s="35"/>
      <c r="X476" s="35"/>
      <c r="Y476" s="35"/>
      <c r="Z476" s="35"/>
      <c r="AA476" s="35"/>
      <c r="AB476" s="35"/>
      <c r="AC476" s="35"/>
      <c r="AD476"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6"/>
    <dataValidation allowBlank="1" showErrorMessage="1" sqref="N2:N4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6"/>
    <dataValidation allowBlank="1" showInputMessage="1" promptTitle="Edge Color" prompt="To select an optional edge color, right-click and select Select Color on the right-click menu." sqref="C3:C476"/>
    <dataValidation allowBlank="1" showInputMessage="1" promptTitle="Edge Width" prompt="Enter an optional edge width between 1 and 10." errorTitle="Invalid Edge Width" error="The optional edge width must be a whole number between 1 and 10." sqref="D3:D476"/>
    <dataValidation allowBlank="1" showInputMessage="1" promptTitle="Edge Opacity" prompt="Enter an optional edge opacity between 0 (transparent) and 100 (opaque)." errorTitle="Invalid Edge Opacity" error="The optional edge opacity must be a whole number between 0 and 10." sqref="F3:F4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6">
      <formula1>ValidEdgeVisibilities</formula1>
    </dataValidation>
    <dataValidation allowBlank="1" showInputMessage="1" showErrorMessage="1" promptTitle="Vertex 1 Name" prompt="Enter the name of the edge's first vertex." sqref="A3:A476"/>
    <dataValidation allowBlank="1" showInputMessage="1" showErrorMessage="1" promptTitle="Vertex 2 Name" prompt="Enter the name of the edge's second vertex." sqref="B3:B476"/>
    <dataValidation allowBlank="1" showInputMessage="1" showErrorMessage="1" promptTitle="Edge Label" prompt="Enter an optional edge label." errorTitle="Invalid Edge Visibility" error="You have entered an unrecognized edge visibility.  Try selecting from the drop-down list instead." sqref="H3:H4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69" t="s">
        <v>254</v>
      </c>
      <c r="B1" s="69" t="s">
        <v>255</v>
      </c>
      <c r="C1" s="69" t="s">
        <v>248</v>
      </c>
      <c r="D1" s="69" t="s">
        <v>249</v>
      </c>
      <c r="E1" s="69" t="s">
        <v>256</v>
      </c>
      <c r="F1" s="69" t="s">
        <v>144</v>
      </c>
      <c r="G1" s="69" t="s">
        <v>257</v>
      </c>
      <c r="H1" s="69" t="s">
        <v>258</v>
      </c>
      <c r="I1" s="69" t="s">
        <v>259</v>
      </c>
      <c r="J1" s="69" t="s">
        <v>260</v>
      </c>
      <c r="K1" s="69" t="s">
        <v>261</v>
      </c>
      <c r="L1" s="69" t="s">
        <v>262</v>
      </c>
    </row>
    <row r="2" spans="1:12" ht="15">
      <c r="A2" s="69"/>
      <c r="B2" s="69"/>
      <c r="C2" s="69"/>
      <c r="D2" s="86"/>
      <c r="E2" s="86"/>
      <c r="F2" s="69"/>
      <c r="G2" s="69"/>
      <c r="H2" s="69"/>
      <c r="I2" s="69"/>
      <c r="J2" s="69"/>
      <c r="K2" s="69"/>
      <c r="L2" s="6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274</v>
      </c>
      <c r="B1" s="13" t="s">
        <v>34</v>
      </c>
    </row>
    <row r="2" spans="1:2" ht="15">
      <c r="A2" s="80" t="s">
        <v>294</v>
      </c>
      <c r="B2" s="69">
        <v>17734.625397</v>
      </c>
    </row>
    <row r="3" spans="1:2" ht="15">
      <c r="A3" s="80" t="s">
        <v>386</v>
      </c>
      <c r="B3" s="69">
        <v>533.633333</v>
      </c>
    </row>
    <row r="4" spans="1:2" ht="15">
      <c r="A4" s="80" t="s">
        <v>377</v>
      </c>
      <c r="B4" s="69">
        <v>253.852381</v>
      </c>
    </row>
    <row r="5" spans="1:2" ht="15">
      <c r="A5" s="80" t="s">
        <v>351</v>
      </c>
      <c r="B5" s="69">
        <v>191.933333</v>
      </c>
    </row>
    <row r="6" spans="1:2" ht="15">
      <c r="A6" s="80" t="s">
        <v>339</v>
      </c>
      <c r="B6" s="69">
        <v>115.787302</v>
      </c>
    </row>
    <row r="7" spans="1:2" ht="15">
      <c r="A7" s="80" t="s">
        <v>343</v>
      </c>
      <c r="B7" s="69">
        <v>50.796825</v>
      </c>
    </row>
    <row r="8" spans="1:2" ht="15">
      <c r="A8" s="80" t="s">
        <v>385</v>
      </c>
      <c r="B8" s="69">
        <v>45.719048</v>
      </c>
    </row>
    <row r="9" spans="1:2" ht="15">
      <c r="A9" s="80" t="s">
        <v>330</v>
      </c>
      <c r="B9" s="69">
        <v>38.230159</v>
      </c>
    </row>
    <row r="10" spans="1:2" ht="15">
      <c r="A10" s="80" t="s">
        <v>370</v>
      </c>
      <c r="B10" s="69">
        <v>29.485714</v>
      </c>
    </row>
    <row r="11" spans="1:2" ht="15">
      <c r="A11" s="80" t="s">
        <v>344</v>
      </c>
      <c r="B11" s="69">
        <v>21.646032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275</v>
      </c>
      <c r="B1" s="13" t="s">
        <v>276</v>
      </c>
      <c r="C1" s="69" t="s">
        <v>277</v>
      </c>
      <c r="D1" s="69" t="s">
        <v>279</v>
      </c>
      <c r="E1" s="69" t="s">
        <v>278</v>
      </c>
      <c r="F1" s="69" t="s">
        <v>589</v>
      </c>
      <c r="G1" s="69" t="s">
        <v>588</v>
      </c>
      <c r="H1" s="69" t="s">
        <v>591</v>
      </c>
      <c r="I1" s="69" t="s">
        <v>590</v>
      </c>
      <c r="J1" s="69" t="s">
        <v>593</v>
      </c>
      <c r="K1" s="69" t="s">
        <v>592</v>
      </c>
      <c r="L1" s="69" t="s">
        <v>595</v>
      </c>
      <c r="M1" s="69" t="s">
        <v>594</v>
      </c>
      <c r="N1" s="69" t="s">
        <v>596</v>
      </c>
    </row>
    <row r="2" spans="1:14" ht="15">
      <c r="A2" s="81" t="s">
        <v>243</v>
      </c>
      <c r="B2" s="81">
        <v>0</v>
      </c>
      <c r="C2" s="81"/>
      <c r="D2" s="81"/>
      <c r="E2" s="81"/>
      <c r="F2" s="81"/>
      <c r="G2" s="81"/>
      <c r="H2" s="81"/>
      <c r="I2" s="81"/>
      <c r="J2" s="81"/>
      <c r="K2" s="81"/>
      <c r="L2" s="81"/>
      <c r="M2" s="81"/>
      <c r="N2" s="81"/>
    </row>
    <row r="3" spans="1:14" ht="15">
      <c r="A3" s="81" t="s">
        <v>244</v>
      </c>
      <c r="B3" s="81">
        <v>0</v>
      </c>
      <c r="C3" s="81"/>
      <c r="D3" s="81"/>
      <c r="E3" s="81"/>
      <c r="F3" s="81"/>
      <c r="G3" s="81"/>
      <c r="H3" s="81"/>
      <c r="I3" s="81"/>
      <c r="J3" s="81"/>
      <c r="K3" s="81"/>
      <c r="L3" s="81"/>
      <c r="M3" s="81"/>
      <c r="N3" s="81"/>
    </row>
    <row r="4" spans="1:14" ht="15">
      <c r="A4" s="81" t="s">
        <v>245</v>
      </c>
      <c r="B4" s="81">
        <v>0</v>
      </c>
      <c r="C4" s="81"/>
      <c r="D4" s="81"/>
      <c r="E4" s="81"/>
      <c r="F4" s="81"/>
      <c r="G4" s="81"/>
      <c r="H4" s="81"/>
      <c r="I4" s="81"/>
      <c r="J4" s="81"/>
      <c r="K4" s="81"/>
      <c r="L4" s="81"/>
      <c r="M4" s="81"/>
      <c r="N4" s="81"/>
    </row>
    <row r="5" spans="1:14" ht="15">
      <c r="A5" s="81" t="s">
        <v>246</v>
      </c>
      <c r="B5" s="81">
        <v>0</v>
      </c>
      <c r="C5" s="81"/>
      <c r="D5" s="81"/>
      <c r="E5" s="81"/>
      <c r="F5" s="81"/>
      <c r="G5" s="81"/>
      <c r="H5" s="81"/>
      <c r="I5" s="81"/>
      <c r="J5" s="81"/>
      <c r="K5" s="81"/>
      <c r="L5" s="81"/>
      <c r="M5" s="81"/>
      <c r="N5" s="81"/>
    </row>
    <row r="6" spans="1:14" ht="15">
      <c r="A6" s="81" t="s">
        <v>247</v>
      </c>
      <c r="B6" s="81">
        <v>0</v>
      </c>
      <c r="C6" s="81"/>
      <c r="D6" s="81"/>
      <c r="E6" s="81"/>
      <c r="F6" s="81"/>
      <c r="G6" s="81"/>
      <c r="H6" s="81"/>
      <c r="I6" s="81"/>
      <c r="J6" s="81"/>
      <c r="K6" s="81"/>
      <c r="L6" s="81"/>
      <c r="M6" s="81"/>
      <c r="N6" s="81"/>
    </row>
    <row r="9" spans="1:14" ht="15" customHeight="1">
      <c r="A9" s="69" t="s">
        <v>282</v>
      </c>
      <c r="B9" s="69" t="s">
        <v>276</v>
      </c>
      <c r="C9" s="69" t="s">
        <v>283</v>
      </c>
      <c r="D9" s="69" t="s">
        <v>279</v>
      </c>
      <c r="E9" s="69" t="s">
        <v>284</v>
      </c>
      <c r="F9" s="69" t="s">
        <v>589</v>
      </c>
      <c r="G9" s="69" t="s">
        <v>597</v>
      </c>
      <c r="H9" s="69" t="s">
        <v>591</v>
      </c>
      <c r="I9" s="69" t="s">
        <v>598</v>
      </c>
      <c r="J9" s="69" t="s">
        <v>593</v>
      </c>
      <c r="K9" s="69" t="s">
        <v>599</v>
      </c>
      <c r="L9" s="69" t="s">
        <v>595</v>
      </c>
      <c r="M9" s="69" t="s">
        <v>600</v>
      </c>
      <c r="N9" s="69" t="s">
        <v>596</v>
      </c>
    </row>
    <row r="10" spans="1:14" ht="15">
      <c r="A10" s="69"/>
      <c r="B10" s="69"/>
      <c r="C10" s="69"/>
      <c r="D10" s="69"/>
      <c r="E10" s="69"/>
      <c r="F10" s="69"/>
      <c r="G10" s="69"/>
      <c r="H10" s="69"/>
      <c r="I10" s="69"/>
      <c r="J10" s="69"/>
      <c r="K10" s="69"/>
      <c r="L10" s="69"/>
      <c r="M10" s="69"/>
      <c r="N10" s="69"/>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21.7109375" style="0" customWidth="1"/>
    <col min="41" max="41" width="27.00390625" style="0" customWidth="1"/>
    <col min="42" max="42" width="22.57421875" style="0" customWidth="1"/>
    <col min="43" max="43" width="28.00390625" style="0" customWidth="1"/>
    <col min="44" max="44" width="19.7109375" style="0" customWidth="1"/>
    <col min="45" max="45" width="25.00390625" style="0" customWidth="1"/>
    <col min="46" max="46" width="18.140625" style="0" customWidth="1"/>
    <col min="47" max="47" width="22.28125" style="0" customWidth="1"/>
    <col min="48" max="48" width="17.00390625" style="0" customWidth="1"/>
    <col min="49" max="49" width="17.140625" style="0" customWidth="1"/>
    <col min="50" max="50" width="19.28125" style="0" customWidth="1"/>
    <col min="51" max="51" width="18.8515625" style="0" customWidth="1"/>
    <col min="52" max="52" width="19.281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291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201</v>
      </c>
      <c r="AF2" s="13" t="s">
        <v>202</v>
      </c>
      <c r="AG2" s="13" t="s">
        <v>203</v>
      </c>
      <c r="AH2" s="13" t="s">
        <v>204</v>
      </c>
      <c r="AI2" s="13" t="s">
        <v>205</v>
      </c>
      <c r="AJ2" s="13" t="s">
        <v>206</v>
      </c>
      <c r="AK2" s="13" t="s">
        <v>207</v>
      </c>
      <c r="AL2" s="13" t="s">
        <v>208</v>
      </c>
      <c r="AM2" s="13" t="s">
        <v>231</v>
      </c>
      <c r="AN2" s="87" t="s">
        <v>263</v>
      </c>
      <c r="AO2" s="87" t="s">
        <v>264</v>
      </c>
      <c r="AP2" s="87" t="s">
        <v>265</v>
      </c>
      <c r="AQ2" s="87" t="s">
        <v>266</v>
      </c>
      <c r="AR2" s="87" t="s">
        <v>267</v>
      </c>
      <c r="AS2" s="87" t="s">
        <v>268</v>
      </c>
      <c r="AT2" s="87" t="s">
        <v>269</v>
      </c>
      <c r="AU2" s="87" t="s">
        <v>270</v>
      </c>
      <c r="AV2" s="87" t="s">
        <v>272</v>
      </c>
      <c r="AW2" s="87" t="s">
        <v>286</v>
      </c>
      <c r="AX2" s="87" t="s">
        <v>287</v>
      </c>
      <c r="AY2" s="87" t="s">
        <v>288</v>
      </c>
      <c r="AZ2" s="87" t="s">
        <v>289</v>
      </c>
      <c r="BA2" s="3"/>
      <c r="BB2" s="3"/>
    </row>
    <row r="3" spans="1:54" ht="41.45" customHeight="1">
      <c r="A3" s="68" t="s">
        <v>293</v>
      </c>
      <c r="B3" s="69"/>
      <c r="C3" s="75"/>
      <c r="D3" s="75" t="s">
        <v>64</v>
      </c>
      <c r="E3" s="89">
        <v>162</v>
      </c>
      <c r="F3" s="91">
        <v>100</v>
      </c>
      <c r="G3" s="75" t="s">
        <v>209</v>
      </c>
      <c r="H3" s="75"/>
      <c r="I3" s="78" t="s">
        <v>293</v>
      </c>
      <c r="J3" s="92"/>
      <c r="K3" s="92"/>
      <c r="L3" s="78" t="s">
        <v>293</v>
      </c>
      <c r="M3" s="95">
        <v>1</v>
      </c>
      <c r="N3" s="96">
        <v>6591.01806640625</v>
      </c>
      <c r="O3" s="96">
        <v>9684.8955078125</v>
      </c>
      <c r="P3" s="97"/>
      <c r="Q3" s="98"/>
      <c r="R3" s="98"/>
      <c r="S3" s="49"/>
      <c r="T3" s="49">
        <v>1</v>
      </c>
      <c r="U3" s="49">
        <v>3</v>
      </c>
      <c r="V3" s="50">
        <v>0</v>
      </c>
      <c r="W3" s="50">
        <v>0.003597</v>
      </c>
      <c r="X3" s="50">
        <v>0.00743</v>
      </c>
      <c r="Y3" s="50">
        <v>0.710413</v>
      </c>
      <c r="Z3" s="50">
        <v>0.75</v>
      </c>
      <c r="AA3" s="50">
        <v>0</v>
      </c>
      <c r="AB3" s="93">
        <v>3</v>
      </c>
      <c r="AC3" s="93"/>
      <c r="AD3" s="94"/>
      <c r="AE3" s="69" t="s">
        <v>210</v>
      </c>
      <c r="AF3" s="77" t="s">
        <v>435</v>
      </c>
      <c r="AG3" s="69" t="s">
        <v>211</v>
      </c>
      <c r="AH3" s="69"/>
      <c r="AI3" s="69"/>
      <c r="AJ3" s="69">
        <v>0.3749118</v>
      </c>
      <c r="AK3" s="69">
        <v>500</v>
      </c>
      <c r="AL3" s="69"/>
      <c r="AM3" s="69" t="str">
        <f>REPLACE(INDEX(GroupVertices[Group],MATCH(Vertices[[#This Row],[Vertex]],GroupVertices[Vertex],0)),1,1,"")</f>
        <v>2</v>
      </c>
      <c r="AN3" s="49"/>
      <c r="AO3" s="50"/>
      <c r="AP3" s="49"/>
      <c r="AQ3" s="50"/>
      <c r="AR3" s="49"/>
      <c r="AS3" s="50"/>
      <c r="AT3" s="49"/>
      <c r="AU3" s="50"/>
      <c r="AV3" s="49"/>
      <c r="AW3" s="88" t="s">
        <v>281</v>
      </c>
      <c r="AX3" s="88" t="s">
        <v>281</v>
      </c>
      <c r="AY3" s="88" t="s">
        <v>281</v>
      </c>
      <c r="AZ3" s="88" t="s">
        <v>281</v>
      </c>
      <c r="BA3" s="3"/>
      <c r="BB3" s="3"/>
    </row>
    <row r="4" spans="1:57" ht="41.45" customHeight="1">
      <c r="A4" s="68" t="s">
        <v>351</v>
      </c>
      <c r="B4" s="85"/>
      <c r="C4" s="75"/>
      <c r="D4" s="75" t="s">
        <v>64</v>
      </c>
      <c r="E4" s="89">
        <v>463.40570895334236</v>
      </c>
      <c r="F4" s="113">
        <v>99.67532440854522</v>
      </c>
      <c r="G4" s="75" t="s">
        <v>209</v>
      </c>
      <c r="H4" s="114"/>
      <c r="I4" s="78" t="s">
        <v>351</v>
      </c>
      <c r="J4" s="92"/>
      <c r="K4" s="115"/>
      <c r="L4" s="78" t="s">
        <v>351</v>
      </c>
      <c r="M4" s="116">
        <v>109.20355211216419</v>
      </c>
      <c r="N4" s="96">
        <v>8955.91796875</v>
      </c>
      <c r="O4" s="96">
        <v>6811.3583984375</v>
      </c>
      <c r="P4" s="97"/>
      <c r="Q4" s="98"/>
      <c r="R4" s="98"/>
      <c r="S4" s="117"/>
      <c r="T4" s="49">
        <v>20</v>
      </c>
      <c r="U4" s="49">
        <v>7</v>
      </c>
      <c r="V4" s="50">
        <v>191.933333</v>
      </c>
      <c r="W4" s="50">
        <v>0.003876</v>
      </c>
      <c r="X4" s="50">
        <v>0.018252</v>
      </c>
      <c r="Y4" s="50">
        <v>3.814802</v>
      </c>
      <c r="Z4" s="50">
        <v>0.11594202898550725</v>
      </c>
      <c r="AA4" s="50">
        <v>0.125</v>
      </c>
      <c r="AB4" s="93">
        <v>4</v>
      </c>
      <c r="AC4" s="93"/>
      <c r="AD4" s="94"/>
      <c r="AE4" s="85" t="s">
        <v>210</v>
      </c>
      <c r="AF4" s="85" t="s">
        <v>436</v>
      </c>
      <c r="AG4" s="85" t="s">
        <v>211</v>
      </c>
      <c r="AH4" s="85"/>
      <c r="AI4" s="85"/>
      <c r="AJ4" s="85">
        <v>0.6099482</v>
      </c>
      <c r="AK4" s="85">
        <v>500</v>
      </c>
      <c r="AL4" s="85"/>
      <c r="AM4" s="69" t="str">
        <f>REPLACE(INDEX(GroupVertices[Group],MATCH(Vertices[[#This Row],[Vertex]],GroupVertices[Vertex],0)),1,1,"")</f>
        <v>4</v>
      </c>
      <c r="AN4" s="49"/>
      <c r="AO4" s="50"/>
      <c r="AP4" s="49"/>
      <c r="AQ4" s="50"/>
      <c r="AR4" s="49"/>
      <c r="AS4" s="50"/>
      <c r="AT4" s="49"/>
      <c r="AU4" s="50"/>
      <c r="AV4" s="49"/>
      <c r="AW4" s="88" t="s">
        <v>281</v>
      </c>
      <c r="AX4" s="88" t="s">
        <v>281</v>
      </c>
      <c r="AY4" s="88" t="s">
        <v>281</v>
      </c>
      <c r="AZ4" s="88" t="s">
        <v>281</v>
      </c>
      <c r="BA4" s="2"/>
      <c r="BB4" s="3"/>
      <c r="BC4" s="3"/>
      <c r="BD4" s="3"/>
      <c r="BE4" s="3"/>
    </row>
    <row r="5" spans="1:52" ht="41.45" customHeight="1">
      <c r="A5" s="68" t="s">
        <v>376</v>
      </c>
      <c r="B5" s="85"/>
      <c r="C5" s="75"/>
      <c r="D5" s="75" t="s">
        <v>64</v>
      </c>
      <c r="E5" s="89">
        <v>174.40589669086506</v>
      </c>
      <c r="F5" s="113">
        <v>99.98663631203397</v>
      </c>
      <c r="G5" s="75" t="s">
        <v>209</v>
      </c>
      <c r="H5" s="114"/>
      <c r="I5" s="78" t="s">
        <v>376</v>
      </c>
      <c r="J5" s="92"/>
      <c r="K5" s="115"/>
      <c r="L5" s="78" t="s">
        <v>376</v>
      </c>
      <c r="M5" s="116">
        <v>5.4536717428134125</v>
      </c>
      <c r="N5" s="96">
        <v>6167.14306640625</v>
      </c>
      <c r="O5" s="96">
        <v>8580.453125</v>
      </c>
      <c r="P5" s="97"/>
      <c r="Q5" s="98"/>
      <c r="R5" s="98"/>
      <c r="S5" s="117"/>
      <c r="T5" s="49">
        <v>8</v>
      </c>
      <c r="U5" s="49">
        <v>4</v>
      </c>
      <c r="V5" s="50">
        <v>7.9</v>
      </c>
      <c r="W5" s="50">
        <v>0.00365</v>
      </c>
      <c r="X5" s="50">
        <v>0.010408</v>
      </c>
      <c r="Y5" s="50">
        <v>1.281778</v>
      </c>
      <c r="Z5" s="50">
        <v>0.35714285714285715</v>
      </c>
      <c r="AA5" s="50">
        <v>0.5</v>
      </c>
      <c r="AB5" s="93">
        <v>5</v>
      </c>
      <c r="AC5" s="93"/>
      <c r="AD5" s="94"/>
      <c r="AE5" s="85" t="s">
        <v>210</v>
      </c>
      <c r="AF5" s="85" t="s">
        <v>437</v>
      </c>
      <c r="AG5" s="85" t="s">
        <v>211</v>
      </c>
      <c r="AH5" s="85"/>
      <c r="AI5" s="85"/>
      <c r="AJ5" s="85">
        <v>0.4072698</v>
      </c>
      <c r="AK5" s="85">
        <v>500</v>
      </c>
      <c r="AL5" s="85"/>
      <c r="AM5" s="69" t="str">
        <f>REPLACE(INDEX(GroupVertices[Group],MATCH(Vertices[[#This Row],[Vertex]],GroupVertices[Vertex],0)),1,1,"")</f>
        <v>2</v>
      </c>
      <c r="AN5" s="49"/>
      <c r="AO5" s="50"/>
      <c r="AP5" s="49"/>
      <c r="AQ5" s="50"/>
      <c r="AR5" s="49"/>
      <c r="AS5" s="50"/>
      <c r="AT5" s="49"/>
      <c r="AU5" s="50"/>
      <c r="AV5" s="49"/>
      <c r="AW5" s="88" t="s">
        <v>281</v>
      </c>
      <c r="AX5" s="88" t="s">
        <v>281</v>
      </c>
      <c r="AY5" s="88" t="s">
        <v>281</v>
      </c>
      <c r="AZ5" s="88" t="s">
        <v>281</v>
      </c>
    </row>
    <row r="6" spans="1:52" ht="41.45" customHeight="1">
      <c r="A6" s="68" t="s">
        <v>386</v>
      </c>
      <c r="B6" s="85"/>
      <c r="C6" s="75"/>
      <c r="D6" s="75" t="s">
        <v>64</v>
      </c>
      <c r="E6" s="89">
        <v>1000</v>
      </c>
      <c r="F6" s="113">
        <v>99.09730261386248</v>
      </c>
      <c r="G6" s="75" t="s">
        <v>209</v>
      </c>
      <c r="H6" s="114"/>
      <c r="I6" s="78" t="s">
        <v>386</v>
      </c>
      <c r="J6" s="92"/>
      <c r="K6" s="115"/>
      <c r="L6" s="78" t="s">
        <v>386</v>
      </c>
      <c r="M6" s="116">
        <v>301.8389488867646</v>
      </c>
      <c r="N6" s="96">
        <v>6778.8720703125</v>
      </c>
      <c r="O6" s="96">
        <v>7573.25537109375</v>
      </c>
      <c r="P6" s="97"/>
      <c r="Q6" s="98"/>
      <c r="R6" s="98"/>
      <c r="S6" s="117"/>
      <c r="T6" s="49">
        <v>35</v>
      </c>
      <c r="U6" s="49">
        <v>14</v>
      </c>
      <c r="V6" s="50">
        <v>533.633333</v>
      </c>
      <c r="W6" s="50">
        <v>0.004098</v>
      </c>
      <c r="X6" s="50">
        <v>0.026748</v>
      </c>
      <c r="Y6" s="50">
        <v>5.79405</v>
      </c>
      <c r="Z6" s="50">
        <v>0.08534850640113797</v>
      </c>
      <c r="AA6" s="50">
        <v>0.2894736842105263</v>
      </c>
      <c r="AB6" s="93">
        <v>6</v>
      </c>
      <c r="AC6" s="93"/>
      <c r="AD6" s="94"/>
      <c r="AE6" s="85" t="s">
        <v>210</v>
      </c>
      <c r="AF6" s="118" t="s">
        <v>438</v>
      </c>
      <c r="AG6" s="85" t="s">
        <v>211</v>
      </c>
      <c r="AH6" s="85"/>
      <c r="AI6" s="85"/>
      <c r="AJ6" s="85">
        <v>0.5490105</v>
      </c>
      <c r="AK6" s="85">
        <v>500</v>
      </c>
      <c r="AL6" s="85"/>
      <c r="AM6" s="69" t="str">
        <f>REPLACE(INDEX(GroupVertices[Group],MATCH(Vertices[[#This Row],[Vertex]],GroupVertices[Vertex],0)),1,1,"")</f>
        <v>2</v>
      </c>
      <c r="AN6" s="49"/>
      <c r="AO6" s="50"/>
      <c r="AP6" s="49"/>
      <c r="AQ6" s="50"/>
      <c r="AR6" s="49"/>
      <c r="AS6" s="50"/>
      <c r="AT6" s="49"/>
      <c r="AU6" s="50"/>
      <c r="AV6" s="49"/>
      <c r="AW6" s="88" t="s">
        <v>281</v>
      </c>
      <c r="AX6" s="88" t="s">
        <v>281</v>
      </c>
      <c r="AY6" s="88" t="s">
        <v>281</v>
      </c>
      <c r="AZ6" s="88" t="s">
        <v>281</v>
      </c>
    </row>
    <row r="7" spans="1:52" ht="41.45" customHeight="1">
      <c r="A7" s="68" t="s">
        <v>294</v>
      </c>
      <c r="B7" s="85"/>
      <c r="C7" s="75"/>
      <c r="D7" s="75" t="s">
        <v>64</v>
      </c>
      <c r="E7" s="89">
        <v>1000</v>
      </c>
      <c r="F7" s="113">
        <v>70</v>
      </c>
      <c r="G7" s="75" t="s">
        <v>209</v>
      </c>
      <c r="H7" s="114"/>
      <c r="I7" s="78" t="s">
        <v>294</v>
      </c>
      <c r="J7" s="92"/>
      <c r="K7" s="115"/>
      <c r="L7" s="78" t="s">
        <v>294</v>
      </c>
      <c r="M7" s="116">
        <v>9999</v>
      </c>
      <c r="N7" s="96">
        <v>2259.187744140625</v>
      </c>
      <c r="O7" s="96">
        <v>5101.123046875</v>
      </c>
      <c r="P7" s="97"/>
      <c r="Q7" s="98"/>
      <c r="R7" s="98"/>
      <c r="S7" s="117"/>
      <c r="T7" s="49">
        <v>0</v>
      </c>
      <c r="U7" s="49">
        <v>141</v>
      </c>
      <c r="V7" s="50">
        <v>17734.625397</v>
      </c>
      <c r="W7" s="50">
        <v>0.007092</v>
      </c>
      <c r="X7" s="50">
        <v>0.060325</v>
      </c>
      <c r="Y7" s="50">
        <v>26.460363</v>
      </c>
      <c r="Z7" s="50">
        <v>0.016869300911854103</v>
      </c>
      <c r="AA7" s="50">
        <v>0</v>
      </c>
      <c r="AB7" s="93">
        <v>7</v>
      </c>
      <c r="AC7" s="93"/>
      <c r="AD7" s="94"/>
      <c r="AE7" s="85" t="s">
        <v>210</v>
      </c>
      <c r="AF7" s="118" t="s">
        <v>439</v>
      </c>
      <c r="AG7" s="85" t="s">
        <v>211</v>
      </c>
      <c r="AH7" s="85"/>
      <c r="AI7" s="85"/>
      <c r="AJ7" s="85">
        <v>0.385579</v>
      </c>
      <c r="AK7" s="85">
        <v>500</v>
      </c>
      <c r="AL7" s="85"/>
      <c r="AM7" s="69" t="str">
        <f>REPLACE(INDEX(GroupVertices[Group],MATCH(Vertices[[#This Row],[Vertex]],GroupVertices[Vertex],0)),1,1,"")</f>
        <v>1</v>
      </c>
      <c r="AN7" s="49"/>
      <c r="AO7" s="50"/>
      <c r="AP7" s="49"/>
      <c r="AQ7" s="50"/>
      <c r="AR7" s="49"/>
      <c r="AS7" s="50"/>
      <c r="AT7" s="49"/>
      <c r="AU7" s="50"/>
      <c r="AV7" s="49"/>
      <c r="AW7" s="88" t="s">
        <v>281</v>
      </c>
      <c r="AX7" s="88" t="s">
        <v>281</v>
      </c>
      <c r="AY7" s="88" t="s">
        <v>281</v>
      </c>
      <c r="AZ7" s="88" t="s">
        <v>281</v>
      </c>
    </row>
    <row r="8" spans="1:52" ht="41.45" customHeight="1">
      <c r="A8" s="68" t="s">
        <v>390</v>
      </c>
      <c r="B8" s="85"/>
      <c r="C8" s="75"/>
      <c r="D8" s="75" t="s">
        <v>64</v>
      </c>
      <c r="E8" s="89">
        <v>162</v>
      </c>
      <c r="F8" s="113">
        <v>100</v>
      </c>
      <c r="G8" s="75" t="s">
        <v>209</v>
      </c>
      <c r="H8" s="114"/>
      <c r="I8" s="78" t="s">
        <v>390</v>
      </c>
      <c r="J8" s="92"/>
      <c r="K8" s="115"/>
      <c r="L8" s="78" t="s">
        <v>390</v>
      </c>
      <c r="M8" s="116">
        <v>1</v>
      </c>
      <c r="N8" s="96">
        <v>918.1161499023438</v>
      </c>
      <c r="O8" s="96">
        <v>2655.46142578125</v>
      </c>
      <c r="P8" s="97"/>
      <c r="Q8" s="98"/>
      <c r="R8" s="98"/>
      <c r="S8" s="117"/>
      <c r="T8" s="49">
        <v>1</v>
      </c>
      <c r="U8" s="49">
        <v>0</v>
      </c>
      <c r="V8" s="50">
        <v>0</v>
      </c>
      <c r="W8" s="50">
        <v>0.003559</v>
      </c>
      <c r="X8" s="50">
        <v>0.003873</v>
      </c>
      <c r="Y8" s="50">
        <v>0.309513</v>
      </c>
      <c r="Z8" s="50">
        <v>0</v>
      </c>
      <c r="AA8" s="50">
        <v>0</v>
      </c>
      <c r="AB8" s="93">
        <v>8</v>
      </c>
      <c r="AC8" s="93"/>
      <c r="AD8" s="94"/>
      <c r="AE8" s="85" t="s">
        <v>210</v>
      </c>
      <c r="AF8" s="85" t="s">
        <v>440</v>
      </c>
      <c r="AG8" s="85" t="s">
        <v>211</v>
      </c>
      <c r="AH8" s="85"/>
      <c r="AI8" s="85"/>
      <c r="AJ8" s="85">
        <v>0.15</v>
      </c>
      <c r="AK8" s="85">
        <v>5</v>
      </c>
      <c r="AL8" s="85"/>
      <c r="AM8" s="69" t="str">
        <f>REPLACE(INDEX(GroupVertices[Group],MATCH(Vertices[[#This Row],[Vertex]],GroupVertices[Vertex],0)),1,1,"")</f>
        <v>1</v>
      </c>
      <c r="AN8" s="49"/>
      <c r="AO8" s="50"/>
      <c r="AP8" s="49"/>
      <c r="AQ8" s="50"/>
      <c r="AR8" s="49"/>
      <c r="AS8" s="50"/>
      <c r="AT8" s="49"/>
      <c r="AU8" s="50"/>
      <c r="AV8" s="49"/>
      <c r="AW8" s="49"/>
      <c r="AX8" s="49"/>
      <c r="AY8" s="49"/>
      <c r="AZ8" s="49"/>
    </row>
    <row r="9" spans="1:52" ht="41.45" customHeight="1">
      <c r="A9" s="68" t="s">
        <v>295</v>
      </c>
      <c r="B9" s="85"/>
      <c r="C9" s="75"/>
      <c r="D9" s="75" t="s">
        <v>64</v>
      </c>
      <c r="E9" s="89">
        <v>163.57036666972976</v>
      </c>
      <c r="F9" s="113">
        <v>99.99830839392835</v>
      </c>
      <c r="G9" s="75" t="s">
        <v>209</v>
      </c>
      <c r="H9" s="114"/>
      <c r="I9" s="78" t="s">
        <v>295</v>
      </c>
      <c r="J9" s="92"/>
      <c r="K9" s="115"/>
      <c r="L9" s="78" t="s">
        <v>295</v>
      </c>
      <c r="M9" s="116">
        <v>1.5637559168118242</v>
      </c>
      <c r="N9" s="96">
        <v>3420.519775390625</v>
      </c>
      <c r="O9" s="96">
        <v>4079.163330078125</v>
      </c>
      <c r="P9" s="97"/>
      <c r="Q9" s="98"/>
      <c r="R9" s="98"/>
      <c r="S9" s="117"/>
      <c r="T9" s="49">
        <v>2</v>
      </c>
      <c r="U9" s="49">
        <v>2</v>
      </c>
      <c r="V9" s="50">
        <v>1</v>
      </c>
      <c r="W9" s="50">
        <v>0.003584</v>
      </c>
      <c r="X9" s="50">
        <v>0.004406</v>
      </c>
      <c r="Y9" s="50">
        <v>0.754246</v>
      </c>
      <c r="Z9" s="50">
        <v>0.3333333333333333</v>
      </c>
      <c r="AA9" s="50">
        <v>0.3333333333333333</v>
      </c>
      <c r="AB9" s="93">
        <v>9</v>
      </c>
      <c r="AC9" s="93"/>
      <c r="AD9" s="94"/>
      <c r="AE9" s="85" t="s">
        <v>210</v>
      </c>
      <c r="AF9" s="118" t="s">
        <v>441</v>
      </c>
      <c r="AG9" s="85" t="s">
        <v>211</v>
      </c>
      <c r="AH9" s="85"/>
      <c r="AI9" s="85"/>
      <c r="AJ9" s="85">
        <v>0.4093183</v>
      </c>
      <c r="AK9" s="85">
        <v>500</v>
      </c>
      <c r="AL9" s="85"/>
      <c r="AM9" s="69" t="str">
        <f>REPLACE(INDEX(GroupVertices[Group],MATCH(Vertices[[#This Row],[Vertex]],GroupVertices[Vertex],0)),1,1,"")</f>
        <v>1</v>
      </c>
      <c r="AN9" s="49"/>
      <c r="AO9" s="50"/>
      <c r="AP9" s="49"/>
      <c r="AQ9" s="50"/>
      <c r="AR9" s="49"/>
      <c r="AS9" s="50"/>
      <c r="AT9" s="49"/>
      <c r="AU9" s="50"/>
      <c r="AV9" s="49"/>
      <c r="AW9" s="88" t="s">
        <v>281</v>
      </c>
      <c r="AX9" s="88" t="s">
        <v>281</v>
      </c>
      <c r="AY9" s="88" t="s">
        <v>281</v>
      </c>
      <c r="AZ9" s="88" t="s">
        <v>281</v>
      </c>
    </row>
    <row r="10" spans="1:52" ht="41.45" customHeight="1">
      <c r="A10" s="68" t="s">
        <v>296</v>
      </c>
      <c r="B10" s="85"/>
      <c r="C10" s="75"/>
      <c r="D10" s="75" t="s">
        <v>64</v>
      </c>
      <c r="E10" s="89">
        <v>162</v>
      </c>
      <c r="F10" s="113">
        <v>100</v>
      </c>
      <c r="G10" s="75" t="s">
        <v>209</v>
      </c>
      <c r="H10" s="114"/>
      <c r="I10" s="78" t="s">
        <v>296</v>
      </c>
      <c r="J10" s="92"/>
      <c r="K10" s="115"/>
      <c r="L10" s="78" t="s">
        <v>296</v>
      </c>
      <c r="M10" s="116">
        <v>1</v>
      </c>
      <c r="N10" s="96">
        <v>3505.27197265625</v>
      </c>
      <c r="O10" s="96">
        <v>6375.078125</v>
      </c>
      <c r="P10" s="97"/>
      <c r="Q10" s="98"/>
      <c r="R10" s="98"/>
      <c r="S10" s="117"/>
      <c r="T10" s="49">
        <v>2</v>
      </c>
      <c r="U10" s="49">
        <v>1</v>
      </c>
      <c r="V10" s="50">
        <v>0</v>
      </c>
      <c r="W10" s="50">
        <v>0.003571</v>
      </c>
      <c r="X10" s="50">
        <v>0.004156</v>
      </c>
      <c r="Y10" s="50">
        <v>0.523216</v>
      </c>
      <c r="Z10" s="50">
        <v>0.5</v>
      </c>
      <c r="AA10" s="50">
        <v>0.5</v>
      </c>
      <c r="AB10" s="93">
        <v>10</v>
      </c>
      <c r="AC10" s="93"/>
      <c r="AD10" s="94"/>
      <c r="AE10" s="85" t="s">
        <v>210</v>
      </c>
      <c r="AF10" s="118" t="s">
        <v>442</v>
      </c>
      <c r="AG10" s="85" t="s">
        <v>211</v>
      </c>
      <c r="AH10" s="85"/>
      <c r="AI10" s="85"/>
      <c r="AJ10" s="85">
        <v>0.3967738</v>
      </c>
      <c r="AK10" s="85">
        <v>500</v>
      </c>
      <c r="AL10" s="85"/>
      <c r="AM10" s="69" t="str">
        <f>REPLACE(INDEX(GroupVertices[Group],MATCH(Vertices[[#This Row],[Vertex]],GroupVertices[Vertex],0)),1,1,"")</f>
        <v>1</v>
      </c>
      <c r="AN10" s="49"/>
      <c r="AO10" s="50"/>
      <c r="AP10" s="49"/>
      <c r="AQ10" s="50"/>
      <c r="AR10" s="49"/>
      <c r="AS10" s="50"/>
      <c r="AT10" s="49"/>
      <c r="AU10" s="50"/>
      <c r="AV10" s="49"/>
      <c r="AW10" s="88" t="s">
        <v>281</v>
      </c>
      <c r="AX10" s="88" t="s">
        <v>281</v>
      </c>
      <c r="AY10" s="88" t="s">
        <v>281</v>
      </c>
      <c r="AZ10" s="88" t="s">
        <v>281</v>
      </c>
    </row>
    <row r="11" spans="1:52" ht="41.45" customHeight="1">
      <c r="A11" s="68" t="s">
        <v>391</v>
      </c>
      <c r="B11" s="85"/>
      <c r="C11" s="75"/>
      <c r="D11" s="75" t="s">
        <v>64</v>
      </c>
      <c r="E11" s="89">
        <v>162</v>
      </c>
      <c r="F11" s="113">
        <v>100</v>
      </c>
      <c r="G11" s="75" t="s">
        <v>209</v>
      </c>
      <c r="H11" s="114"/>
      <c r="I11" s="78" t="s">
        <v>391</v>
      </c>
      <c r="J11" s="92"/>
      <c r="K11" s="115"/>
      <c r="L11" s="78" t="s">
        <v>391</v>
      </c>
      <c r="M11" s="116">
        <v>1</v>
      </c>
      <c r="N11" s="96">
        <v>3944.5869140625</v>
      </c>
      <c r="O11" s="96">
        <v>3971.9599609375</v>
      </c>
      <c r="P11" s="97"/>
      <c r="Q11" s="98"/>
      <c r="R11" s="98"/>
      <c r="S11" s="117"/>
      <c r="T11" s="49">
        <v>2</v>
      </c>
      <c r="U11" s="49">
        <v>0</v>
      </c>
      <c r="V11" s="50">
        <v>0</v>
      </c>
      <c r="W11" s="50">
        <v>0.003571</v>
      </c>
      <c r="X11" s="50">
        <v>0.004156</v>
      </c>
      <c r="Y11" s="50">
        <v>0.523216</v>
      </c>
      <c r="Z11" s="50">
        <v>0.5</v>
      </c>
      <c r="AA11" s="50">
        <v>0</v>
      </c>
      <c r="AB11" s="93">
        <v>11</v>
      </c>
      <c r="AC11" s="93"/>
      <c r="AD11" s="94"/>
      <c r="AE11" s="85" t="s">
        <v>210</v>
      </c>
      <c r="AF11" s="85" t="s">
        <v>443</v>
      </c>
      <c r="AG11" s="85" t="s">
        <v>211</v>
      </c>
      <c r="AH11" s="85"/>
      <c r="AI11" s="85"/>
      <c r="AJ11" s="85">
        <v>0.3310132</v>
      </c>
      <c r="AK11" s="85">
        <v>500</v>
      </c>
      <c r="AL11" s="85"/>
      <c r="AM11" s="69" t="str">
        <f>REPLACE(INDEX(GroupVertices[Group],MATCH(Vertices[[#This Row],[Vertex]],GroupVertices[Vertex],0)),1,1,"")</f>
        <v>1</v>
      </c>
      <c r="AN11" s="49"/>
      <c r="AO11" s="50"/>
      <c r="AP11" s="49"/>
      <c r="AQ11" s="50"/>
      <c r="AR11" s="49"/>
      <c r="AS11" s="50"/>
      <c r="AT11" s="49"/>
      <c r="AU11" s="50"/>
      <c r="AV11" s="49"/>
      <c r="AW11" s="49"/>
      <c r="AX11" s="49"/>
      <c r="AY11" s="49"/>
      <c r="AZ11" s="49"/>
    </row>
    <row r="12" spans="1:52" ht="41.45" customHeight="1">
      <c r="A12" s="68" t="s">
        <v>392</v>
      </c>
      <c r="B12" s="85"/>
      <c r="C12" s="75"/>
      <c r="D12" s="75" t="s">
        <v>64</v>
      </c>
      <c r="E12" s="89">
        <v>162</v>
      </c>
      <c r="F12" s="113">
        <v>100</v>
      </c>
      <c r="G12" s="75" t="s">
        <v>209</v>
      </c>
      <c r="H12" s="114"/>
      <c r="I12" s="78" t="s">
        <v>392</v>
      </c>
      <c r="J12" s="92"/>
      <c r="K12" s="115"/>
      <c r="L12" s="78" t="s">
        <v>392</v>
      </c>
      <c r="M12" s="116">
        <v>1</v>
      </c>
      <c r="N12" s="96">
        <v>927.9141235351562</v>
      </c>
      <c r="O12" s="96">
        <v>8217.2880859375</v>
      </c>
      <c r="P12" s="97"/>
      <c r="Q12" s="98"/>
      <c r="R12" s="98"/>
      <c r="S12" s="117"/>
      <c r="T12" s="49">
        <v>1</v>
      </c>
      <c r="U12" s="49">
        <v>0</v>
      </c>
      <c r="V12" s="50">
        <v>0</v>
      </c>
      <c r="W12" s="50">
        <v>0.003559</v>
      </c>
      <c r="X12" s="50">
        <v>0.003873</v>
      </c>
      <c r="Y12" s="50">
        <v>0.309513</v>
      </c>
      <c r="Z12" s="50">
        <v>0</v>
      </c>
      <c r="AA12" s="50">
        <v>0</v>
      </c>
      <c r="AB12" s="93">
        <v>12</v>
      </c>
      <c r="AC12" s="93"/>
      <c r="AD12" s="94"/>
      <c r="AE12" s="85" t="s">
        <v>210</v>
      </c>
      <c r="AF12" s="85" t="s">
        <v>444</v>
      </c>
      <c r="AG12" s="85" t="s">
        <v>211</v>
      </c>
      <c r="AH12" s="85"/>
      <c r="AI12" s="85"/>
      <c r="AJ12" s="85">
        <v>0</v>
      </c>
      <c r="AK12" s="85">
        <v>2</v>
      </c>
      <c r="AL12" s="85"/>
      <c r="AM12" s="69" t="str">
        <f>REPLACE(INDEX(GroupVertices[Group],MATCH(Vertices[[#This Row],[Vertex]],GroupVertices[Vertex],0)),1,1,"")</f>
        <v>1</v>
      </c>
      <c r="AN12" s="49"/>
      <c r="AO12" s="50"/>
      <c r="AP12" s="49"/>
      <c r="AQ12" s="50"/>
      <c r="AR12" s="49"/>
      <c r="AS12" s="50"/>
      <c r="AT12" s="49"/>
      <c r="AU12" s="50"/>
      <c r="AV12" s="49"/>
      <c r="AW12" s="49"/>
      <c r="AX12" s="49"/>
      <c r="AY12" s="49"/>
      <c r="AZ12" s="49"/>
    </row>
    <row r="13" spans="1:52" ht="41.45" customHeight="1">
      <c r="A13" s="68" t="s">
        <v>393</v>
      </c>
      <c r="B13" s="85"/>
      <c r="C13" s="75"/>
      <c r="D13" s="75" t="s">
        <v>64</v>
      </c>
      <c r="E13" s="89">
        <v>162</v>
      </c>
      <c r="F13" s="113">
        <v>100</v>
      </c>
      <c r="G13" s="75" t="s">
        <v>209</v>
      </c>
      <c r="H13" s="114"/>
      <c r="I13" s="78" t="s">
        <v>393</v>
      </c>
      <c r="J13" s="92"/>
      <c r="K13" s="115"/>
      <c r="L13" s="78" t="s">
        <v>393</v>
      </c>
      <c r="M13" s="116">
        <v>1</v>
      </c>
      <c r="N13" s="96">
        <v>1043.918701171875</v>
      </c>
      <c r="O13" s="96">
        <v>1509.9609375</v>
      </c>
      <c r="P13" s="97"/>
      <c r="Q13" s="98"/>
      <c r="R13" s="98"/>
      <c r="S13" s="117"/>
      <c r="T13" s="49">
        <v>1</v>
      </c>
      <c r="U13" s="49">
        <v>0</v>
      </c>
      <c r="V13" s="50">
        <v>0</v>
      </c>
      <c r="W13" s="50">
        <v>0.003559</v>
      </c>
      <c r="X13" s="50">
        <v>0.003873</v>
      </c>
      <c r="Y13" s="50">
        <v>0.309513</v>
      </c>
      <c r="Z13" s="50">
        <v>0</v>
      </c>
      <c r="AA13" s="50">
        <v>0</v>
      </c>
      <c r="AB13" s="93">
        <v>13</v>
      </c>
      <c r="AC13" s="93"/>
      <c r="AD13" s="94"/>
      <c r="AE13" s="85" t="s">
        <v>210</v>
      </c>
      <c r="AF13" s="118" t="s">
        <v>445</v>
      </c>
      <c r="AG13" s="85" t="s">
        <v>211</v>
      </c>
      <c r="AH13" s="85"/>
      <c r="AI13" s="85"/>
      <c r="AJ13" s="85">
        <v>0.4103408</v>
      </c>
      <c r="AK13" s="85">
        <v>432</v>
      </c>
      <c r="AL13" s="85"/>
      <c r="AM13" s="69" t="str">
        <f>REPLACE(INDEX(GroupVertices[Group],MATCH(Vertices[[#This Row],[Vertex]],GroupVertices[Vertex],0)),1,1,"")</f>
        <v>1</v>
      </c>
      <c r="AN13" s="49"/>
      <c r="AO13" s="50"/>
      <c r="AP13" s="49"/>
      <c r="AQ13" s="50"/>
      <c r="AR13" s="49"/>
      <c r="AS13" s="50"/>
      <c r="AT13" s="49"/>
      <c r="AU13" s="50"/>
      <c r="AV13" s="49"/>
      <c r="AW13" s="49"/>
      <c r="AX13" s="49"/>
      <c r="AY13" s="49"/>
      <c r="AZ13" s="49"/>
    </row>
    <row r="14" spans="1:52" ht="41.45" customHeight="1">
      <c r="A14" s="68" t="s">
        <v>394</v>
      </c>
      <c r="B14" s="85"/>
      <c r="C14" s="75"/>
      <c r="D14" s="75" t="s">
        <v>64</v>
      </c>
      <c r="E14" s="89">
        <v>162</v>
      </c>
      <c r="F14" s="113">
        <v>100</v>
      </c>
      <c r="G14" s="75" t="s">
        <v>209</v>
      </c>
      <c r="H14" s="114"/>
      <c r="I14" s="78" t="s">
        <v>394</v>
      </c>
      <c r="J14" s="92"/>
      <c r="K14" s="115"/>
      <c r="L14" s="78" t="s">
        <v>394</v>
      </c>
      <c r="M14" s="116">
        <v>1</v>
      </c>
      <c r="N14" s="96">
        <v>479.3562927246094</v>
      </c>
      <c r="O14" s="96">
        <v>2916.64111328125</v>
      </c>
      <c r="P14" s="97"/>
      <c r="Q14" s="98"/>
      <c r="R14" s="98"/>
      <c r="S14" s="117"/>
      <c r="T14" s="49">
        <v>1</v>
      </c>
      <c r="U14" s="49">
        <v>0</v>
      </c>
      <c r="V14" s="50">
        <v>0</v>
      </c>
      <c r="W14" s="50">
        <v>0.003559</v>
      </c>
      <c r="X14" s="50">
        <v>0.003873</v>
      </c>
      <c r="Y14" s="50">
        <v>0.309513</v>
      </c>
      <c r="Z14" s="50">
        <v>0</v>
      </c>
      <c r="AA14" s="50">
        <v>0</v>
      </c>
      <c r="AB14" s="93">
        <v>14</v>
      </c>
      <c r="AC14" s="93"/>
      <c r="AD14" s="94"/>
      <c r="AE14" s="85" t="s">
        <v>210</v>
      </c>
      <c r="AF14" s="85" t="s">
        <v>446</v>
      </c>
      <c r="AG14" s="85" t="s">
        <v>211</v>
      </c>
      <c r="AH14" s="85"/>
      <c r="AI14" s="85"/>
      <c r="AJ14" s="85">
        <v>0</v>
      </c>
      <c r="AK14" s="85">
        <v>3</v>
      </c>
      <c r="AL14" s="85"/>
      <c r="AM14" s="69" t="str">
        <f>REPLACE(INDEX(GroupVertices[Group],MATCH(Vertices[[#This Row],[Vertex]],GroupVertices[Vertex],0)),1,1,"")</f>
        <v>1</v>
      </c>
      <c r="AN14" s="49"/>
      <c r="AO14" s="50"/>
      <c r="AP14" s="49"/>
      <c r="AQ14" s="50"/>
      <c r="AR14" s="49"/>
      <c r="AS14" s="50"/>
      <c r="AT14" s="49"/>
      <c r="AU14" s="50"/>
      <c r="AV14" s="49"/>
      <c r="AW14" s="49"/>
      <c r="AX14" s="49"/>
      <c r="AY14" s="49"/>
      <c r="AZ14" s="49"/>
    </row>
    <row r="15" spans="1:52" ht="41.45" customHeight="1">
      <c r="A15" s="68" t="s">
        <v>297</v>
      </c>
      <c r="B15" s="85"/>
      <c r="C15" s="75"/>
      <c r="D15" s="75" t="s">
        <v>64</v>
      </c>
      <c r="E15" s="89">
        <v>162</v>
      </c>
      <c r="F15" s="113">
        <v>100</v>
      </c>
      <c r="G15" s="75" t="s">
        <v>209</v>
      </c>
      <c r="H15" s="114"/>
      <c r="I15" s="78" t="s">
        <v>297</v>
      </c>
      <c r="J15" s="92"/>
      <c r="K15" s="115"/>
      <c r="L15" s="78" t="s">
        <v>297</v>
      </c>
      <c r="M15" s="116">
        <v>1</v>
      </c>
      <c r="N15" s="96">
        <v>4262.208984375</v>
      </c>
      <c r="O15" s="96">
        <v>4767.0029296875</v>
      </c>
      <c r="P15" s="97"/>
      <c r="Q15" s="98"/>
      <c r="R15" s="98"/>
      <c r="S15" s="117"/>
      <c r="T15" s="49">
        <v>1</v>
      </c>
      <c r="U15" s="49">
        <v>1</v>
      </c>
      <c r="V15" s="50">
        <v>0</v>
      </c>
      <c r="W15" s="50">
        <v>0.003571</v>
      </c>
      <c r="X15" s="50">
        <v>0.00559</v>
      </c>
      <c r="Y15" s="50">
        <v>0.439116</v>
      </c>
      <c r="Z15" s="50">
        <v>0.5</v>
      </c>
      <c r="AA15" s="50">
        <v>0</v>
      </c>
      <c r="AB15" s="93">
        <v>15</v>
      </c>
      <c r="AC15" s="93"/>
      <c r="AD15" s="94"/>
      <c r="AE15" s="85" t="s">
        <v>210</v>
      </c>
      <c r="AF15" s="85" t="s">
        <v>447</v>
      </c>
      <c r="AG15" s="85" t="s">
        <v>211</v>
      </c>
      <c r="AH15" s="85"/>
      <c r="AI15" s="85"/>
      <c r="AJ15" s="85">
        <v>0.6683501</v>
      </c>
      <c r="AK15" s="85">
        <v>66</v>
      </c>
      <c r="AL15" s="85"/>
      <c r="AM15" s="69" t="str">
        <f>REPLACE(INDEX(GroupVertices[Group],MATCH(Vertices[[#This Row],[Vertex]],GroupVertices[Vertex],0)),1,1,"")</f>
        <v>1</v>
      </c>
      <c r="AN15" s="49"/>
      <c r="AO15" s="50"/>
      <c r="AP15" s="49"/>
      <c r="AQ15" s="50"/>
      <c r="AR15" s="49"/>
      <c r="AS15" s="50"/>
      <c r="AT15" s="49"/>
      <c r="AU15" s="50"/>
      <c r="AV15" s="49"/>
      <c r="AW15" s="88" t="s">
        <v>281</v>
      </c>
      <c r="AX15" s="88" t="s">
        <v>281</v>
      </c>
      <c r="AY15" s="88" t="s">
        <v>281</v>
      </c>
      <c r="AZ15" s="88" t="s">
        <v>281</v>
      </c>
    </row>
    <row r="16" spans="1:52" ht="41.45" customHeight="1">
      <c r="A16" s="68" t="s">
        <v>395</v>
      </c>
      <c r="B16" s="85"/>
      <c r="C16" s="75"/>
      <c r="D16" s="75" t="s">
        <v>64</v>
      </c>
      <c r="E16" s="89">
        <v>162</v>
      </c>
      <c r="F16" s="113">
        <v>100</v>
      </c>
      <c r="G16" s="75" t="s">
        <v>209</v>
      </c>
      <c r="H16" s="114"/>
      <c r="I16" s="78" t="s">
        <v>395</v>
      </c>
      <c r="J16" s="92"/>
      <c r="K16" s="115"/>
      <c r="L16" s="78" t="s">
        <v>395</v>
      </c>
      <c r="M16" s="116">
        <v>1</v>
      </c>
      <c r="N16" s="96">
        <v>1358.716796875</v>
      </c>
      <c r="O16" s="96">
        <v>7903.93994140625</v>
      </c>
      <c r="P16" s="97"/>
      <c r="Q16" s="98"/>
      <c r="R16" s="98"/>
      <c r="S16" s="117"/>
      <c r="T16" s="49">
        <v>1</v>
      </c>
      <c r="U16" s="49">
        <v>0</v>
      </c>
      <c r="V16" s="50">
        <v>0</v>
      </c>
      <c r="W16" s="50">
        <v>0.003559</v>
      </c>
      <c r="X16" s="50">
        <v>0.003873</v>
      </c>
      <c r="Y16" s="50">
        <v>0.309513</v>
      </c>
      <c r="Z16" s="50">
        <v>0</v>
      </c>
      <c r="AA16" s="50">
        <v>0</v>
      </c>
      <c r="AB16" s="93">
        <v>16</v>
      </c>
      <c r="AC16" s="93"/>
      <c r="AD16" s="94"/>
      <c r="AE16" s="85" t="s">
        <v>210</v>
      </c>
      <c r="AF16" s="85" t="s">
        <v>448</v>
      </c>
      <c r="AG16" s="85" t="s">
        <v>211</v>
      </c>
      <c r="AH16" s="85"/>
      <c r="AI16" s="85"/>
      <c r="AJ16" s="85">
        <v>0</v>
      </c>
      <c r="AK16" s="85">
        <v>1</v>
      </c>
      <c r="AL16" s="85"/>
      <c r="AM16" s="69" t="str">
        <f>REPLACE(INDEX(GroupVertices[Group],MATCH(Vertices[[#This Row],[Vertex]],GroupVertices[Vertex],0)),1,1,"")</f>
        <v>1</v>
      </c>
      <c r="AN16" s="49"/>
      <c r="AO16" s="50"/>
      <c r="AP16" s="49"/>
      <c r="AQ16" s="50"/>
      <c r="AR16" s="49"/>
      <c r="AS16" s="50"/>
      <c r="AT16" s="49"/>
      <c r="AU16" s="50"/>
      <c r="AV16" s="49"/>
      <c r="AW16" s="49"/>
      <c r="AX16" s="49"/>
      <c r="AY16" s="49"/>
      <c r="AZ16" s="49"/>
    </row>
    <row r="17" spans="1:52" ht="41.45" customHeight="1">
      <c r="A17" s="68" t="s">
        <v>396</v>
      </c>
      <c r="B17" s="85"/>
      <c r="C17" s="75"/>
      <c r="D17" s="75" t="s">
        <v>64</v>
      </c>
      <c r="E17" s="89">
        <v>162</v>
      </c>
      <c r="F17" s="113">
        <v>100</v>
      </c>
      <c r="G17" s="75" t="s">
        <v>209</v>
      </c>
      <c r="H17" s="114"/>
      <c r="I17" s="78" t="s">
        <v>396</v>
      </c>
      <c r="J17" s="92"/>
      <c r="K17" s="115"/>
      <c r="L17" s="78" t="s">
        <v>396</v>
      </c>
      <c r="M17" s="116">
        <v>1</v>
      </c>
      <c r="N17" s="96">
        <v>4363.5869140625</v>
      </c>
      <c r="O17" s="96">
        <v>3855.594482421875</v>
      </c>
      <c r="P17" s="97"/>
      <c r="Q17" s="98"/>
      <c r="R17" s="98"/>
      <c r="S17" s="117"/>
      <c r="T17" s="49">
        <v>1</v>
      </c>
      <c r="U17" s="49">
        <v>0</v>
      </c>
      <c r="V17" s="50">
        <v>0</v>
      </c>
      <c r="W17" s="50">
        <v>0.003559</v>
      </c>
      <c r="X17" s="50">
        <v>0.003873</v>
      </c>
      <c r="Y17" s="50">
        <v>0.309513</v>
      </c>
      <c r="Z17" s="50">
        <v>0</v>
      </c>
      <c r="AA17" s="50">
        <v>0</v>
      </c>
      <c r="AB17" s="93">
        <v>17</v>
      </c>
      <c r="AC17" s="93"/>
      <c r="AD17" s="94"/>
      <c r="AE17" s="85" t="s">
        <v>210</v>
      </c>
      <c r="AF17" s="85" t="s">
        <v>449</v>
      </c>
      <c r="AG17" s="85" t="s">
        <v>211</v>
      </c>
      <c r="AH17" s="85"/>
      <c r="AI17" s="85"/>
      <c r="AJ17" s="85">
        <v>0</v>
      </c>
      <c r="AK17" s="85">
        <v>1</v>
      </c>
      <c r="AL17" s="85"/>
      <c r="AM17" s="69" t="str">
        <f>REPLACE(INDEX(GroupVertices[Group],MATCH(Vertices[[#This Row],[Vertex]],GroupVertices[Vertex],0)),1,1,"")</f>
        <v>1</v>
      </c>
      <c r="AN17" s="49"/>
      <c r="AO17" s="50"/>
      <c r="AP17" s="49"/>
      <c r="AQ17" s="50"/>
      <c r="AR17" s="49"/>
      <c r="AS17" s="50"/>
      <c r="AT17" s="49"/>
      <c r="AU17" s="50"/>
      <c r="AV17" s="49"/>
      <c r="AW17" s="49"/>
      <c r="AX17" s="49"/>
      <c r="AY17" s="49"/>
      <c r="AZ17" s="49"/>
    </row>
    <row r="18" spans="1:52" ht="41.45" customHeight="1">
      <c r="A18" s="68" t="s">
        <v>397</v>
      </c>
      <c r="B18" s="85"/>
      <c r="C18" s="75"/>
      <c r="D18" s="75" t="s">
        <v>64</v>
      </c>
      <c r="E18" s="89">
        <v>162</v>
      </c>
      <c r="F18" s="113">
        <v>100</v>
      </c>
      <c r="G18" s="75" t="s">
        <v>209</v>
      </c>
      <c r="H18" s="114"/>
      <c r="I18" s="78" t="s">
        <v>397</v>
      </c>
      <c r="J18" s="92"/>
      <c r="K18" s="115"/>
      <c r="L18" s="78" t="s">
        <v>397</v>
      </c>
      <c r="M18" s="116">
        <v>1</v>
      </c>
      <c r="N18" s="96">
        <v>2385.139404296875</v>
      </c>
      <c r="O18" s="96">
        <v>4257.8837890625</v>
      </c>
      <c r="P18" s="97"/>
      <c r="Q18" s="98"/>
      <c r="R18" s="98"/>
      <c r="S18" s="117"/>
      <c r="T18" s="49">
        <v>1</v>
      </c>
      <c r="U18" s="49">
        <v>0</v>
      </c>
      <c r="V18" s="50">
        <v>0</v>
      </c>
      <c r="W18" s="50">
        <v>0.003559</v>
      </c>
      <c r="X18" s="50">
        <v>0.003873</v>
      </c>
      <c r="Y18" s="50">
        <v>0.309513</v>
      </c>
      <c r="Z18" s="50">
        <v>0</v>
      </c>
      <c r="AA18" s="50">
        <v>0</v>
      </c>
      <c r="AB18" s="93">
        <v>18</v>
      </c>
      <c r="AC18" s="93"/>
      <c r="AD18" s="94"/>
      <c r="AE18" s="85" t="s">
        <v>210</v>
      </c>
      <c r="AF18" s="85" t="s">
        <v>450</v>
      </c>
      <c r="AG18" s="85" t="s">
        <v>211</v>
      </c>
      <c r="AH18" s="85"/>
      <c r="AI18" s="85"/>
      <c r="AJ18" s="85">
        <v>0</v>
      </c>
      <c r="AK18" s="85">
        <v>2</v>
      </c>
      <c r="AL18" s="85"/>
      <c r="AM18" s="69" t="str">
        <f>REPLACE(INDEX(GroupVertices[Group],MATCH(Vertices[[#This Row],[Vertex]],GroupVertices[Vertex],0)),1,1,"")</f>
        <v>1</v>
      </c>
      <c r="AN18" s="49"/>
      <c r="AO18" s="50"/>
      <c r="AP18" s="49"/>
      <c r="AQ18" s="50"/>
      <c r="AR18" s="49"/>
      <c r="AS18" s="50"/>
      <c r="AT18" s="49"/>
      <c r="AU18" s="50"/>
      <c r="AV18" s="49"/>
      <c r="AW18" s="49"/>
      <c r="AX18" s="49"/>
      <c r="AY18" s="49"/>
      <c r="AZ18" s="49"/>
    </row>
    <row r="19" spans="1:52" ht="41.45" customHeight="1">
      <c r="A19" s="68" t="s">
        <v>398</v>
      </c>
      <c r="B19" s="85"/>
      <c r="C19" s="75"/>
      <c r="D19" s="75" t="s">
        <v>64</v>
      </c>
      <c r="E19" s="89">
        <v>162</v>
      </c>
      <c r="F19" s="113">
        <v>100</v>
      </c>
      <c r="G19" s="75" t="s">
        <v>209</v>
      </c>
      <c r="H19" s="114"/>
      <c r="I19" s="78" t="s">
        <v>398</v>
      </c>
      <c r="J19" s="92"/>
      <c r="K19" s="115"/>
      <c r="L19" s="78" t="s">
        <v>398</v>
      </c>
      <c r="M19" s="116">
        <v>1</v>
      </c>
      <c r="N19" s="96">
        <v>3838.782958984375</v>
      </c>
      <c r="O19" s="96">
        <v>7451.744140625</v>
      </c>
      <c r="P19" s="97"/>
      <c r="Q19" s="98"/>
      <c r="R19" s="98"/>
      <c r="S19" s="117"/>
      <c r="T19" s="49">
        <v>1</v>
      </c>
      <c r="U19" s="49">
        <v>0</v>
      </c>
      <c r="V19" s="50">
        <v>0</v>
      </c>
      <c r="W19" s="50">
        <v>0.003559</v>
      </c>
      <c r="X19" s="50">
        <v>0.003873</v>
      </c>
      <c r="Y19" s="50">
        <v>0.309513</v>
      </c>
      <c r="Z19" s="50">
        <v>0</v>
      </c>
      <c r="AA19" s="50">
        <v>0</v>
      </c>
      <c r="AB19" s="93">
        <v>19</v>
      </c>
      <c r="AC19" s="93"/>
      <c r="AD19" s="94"/>
      <c r="AE19" s="85" t="s">
        <v>210</v>
      </c>
      <c r="AF19" s="118" t="s">
        <v>451</v>
      </c>
      <c r="AG19" s="85" t="s">
        <v>211</v>
      </c>
      <c r="AH19" s="85"/>
      <c r="AI19" s="85"/>
      <c r="AJ19" s="85" t="s">
        <v>577</v>
      </c>
      <c r="AK19" s="85">
        <v>0</v>
      </c>
      <c r="AL19" s="85"/>
      <c r="AM19" s="69" t="str">
        <f>REPLACE(INDEX(GroupVertices[Group],MATCH(Vertices[[#This Row],[Vertex]],GroupVertices[Vertex],0)),1,1,"")</f>
        <v>1</v>
      </c>
      <c r="AN19" s="49"/>
      <c r="AO19" s="50"/>
      <c r="AP19" s="49"/>
      <c r="AQ19" s="50"/>
      <c r="AR19" s="49"/>
      <c r="AS19" s="50"/>
      <c r="AT19" s="49"/>
      <c r="AU19" s="50"/>
      <c r="AV19" s="49"/>
      <c r="AW19" s="49"/>
      <c r="AX19" s="49"/>
      <c r="AY19" s="49"/>
      <c r="AZ19" s="49"/>
    </row>
    <row r="20" spans="1:52" ht="41.45" customHeight="1">
      <c r="A20" s="68" t="s">
        <v>399</v>
      </c>
      <c r="B20" s="85"/>
      <c r="C20" s="75"/>
      <c r="D20" s="75" t="s">
        <v>64</v>
      </c>
      <c r="E20" s="89">
        <v>162</v>
      </c>
      <c r="F20" s="113">
        <v>100</v>
      </c>
      <c r="G20" s="75" t="s">
        <v>209</v>
      </c>
      <c r="H20" s="114"/>
      <c r="I20" s="78" t="s">
        <v>399</v>
      </c>
      <c r="J20" s="92"/>
      <c r="K20" s="115"/>
      <c r="L20" s="78" t="s">
        <v>399</v>
      </c>
      <c r="M20" s="116">
        <v>1</v>
      </c>
      <c r="N20" s="96">
        <v>295.0435485839844</v>
      </c>
      <c r="O20" s="96">
        <v>5488.8818359375</v>
      </c>
      <c r="P20" s="97"/>
      <c r="Q20" s="98"/>
      <c r="R20" s="98"/>
      <c r="S20" s="117"/>
      <c r="T20" s="49">
        <v>1</v>
      </c>
      <c r="U20" s="49">
        <v>0</v>
      </c>
      <c r="V20" s="50">
        <v>0</v>
      </c>
      <c r="W20" s="50">
        <v>0.003559</v>
      </c>
      <c r="X20" s="50">
        <v>0.003873</v>
      </c>
      <c r="Y20" s="50">
        <v>0.309513</v>
      </c>
      <c r="Z20" s="50">
        <v>0</v>
      </c>
      <c r="AA20" s="50">
        <v>0</v>
      </c>
      <c r="AB20" s="93">
        <v>20</v>
      </c>
      <c r="AC20" s="93"/>
      <c r="AD20" s="94"/>
      <c r="AE20" s="85" t="s">
        <v>210</v>
      </c>
      <c r="AF20" s="118" t="s">
        <v>452</v>
      </c>
      <c r="AG20" s="85" t="s">
        <v>211</v>
      </c>
      <c r="AH20" s="85"/>
      <c r="AI20" s="85"/>
      <c r="AJ20" s="85">
        <v>0.4570725</v>
      </c>
      <c r="AK20" s="85">
        <v>116</v>
      </c>
      <c r="AL20" s="85"/>
      <c r="AM20" s="69" t="str">
        <f>REPLACE(INDEX(GroupVertices[Group],MATCH(Vertices[[#This Row],[Vertex]],GroupVertices[Vertex],0)),1,1,"")</f>
        <v>1</v>
      </c>
      <c r="AN20" s="49"/>
      <c r="AO20" s="50"/>
      <c r="AP20" s="49"/>
      <c r="AQ20" s="50"/>
      <c r="AR20" s="49"/>
      <c r="AS20" s="50"/>
      <c r="AT20" s="49"/>
      <c r="AU20" s="50"/>
      <c r="AV20" s="49"/>
      <c r="AW20" s="49"/>
      <c r="AX20" s="49"/>
      <c r="AY20" s="49"/>
      <c r="AZ20" s="49"/>
    </row>
    <row r="21" spans="1:52" ht="41.45" customHeight="1">
      <c r="A21" s="68" t="s">
        <v>400</v>
      </c>
      <c r="B21" s="85"/>
      <c r="C21" s="75"/>
      <c r="D21" s="75" t="s">
        <v>64</v>
      </c>
      <c r="E21" s="89">
        <v>162</v>
      </c>
      <c r="F21" s="113">
        <v>100</v>
      </c>
      <c r="G21" s="75" t="s">
        <v>209</v>
      </c>
      <c r="H21" s="114"/>
      <c r="I21" s="78" t="s">
        <v>400</v>
      </c>
      <c r="J21" s="92"/>
      <c r="K21" s="115"/>
      <c r="L21" s="78" t="s">
        <v>400</v>
      </c>
      <c r="M21" s="116">
        <v>1</v>
      </c>
      <c r="N21" s="96">
        <v>1730.6734619140625</v>
      </c>
      <c r="O21" s="96">
        <v>2242.52685546875</v>
      </c>
      <c r="P21" s="97"/>
      <c r="Q21" s="98"/>
      <c r="R21" s="98"/>
      <c r="S21" s="117"/>
      <c r="T21" s="49">
        <v>1</v>
      </c>
      <c r="U21" s="49">
        <v>0</v>
      </c>
      <c r="V21" s="50">
        <v>0</v>
      </c>
      <c r="W21" s="50">
        <v>0.003559</v>
      </c>
      <c r="X21" s="50">
        <v>0.003873</v>
      </c>
      <c r="Y21" s="50">
        <v>0.309513</v>
      </c>
      <c r="Z21" s="50">
        <v>0</v>
      </c>
      <c r="AA21" s="50">
        <v>0</v>
      </c>
      <c r="AB21" s="93">
        <v>21</v>
      </c>
      <c r="AC21" s="93"/>
      <c r="AD21" s="94"/>
      <c r="AE21" s="85" t="s">
        <v>210</v>
      </c>
      <c r="AF21" s="85" t="s">
        <v>453</v>
      </c>
      <c r="AG21" s="85" t="s">
        <v>211</v>
      </c>
      <c r="AH21" s="85"/>
      <c r="AI21" s="85"/>
      <c r="AJ21" s="85" t="s">
        <v>577</v>
      </c>
      <c r="AK21" s="85">
        <v>0</v>
      </c>
      <c r="AL21" s="85"/>
      <c r="AM21" s="69" t="str">
        <f>REPLACE(INDEX(GroupVertices[Group],MATCH(Vertices[[#This Row],[Vertex]],GroupVertices[Vertex],0)),1,1,"")</f>
        <v>1</v>
      </c>
      <c r="AN21" s="49"/>
      <c r="AO21" s="50"/>
      <c r="AP21" s="49"/>
      <c r="AQ21" s="50"/>
      <c r="AR21" s="49"/>
      <c r="AS21" s="50"/>
      <c r="AT21" s="49"/>
      <c r="AU21" s="50"/>
      <c r="AV21" s="49"/>
      <c r="AW21" s="49"/>
      <c r="AX21" s="49"/>
      <c r="AY21" s="49"/>
      <c r="AZ21" s="49"/>
    </row>
    <row r="22" spans="1:52" ht="41.45" customHeight="1">
      <c r="A22" s="68" t="s">
        <v>298</v>
      </c>
      <c r="B22" s="85"/>
      <c r="C22" s="75"/>
      <c r="D22" s="75" t="s">
        <v>64</v>
      </c>
      <c r="E22" s="89">
        <v>162</v>
      </c>
      <c r="F22" s="113">
        <v>100</v>
      </c>
      <c r="G22" s="75" t="s">
        <v>209</v>
      </c>
      <c r="H22" s="114"/>
      <c r="I22" s="78" t="s">
        <v>298</v>
      </c>
      <c r="J22" s="92"/>
      <c r="K22" s="115"/>
      <c r="L22" s="78" t="s">
        <v>298</v>
      </c>
      <c r="M22" s="116">
        <v>1</v>
      </c>
      <c r="N22" s="96">
        <v>7083.52685546875</v>
      </c>
      <c r="O22" s="96">
        <v>9624.205078125</v>
      </c>
      <c r="P22" s="97"/>
      <c r="Q22" s="98"/>
      <c r="R22" s="98"/>
      <c r="S22" s="117"/>
      <c r="T22" s="49">
        <v>1</v>
      </c>
      <c r="U22" s="49">
        <v>1</v>
      </c>
      <c r="V22" s="50">
        <v>0</v>
      </c>
      <c r="W22" s="50">
        <v>0.003571</v>
      </c>
      <c r="X22" s="50">
        <v>0.00559</v>
      </c>
      <c r="Y22" s="50">
        <v>0.439116</v>
      </c>
      <c r="Z22" s="50">
        <v>0.5</v>
      </c>
      <c r="AA22" s="50">
        <v>0</v>
      </c>
      <c r="AB22" s="93">
        <v>22</v>
      </c>
      <c r="AC22" s="93"/>
      <c r="AD22" s="94"/>
      <c r="AE22" s="85" t="s">
        <v>210</v>
      </c>
      <c r="AF22" s="118" t="s">
        <v>454</v>
      </c>
      <c r="AG22" s="85" t="s">
        <v>211</v>
      </c>
      <c r="AH22" s="85"/>
      <c r="AI22" s="85"/>
      <c r="AJ22" s="85">
        <v>0.4827957</v>
      </c>
      <c r="AK22" s="85">
        <v>155</v>
      </c>
      <c r="AL22" s="85"/>
      <c r="AM22" s="69" t="str">
        <f>REPLACE(INDEX(GroupVertices[Group],MATCH(Vertices[[#This Row],[Vertex]],GroupVertices[Vertex],0)),1,1,"")</f>
        <v>2</v>
      </c>
      <c r="AN22" s="49"/>
      <c r="AO22" s="50"/>
      <c r="AP22" s="49"/>
      <c r="AQ22" s="50"/>
      <c r="AR22" s="49"/>
      <c r="AS22" s="50"/>
      <c r="AT22" s="49"/>
      <c r="AU22" s="50"/>
      <c r="AV22" s="49"/>
      <c r="AW22" s="88" t="s">
        <v>281</v>
      </c>
      <c r="AX22" s="88" t="s">
        <v>281</v>
      </c>
      <c r="AY22" s="88" t="s">
        <v>281</v>
      </c>
      <c r="AZ22" s="88" t="s">
        <v>281</v>
      </c>
    </row>
    <row r="23" spans="1:52" ht="41.45" customHeight="1">
      <c r="A23" s="68" t="s">
        <v>401</v>
      </c>
      <c r="B23" s="85"/>
      <c r="C23" s="75"/>
      <c r="D23" s="75" t="s">
        <v>64</v>
      </c>
      <c r="E23" s="89">
        <v>162</v>
      </c>
      <c r="F23" s="113">
        <v>100</v>
      </c>
      <c r="G23" s="75" t="s">
        <v>209</v>
      </c>
      <c r="H23" s="114"/>
      <c r="I23" s="78" t="s">
        <v>401</v>
      </c>
      <c r="J23" s="92"/>
      <c r="K23" s="115"/>
      <c r="L23" s="78" t="s">
        <v>401</v>
      </c>
      <c r="M23" s="116">
        <v>1</v>
      </c>
      <c r="N23" s="96">
        <v>1414.7027587890625</v>
      </c>
      <c r="O23" s="96">
        <v>2340.436767578125</v>
      </c>
      <c r="P23" s="97"/>
      <c r="Q23" s="98"/>
      <c r="R23" s="98"/>
      <c r="S23" s="117"/>
      <c r="T23" s="49">
        <v>1</v>
      </c>
      <c r="U23" s="49">
        <v>0</v>
      </c>
      <c r="V23" s="50">
        <v>0</v>
      </c>
      <c r="W23" s="50">
        <v>0.003559</v>
      </c>
      <c r="X23" s="50">
        <v>0.003873</v>
      </c>
      <c r="Y23" s="50">
        <v>0.309513</v>
      </c>
      <c r="Z23" s="50">
        <v>0</v>
      </c>
      <c r="AA23" s="50">
        <v>0</v>
      </c>
      <c r="AB23" s="93">
        <v>23</v>
      </c>
      <c r="AC23" s="93"/>
      <c r="AD23" s="94"/>
      <c r="AE23" s="85" t="s">
        <v>210</v>
      </c>
      <c r="AF23" s="118" t="s">
        <v>455</v>
      </c>
      <c r="AG23" s="85" t="s">
        <v>211</v>
      </c>
      <c r="AH23" s="85"/>
      <c r="AI23" s="85"/>
      <c r="AJ23" s="85">
        <v>0.4536438</v>
      </c>
      <c r="AK23" s="85">
        <v>481</v>
      </c>
      <c r="AL23" s="85"/>
      <c r="AM23" s="69" t="str">
        <f>REPLACE(INDEX(GroupVertices[Group],MATCH(Vertices[[#This Row],[Vertex]],GroupVertices[Vertex],0)),1,1,"")</f>
        <v>1</v>
      </c>
      <c r="AN23" s="49"/>
      <c r="AO23" s="50"/>
      <c r="AP23" s="49"/>
      <c r="AQ23" s="50"/>
      <c r="AR23" s="49"/>
      <c r="AS23" s="50"/>
      <c r="AT23" s="49"/>
      <c r="AU23" s="50"/>
      <c r="AV23" s="49"/>
      <c r="AW23" s="49"/>
      <c r="AX23" s="49"/>
      <c r="AY23" s="49"/>
      <c r="AZ23" s="49"/>
    </row>
    <row r="24" spans="1:52" ht="41.45" customHeight="1">
      <c r="A24" s="68" t="s">
        <v>402</v>
      </c>
      <c r="B24" s="85"/>
      <c r="C24" s="75"/>
      <c r="D24" s="75" t="s">
        <v>64</v>
      </c>
      <c r="E24" s="89">
        <v>162</v>
      </c>
      <c r="F24" s="113">
        <v>100</v>
      </c>
      <c r="G24" s="75" t="s">
        <v>209</v>
      </c>
      <c r="H24" s="114"/>
      <c r="I24" s="78" t="s">
        <v>402</v>
      </c>
      <c r="J24" s="92"/>
      <c r="K24" s="115"/>
      <c r="L24" s="78" t="s">
        <v>402</v>
      </c>
      <c r="M24" s="116">
        <v>1</v>
      </c>
      <c r="N24" s="96">
        <v>866.929443359375</v>
      </c>
      <c r="O24" s="96">
        <v>3477.062255859375</v>
      </c>
      <c r="P24" s="97"/>
      <c r="Q24" s="98"/>
      <c r="R24" s="98"/>
      <c r="S24" s="117"/>
      <c r="T24" s="49">
        <v>1</v>
      </c>
      <c r="U24" s="49">
        <v>0</v>
      </c>
      <c r="V24" s="50">
        <v>0</v>
      </c>
      <c r="W24" s="50">
        <v>0.003559</v>
      </c>
      <c r="X24" s="50">
        <v>0.003873</v>
      </c>
      <c r="Y24" s="50">
        <v>0.309513</v>
      </c>
      <c r="Z24" s="50">
        <v>0</v>
      </c>
      <c r="AA24" s="50">
        <v>0</v>
      </c>
      <c r="AB24" s="93">
        <v>24</v>
      </c>
      <c r="AC24" s="93"/>
      <c r="AD24" s="94"/>
      <c r="AE24" s="85" t="s">
        <v>210</v>
      </c>
      <c r="AF24" s="118" t="s">
        <v>456</v>
      </c>
      <c r="AG24" s="85" t="s">
        <v>211</v>
      </c>
      <c r="AH24" s="85"/>
      <c r="AI24" s="85"/>
      <c r="AJ24" s="85">
        <v>0.2721035</v>
      </c>
      <c r="AK24" s="85">
        <v>150</v>
      </c>
      <c r="AL24" s="85"/>
      <c r="AM24" s="69" t="str">
        <f>REPLACE(INDEX(GroupVertices[Group],MATCH(Vertices[[#This Row],[Vertex]],GroupVertices[Vertex],0)),1,1,"")</f>
        <v>1</v>
      </c>
      <c r="AN24" s="49"/>
      <c r="AO24" s="50"/>
      <c r="AP24" s="49"/>
      <c r="AQ24" s="50"/>
      <c r="AR24" s="49"/>
      <c r="AS24" s="50"/>
      <c r="AT24" s="49"/>
      <c r="AU24" s="50"/>
      <c r="AV24" s="49"/>
      <c r="AW24" s="49"/>
      <c r="AX24" s="49"/>
      <c r="AY24" s="49"/>
      <c r="AZ24" s="49"/>
    </row>
    <row r="25" spans="1:52" ht="41.45" customHeight="1">
      <c r="A25" s="68" t="s">
        <v>403</v>
      </c>
      <c r="B25" s="85"/>
      <c r="C25" s="75"/>
      <c r="D25" s="75" t="s">
        <v>64</v>
      </c>
      <c r="E25" s="89">
        <v>162</v>
      </c>
      <c r="F25" s="113">
        <v>100</v>
      </c>
      <c r="G25" s="75" t="s">
        <v>209</v>
      </c>
      <c r="H25" s="114"/>
      <c r="I25" s="78" t="s">
        <v>403</v>
      </c>
      <c r="J25" s="92"/>
      <c r="K25" s="115"/>
      <c r="L25" s="78" t="s">
        <v>403</v>
      </c>
      <c r="M25" s="116">
        <v>1</v>
      </c>
      <c r="N25" s="96">
        <v>4149.77685546875</v>
      </c>
      <c r="O25" s="96">
        <v>6337.53125</v>
      </c>
      <c r="P25" s="97"/>
      <c r="Q25" s="98"/>
      <c r="R25" s="98"/>
      <c r="S25" s="117"/>
      <c r="T25" s="49">
        <v>1</v>
      </c>
      <c r="U25" s="49">
        <v>0</v>
      </c>
      <c r="V25" s="50">
        <v>0</v>
      </c>
      <c r="W25" s="50">
        <v>0.003559</v>
      </c>
      <c r="X25" s="50">
        <v>0.003873</v>
      </c>
      <c r="Y25" s="50">
        <v>0.309513</v>
      </c>
      <c r="Z25" s="50">
        <v>0</v>
      </c>
      <c r="AA25" s="50">
        <v>0</v>
      </c>
      <c r="AB25" s="93">
        <v>25</v>
      </c>
      <c r="AC25" s="93"/>
      <c r="AD25" s="94"/>
      <c r="AE25" s="85" t="s">
        <v>210</v>
      </c>
      <c r="AF25" s="118" t="s">
        <v>457</v>
      </c>
      <c r="AG25" s="85" t="s">
        <v>211</v>
      </c>
      <c r="AH25" s="85"/>
      <c r="AI25" s="85"/>
      <c r="AJ25" s="85">
        <v>0.4645455</v>
      </c>
      <c r="AK25" s="85">
        <v>500</v>
      </c>
      <c r="AL25" s="85"/>
      <c r="AM25" s="69" t="str">
        <f>REPLACE(INDEX(GroupVertices[Group],MATCH(Vertices[[#This Row],[Vertex]],GroupVertices[Vertex],0)),1,1,"")</f>
        <v>1</v>
      </c>
      <c r="AN25" s="49"/>
      <c r="AO25" s="50"/>
      <c r="AP25" s="49"/>
      <c r="AQ25" s="50"/>
      <c r="AR25" s="49"/>
      <c r="AS25" s="50"/>
      <c r="AT25" s="49"/>
      <c r="AU25" s="50"/>
      <c r="AV25" s="49"/>
      <c r="AW25" s="49"/>
      <c r="AX25" s="49"/>
      <c r="AY25" s="49"/>
      <c r="AZ25" s="49"/>
    </row>
    <row r="26" spans="1:52" ht="41.45" customHeight="1">
      <c r="A26" s="68" t="s">
        <v>404</v>
      </c>
      <c r="B26" s="85"/>
      <c r="C26" s="75"/>
      <c r="D26" s="75" t="s">
        <v>64</v>
      </c>
      <c r="E26" s="89">
        <v>162</v>
      </c>
      <c r="F26" s="113">
        <v>100</v>
      </c>
      <c r="G26" s="75" t="s">
        <v>209</v>
      </c>
      <c r="H26" s="114"/>
      <c r="I26" s="78" t="s">
        <v>404</v>
      </c>
      <c r="J26" s="92"/>
      <c r="K26" s="115"/>
      <c r="L26" s="78" t="s">
        <v>404</v>
      </c>
      <c r="M26" s="116">
        <v>1</v>
      </c>
      <c r="N26" s="96">
        <v>3335.007080078125</v>
      </c>
      <c r="O26" s="96">
        <v>8995.708984375</v>
      </c>
      <c r="P26" s="97"/>
      <c r="Q26" s="98"/>
      <c r="R26" s="98"/>
      <c r="S26" s="117"/>
      <c r="T26" s="49">
        <v>1</v>
      </c>
      <c r="U26" s="49">
        <v>0</v>
      </c>
      <c r="V26" s="50">
        <v>0</v>
      </c>
      <c r="W26" s="50">
        <v>0.003559</v>
      </c>
      <c r="X26" s="50">
        <v>0.003873</v>
      </c>
      <c r="Y26" s="50">
        <v>0.309513</v>
      </c>
      <c r="Z26" s="50">
        <v>0</v>
      </c>
      <c r="AA26" s="50">
        <v>0</v>
      </c>
      <c r="AB26" s="93">
        <v>26</v>
      </c>
      <c r="AC26" s="93"/>
      <c r="AD26" s="94"/>
      <c r="AE26" s="85" t="s">
        <v>210</v>
      </c>
      <c r="AF26" s="118" t="s">
        <v>458</v>
      </c>
      <c r="AG26" s="85" t="s">
        <v>211</v>
      </c>
      <c r="AH26" s="85"/>
      <c r="AI26" s="85"/>
      <c r="AJ26" s="85">
        <v>0</v>
      </c>
      <c r="AK26" s="85">
        <v>2</v>
      </c>
      <c r="AL26" s="85"/>
      <c r="AM26" s="69" t="str">
        <f>REPLACE(INDEX(GroupVertices[Group],MATCH(Vertices[[#This Row],[Vertex]],GroupVertices[Vertex],0)),1,1,"")</f>
        <v>1</v>
      </c>
      <c r="AN26" s="49"/>
      <c r="AO26" s="50"/>
      <c r="AP26" s="49"/>
      <c r="AQ26" s="50"/>
      <c r="AR26" s="49"/>
      <c r="AS26" s="50"/>
      <c r="AT26" s="49"/>
      <c r="AU26" s="50"/>
      <c r="AV26" s="49"/>
      <c r="AW26" s="49"/>
      <c r="AX26" s="49"/>
      <c r="AY26" s="49"/>
      <c r="AZ26" s="49"/>
    </row>
    <row r="27" spans="1:52" ht="41.45" customHeight="1">
      <c r="A27" s="68" t="s">
        <v>299</v>
      </c>
      <c r="B27" s="85"/>
      <c r="C27" s="75"/>
      <c r="D27" s="75" t="s">
        <v>64</v>
      </c>
      <c r="E27" s="89">
        <v>162</v>
      </c>
      <c r="F27" s="113">
        <v>100</v>
      </c>
      <c r="G27" s="75" t="s">
        <v>209</v>
      </c>
      <c r="H27" s="114"/>
      <c r="I27" s="78" t="s">
        <v>299</v>
      </c>
      <c r="J27" s="92"/>
      <c r="K27" s="115"/>
      <c r="L27" s="78" t="s">
        <v>299</v>
      </c>
      <c r="M27" s="116">
        <v>1</v>
      </c>
      <c r="N27" s="96">
        <v>2466.17822265625</v>
      </c>
      <c r="O27" s="96">
        <v>8599.8232421875</v>
      </c>
      <c r="P27" s="97"/>
      <c r="Q27" s="98"/>
      <c r="R27" s="98"/>
      <c r="S27" s="117"/>
      <c r="T27" s="49">
        <v>1</v>
      </c>
      <c r="U27" s="49">
        <v>1</v>
      </c>
      <c r="V27" s="50">
        <v>0</v>
      </c>
      <c r="W27" s="50">
        <v>0.003571</v>
      </c>
      <c r="X27" s="50">
        <v>0.00559</v>
      </c>
      <c r="Y27" s="50">
        <v>0.439116</v>
      </c>
      <c r="Z27" s="50">
        <v>0.5</v>
      </c>
      <c r="AA27" s="50">
        <v>0</v>
      </c>
      <c r="AB27" s="93">
        <v>27</v>
      </c>
      <c r="AC27" s="93"/>
      <c r="AD27" s="94"/>
      <c r="AE27" s="85" t="s">
        <v>210</v>
      </c>
      <c r="AF27" s="85" t="s">
        <v>459</v>
      </c>
      <c r="AG27" s="85" t="s">
        <v>211</v>
      </c>
      <c r="AH27" s="85"/>
      <c r="AI27" s="85"/>
      <c r="AJ27" s="85">
        <v>0.2344023</v>
      </c>
      <c r="AK27" s="85">
        <v>49</v>
      </c>
      <c r="AL27" s="85"/>
      <c r="AM27" s="69" t="str">
        <f>REPLACE(INDEX(GroupVertices[Group],MATCH(Vertices[[#This Row],[Vertex]],GroupVertices[Vertex],0)),1,1,"")</f>
        <v>1</v>
      </c>
      <c r="AN27" s="49"/>
      <c r="AO27" s="50"/>
      <c r="AP27" s="49"/>
      <c r="AQ27" s="50"/>
      <c r="AR27" s="49"/>
      <c r="AS27" s="50"/>
      <c r="AT27" s="49"/>
      <c r="AU27" s="50"/>
      <c r="AV27" s="49"/>
      <c r="AW27" s="88" t="s">
        <v>281</v>
      </c>
      <c r="AX27" s="88" t="s">
        <v>281</v>
      </c>
      <c r="AY27" s="88" t="s">
        <v>281</v>
      </c>
      <c r="AZ27" s="88" t="s">
        <v>281</v>
      </c>
    </row>
    <row r="28" spans="1:52" ht="41.45" customHeight="1">
      <c r="A28" s="68" t="s">
        <v>405</v>
      </c>
      <c r="B28" s="85"/>
      <c r="C28" s="75"/>
      <c r="D28" s="75" t="s">
        <v>64</v>
      </c>
      <c r="E28" s="89">
        <v>162</v>
      </c>
      <c r="F28" s="113">
        <v>100</v>
      </c>
      <c r="G28" s="75" t="s">
        <v>209</v>
      </c>
      <c r="H28" s="114"/>
      <c r="I28" s="78" t="s">
        <v>405</v>
      </c>
      <c r="J28" s="92"/>
      <c r="K28" s="115"/>
      <c r="L28" s="78" t="s">
        <v>405</v>
      </c>
      <c r="M28" s="116">
        <v>1</v>
      </c>
      <c r="N28" s="96">
        <v>2514.544921875</v>
      </c>
      <c r="O28" s="96">
        <v>9684.8955078125</v>
      </c>
      <c r="P28" s="97"/>
      <c r="Q28" s="98"/>
      <c r="R28" s="98"/>
      <c r="S28" s="117"/>
      <c r="T28" s="49">
        <v>1</v>
      </c>
      <c r="U28" s="49">
        <v>0</v>
      </c>
      <c r="V28" s="50">
        <v>0</v>
      </c>
      <c r="W28" s="50">
        <v>0.003559</v>
      </c>
      <c r="X28" s="50">
        <v>0.003873</v>
      </c>
      <c r="Y28" s="50">
        <v>0.309513</v>
      </c>
      <c r="Z28" s="50">
        <v>0</v>
      </c>
      <c r="AA28" s="50">
        <v>0</v>
      </c>
      <c r="AB28" s="93">
        <v>28</v>
      </c>
      <c r="AC28" s="93"/>
      <c r="AD28" s="94"/>
      <c r="AE28" s="85" t="s">
        <v>210</v>
      </c>
      <c r="AF28" s="118" t="s">
        <v>460</v>
      </c>
      <c r="AG28" s="85" t="s">
        <v>211</v>
      </c>
      <c r="AH28" s="85"/>
      <c r="AI28" s="85"/>
      <c r="AJ28" s="85" t="s">
        <v>577</v>
      </c>
      <c r="AK28" s="85">
        <v>0</v>
      </c>
      <c r="AL28" s="85"/>
      <c r="AM28" s="69" t="str">
        <f>REPLACE(INDEX(GroupVertices[Group],MATCH(Vertices[[#This Row],[Vertex]],GroupVertices[Vertex],0)),1,1,"")</f>
        <v>1</v>
      </c>
      <c r="AN28" s="49"/>
      <c r="AO28" s="50"/>
      <c r="AP28" s="49"/>
      <c r="AQ28" s="50"/>
      <c r="AR28" s="49"/>
      <c r="AS28" s="50"/>
      <c r="AT28" s="49"/>
      <c r="AU28" s="50"/>
      <c r="AV28" s="49"/>
      <c r="AW28" s="49"/>
      <c r="AX28" s="49"/>
      <c r="AY28" s="49"/>
      <c r="AZ28" s="49"/>
    </row>
    <row r="29" spans="1:52" ht="41.45" customHeight="1">
      <c r="A29" s="68" t="s">
        <v>300</v>
      </c>
      <c r="B29" s="85"/>
      <c r="C29" s="75"/>
      <c r="D29" s="75" t="s">
        <v>64</v>
      </c>
      <c r="E29" s="89">
        <v>162</v>
      </c>
      <c r="F29" s="113">
        <v>100</v>
      </c>
      <c r="G29" s="75" t="s">
        <v>209</v>
      </c>
      <c r="H29" s="114"/>
      <c r="I29" s="78" t="s">
        <v>300</v>
      </c>
      <c r="J29" s="92"/>
      <c r="K29" s="115"/>
      <c r="L29" s="78" t="s">
        <v>300</v>
      </c>
      <c r="M29" s="116">
        <v>1</v>
      </c>
      <c r="N29" s="96">
        <v>7470.341796875</v>
      </c>
      <c r="O29" s="96">
        <v>9285.384765625</v>
      </c>
      <c r="P29" s="97"/>
      <c r="Q29" s="98"/>
      <c r="R29" s="98"/>
      <c r="S29" s="117"/>
      <c r="T29" s="49">
        <v>1</v>
      </c>
      <c r="U29" s="49">
        <v>1</v>
      </c>
      <c r="V29" s="50">
        <v>0</v>
      </c>
      <c r="W29" s="50">
        <v>0.003571</v>
      </c>
      <c r="X29" s="50">
        <v>0.00559</v>
      </c>
      <c r="Y29" s="50">
        <v>0.439116</v>
      </c>
      <c r="Z29" s="50">
        <v>0.5</v>
      </c>
      <c r="AA29" s="50">
        <v>0</v>
      </c>
      <c r="AB29" s="93">
        <v>29</v>
      </c>
      <c r="AC29" s="93"/>
      <c r="AD29" s="94"/>
      <c r="AE29" s="85" t="s">
        <v>210</v>
      </c>
      <c r="AF29" s="118" t="s">
        <v>461</v>
      </c>
      <c r="AG29" s="85" t="s">
        <v>211</v>
      </c>
      <c r="AH29" s="85"/>
      <c r="AI29" s="85"/>
      <c r="AJ29" s="85">
        <v>0.4240321</v>
      </c>
      <c r="AK29" s="85">
        <v>500</v>
      </c>
      <c r="AL29" s="85"/>
      <c r="AM29" s="69" t="str">
        <f>REPLACE(INDEX(GroupVertices[Group],MATCH(Vertices[[#This Row],[Vertex]],GroupVertices[Vertex],0)),1,1,"")</f>
        <v>2</v>
      </c>
      <c r="AN29" s="49"/>
      <c r="AO29" s="50"/>
      <c r="AP29" s="49"/>
      <c r="AQ29" s="50"/>
      <c r="AR29" s="49"/>
      <c r="AS29" s="50"/>
      <c r="AT29" s="49"/>
      <c r="AU29" s="50"/>
      <c r="AV29" s="49"/>
      <c r="AW29" s="88" t="s">
        <v>281</v>
      </c>
      <c r="AX29" s="88" t="s">
        <v>281</v>
      </c>
      <c r="AY29" s="88" t="s">
        <v>281</v>
      </c>
      <c r="AZ29" s="88" t="s">
        <v>281</v>
      </c>
    </row>
    <row r="30" spans="1:52" ht="41.45" customHeight="1">
      <c r="A30" s="68" t="s">
        <v>406</v>
      </c>
      <c r="B30" s="85"/>
      <c r="C30" s="75"/>
      <c r="D30" s="75" t="s">
        <v>64</v>
      </c>
      <c r="E30" s="89">
        <v>162</v>
      </c>
      <c r="F30" s="113">
        <v>100</v>
      </c>
      <c r="G30" s="75" t="s">
        <v>209</v>
      </c>
      <c r="H30" s="114"/>
      <c r="I30" s="78" t="s">
        <v>406</v>
      </c>
      <c r="J30" s="92"/>
      <c r="K30" s="115"/>
      <c r="L30" s="78" t="s">
        <v>406</v>
      </c>
      <c r="M30" s="116">
        <v>1</v>
      </c>
      <c r="N30" s="96">
        <v>4359.6875</v>
      </c>
      <c r="O30" s="96">
        <v>5669.5224609375</v>
      </c>
      <c r="P30" s="97"/>
      <c r="Q30" s="98"/>
      <c r="R30" s="98"/>
      <c r="S30" s="117"/>
      <c r="T30" s="49">
        <v>1</v>
      </c>
      <c r="U30" s="49">
        <v>0</v>
      </c>
      <c r="V30" s="50">
        <v>0</v>
      </c>
      <c r="W30" s="50">
        <v>0.003559</v>
      </c>
      <c r="X30" s="50">
        <v>0.003873</v>
      </c>
      <c r="Y30" s="50">
        <v>0.309513</v>
      </c>
      <c r="Z30" s="50">
        <v>0</v>
      </c>
      <c r="AA30" s="50">
        <v>0</v>
      </c>
      <c r="AB30" s="93">
        <v>30</v>
      </c>
      <c r="AC30" s="93"/>
      <c r="AD30" s="94"/>
      <c r="AE30" s="85" t="s">
        <v>210</v>
      </c>
      <c r="AF30" s="85" t="s">
        <v>462</v>
      </c>
      <c r="AG30" s="85" t="s">
        <v>211</v>
      </c>
      <c r="AH30" s="85"/>
      <c r="AI30" s="85"/>
      <c r="AJ30" s="85">
        <v>0</v>
      </c>
      <c r="AK30" s="85">
        <v>1</v>
      </c>
      <c r="AL30" s="85"/>
      <c r="AM30" s="69" t="str">
        <f>REPLACE(INDEX(GroupVertices[Group],MATCH(Vertices[[#This Row],[Vertex]],GroupVertices[Vertex],0)),1,1,"")</f>
        <v>1</v>
      </c>
      <c r="AN30" s="49"/>
      <c r="AO30" s="50"/>
      <c r="AP30" s="49"/>
      <c r="AQ30" s="50"/>
      <c r="AR30" s="49"/>
      <c r="AS30" s="50"/>
      <c r="AT30" s="49"/>
      <c r="AU30" s="50"/>
      <c r="AV30" s="49"/>
      <c r="AW30" s="49"/>
      <c r="AX30" s="49"/>
      <c r="AY30" s="49"/>
      <c r="AZ30" s="49"/>
    </row>
    <row r="31" spans="1:52" ht="41.45" customHeight="1">
      <c r="A31" s="68" t="s">
        <v>301</v>
      </c>
      <c r="B31" s="85"/>
      <c r="C31" s="75"/>
      <c r="D31" s="75" t="s">
        <v>64</v>
      </c>
      <c r="E31" s="89">
        <v>164.0938217028508</v>
      </c>
      <c r="F31" s="113">
        <v>99.99774452580166</v>
      </c>
      <c r="G31" s="75" t="s">
        <v>209</v>
      </c>
      <c r="H31" s="114"/>
      <c r="I31" s="78" t="s">
        <v>301</v>
      </c>
      <c r="J31" s="92"/>
      <c r="K31" s="115"/>
      <c r="L31" s="78" t="s">
        <v>301</v>
      </c>
      <c r="M31" s="116">
        <v>1.7516743678304603</v>
      </c>
      <c r="N31" s="96">
        <v>8453.771484375</v>
      </c>
      <c r="O31" s="96">
        <v>3180.37353515625</v>
      </c>
      <c r="P31" s="97"/>
      <c r="Q31" s="98"/>
      <c r="R31" s="98"/>
      <c r="S31" s="117"/>
      <c r="T31" s="49">
        <v>5</v>
      </c>
      <c r="U31" s="49">
        <v>4</v>
      </c>
      <c r="V31" s="50">
        <v>1.333333</v>
      </c>
      <c r="W31" s="50">
        <v>0.00361</v>
      </c>
      <c r="X31" s="50">
        <v>0.005176</v>
      </c>
      <c r="Y31" s="50">
        <v>1.002853</v>
      </c>
      <c r="Z31" s="50">
        <v>0.55</v>
      </c>
      <c r="AA31" s="50">
        <v>0.8</v>
      </c>
      <c r="AB31" s="93">
        <v>31</v>
      </c>
      <c r="AC31" s="93"/>
      <c r="AD31" s="94"/>
      <c r="AE31" s="85" t="s">
        <v>210</v>
      </c>
      <c r="AF31" s="85" t="s">
        <v>463</v>
      </c>
      <c r="AG31" s="85" t="s">
        <v>211</v>
      </c>
      <c r="AH31" s="85"/>
      <c r="AI31" s="85"/>
      <c r="AJ31" s="85">
        <v>0.5128556</v>
      </c>
      <c r="AK31" s="85">
        <v>500</v>
      </c>
      <c r="AL31" s="85"/>
      <c r="AM31" s="69" t="str">
        <f>REPLACE(INDEX(GroupVertices[Group],MATCH(Vertices[[#This Row],[Vertex]],GroupVertices[Vertex],0)),1,1,"")</f>
        <v>6</v>
      </c>
      <c r="AN31" s="49"/>
      <c r="AO31" s="50"/>
      <c r="AP31" s="49"/>
      <c r="AQ31" s="50"/>
      <c r="AR31" s="49"/>
      <c r="AS31" s="50"/>
      <c r="AT31" s="49"/>
      <c r="AU31" s="50"/>
      <c r="AV31" s="49"/>
      <c r="AW31" s="88" t="s">
        <v>281</v>
      </c>
      <c r="AX31" s="88" t="s">
        <v>281</v>
      </c>
      <c r="AY31" s="88" t="s">
        <v>281</v>
      </c>
      <c r="AZ31" s="88" t="s">
        <v>281</v>
      </c>
    </row>
    <row r="32" spans="1:52" ht="41.45" customHeight="1">
      <c r="A32" s="68" t="s">
        <v>303</v>
      </c>
      <c r="B32" s="85"/>
      <c r="C32" s="75"/>
      <c r="D32" s="75" t="s">
        <v>64</v>
      </c>
      <c r="E32" s="89">
        <v>162</v>
      </c>
      <c r="F32" s="113">
        <v>100</v>
      </c>
      <c r="G32" s="75" t="s">
        <v>209</v>
      </c>
      <c r="H32" s="114"/>
      <c r="I32" s="78" t="s">
        <v>303</v>
      </c>
      <c r="J32" s="92"/>
      <c r="K32" s="115"/>
      <c r="L32" s="78" t="s">
        <v>303</v>
      </c>
      <c r="M32" s="116">
        <v>1</v>
      </c>
      <c r="N32" s="96">
        <v>8902.7822265625</v>
      </c>
      <c r="O32" s="96">
        <v>3591.263916015625</v>
      </c>
      <c r="P32" s="97"/>
      <c r="Q32" s="98"/>
      <c r="R32" s="98"/>
      <c r="S32" s="117"/>
      <c r="T32" s="49">
        <v>3</v>
      </c>
      <c r="U32" s="49">
        <v>2</v>
      </c>
      <c r="V32" s="50">
        <v>0</v>
      </c>
      <c r="W32" s="50">
        <v>0.003584</v>
      </c>
      <c r="X32" s="50">
        <v>0.004537</v>
      </c>
      <c r="Y32" s="50">
        <v>0.650483</v>
      </c>
      <c r="Z32" s="50">
        <v>0.6666666666666666</v>
      </c>
      <c r="AA32" s="50">
        <v>0.6666666666666666</v>
      </c>
      <c r="AB32" s="93">
        <v>32</v>
      </c>
      <c r="AC32" s="93"/>
      <c r="AD32" s="94"/>
      <c r="AE32" s="85" t="s">
        <v>210</v>
      </c>
      <c r="AF32" s="85" t="s">
        <v>464</v>
      </c>
      <c r="AG32" s="85" t="s">
        <v>211</v>
      </c>
      <c r="AH32" s="85"/>
      <c r="AI32" s="85"/>
      <c r="AJ32" s="85">
        <v>0.4098346</v>
      </c>
      <c r="AK32" s="85">
        <v>500</v>
      </c>
      <c r="AL32" s="85"/>
      <c r="AM32" s="69" t="str">
        <f>REPLACE(INDEX(GroupVertices[Group],MATCH(Vertices[[#This Row],[Vertex]],GroupVertices[Vertex],0)),1,1,"")</f>
        <v>6</v>
      </c>
      <c r="AN32" s="49"/>
      <c r="AO32" s="50"/>
      <c r="AP32" s="49"/>
      <c r="AQ32" s="50"/>
      <c r="AR32" s="49"/>
      <c r="AS32" s="50"/>
      <c r="AT32" s="49"/>
      <c r="AU32" s="50"/>
      <c r="AV32" s="49"/>
      <c r="AW32" s="88" t="s">
        <v>281</v>
      </c>
      <c r="AX32" s="88" t="s">
        <v>281</v>
      </c>
      <c r="AY32" s="88" t="s">
        <v>281</v>
      </c>
      <c r="AZ32" s="88" t="s">
        <v>281</v>
      </c>
    </row>
    <row r="33" spans="1:52" ht="41.45" customHeight="1">
      <c r="A33" s="68" t="s">
        <v>302</v>
      </c>
      <c r="B33" s="85"/>
      <c r="C33" s="75"/>
      <c r="D33" s="75" t="s">
        <v>64</v>
      </c>
      <c r="E33" s="89">
        <v>164.0938217028508</v>
      </c>
      <c r="F33" s="113">
        <v>99.99774452580166</v>
      </c>
      <c r="G33" s="75" t="s">
        <v>209</v>
      </c>
      <c r="H33" s="114"/>
      <c r="I33" s="78" t="s">
        <v>302</v>
      </c>
      <c r="J33" s="92"/>
      <c r="K33" s="115"/>
      <c r="L33" s="78" t="s">
        <v>302</v>
      </c>
      <c r="M33" s="116">
        <v>1.7516743678304603</v>
      </c>
      <c r="N33" s="96">
        <v>8644.7587890625</v>
      </c>
      <c r="O33" s="96">
        <v>1497.5672607421875</v>
      </c>
      <c r="P33" s="97"/>
      <c r="Q33" s="98"/>
      <c r="R33" s="98"/>
      <c r="S33" s="117"/>
      <c r="T33" s="49">
        <v>5</v>
      </c>
      <c r="U33" s="49">
        <v>4</v>
      </c>
      <c r="V33" s="50">
        <v>1.333333</v>
      </c>
      <c r="W33" s="50">
        <v>0.00361</v>
      </c>
      <c r="X33" s="50">
        <v>0.005176</v>
      </c>
      <c r="Y33" s="50">
        <v>1.002853</v>
      </c>
      <c r="Z33" s="50">
        <v>0.55</v>
      </c>
      <c r="AA33" s="50">
        <v>0.8</v>
      </c>
      <c r="AB33" s="93">
        <v>33</v>
      </c>
      <c r="AC33" s="93"/>
      <c r="AD33" s="94"/>
      <c r="AE33" s="85" t="s">
        <v>210</v>
      </c>
      <c r="AF33" s="85" t="s">
        <v>465</v>
      </c>
      <c r="AG33" s="85" t="s">
        <v>211</v>
      </c>
      <c r="AH33" s="85"/>
      <c r="AI33" s="85"/>
      <c r="AJ33" s="85">
        <v>0.4561938</v>
      </c>
      <c r="AK33" s="85">
        <v>500</v>
      </c>
      <c r="AL33" s="85"/>
      <c r="AM33" s="69" t="str">
        <f>REPLACE(INDEX(GroupVertices[Group],MATCH(Vertices[[#This Row],[Vertex]],GroupVertices[Vertex],0)),1,1,"")</f>
        <v>6</v>
      </c>
      <c r="AN33" s="49"/>
      <c r="AO33" s="50"/>
      <c r="AP33" s="49"/>
      <c r="AQ33" s="50"/>
      <c r="AR33" s="49"/>
      <c r="AS33" s="50"/>
      <c r="AT33" s="49"/>
      <c r="AU33" s="50"/>
      <c r="AV33" s="49"/>
      <c r="AW33" s="88" t="s">
        <v>281</v>
      </c>
      <c r="AX33" s="88" t="s">
        <v>281</v>
      </c>
      <c r="AY33" s="88" t="s">
        <v>281</v>
      </c>
      <c r="AZ33" s="88" t="s">
        <v>281</v>
      </c>
    </row>
    <row r="34" spans="1:52" ht="41.45" customHeight="1">
      <c r="A34" s="68" t="s">
        <v>304</v>
      </c>
      <c r="B34" s="85"/>
      <c r="C34" s="75"/>
      <c r="D34" s="75" t="s">
        <v>64</v>
      </c>
      <c r="E34" s="89">
        <v>162</v>
      </c>
      <c r="F34" s="113">
        <v>100</v>
      </c>
      <c r="G34" s="75" t="s">
        <v>209</v>
      </c>
      <c r="H34" s="114"/>
      <c r="I34" s="78" t="s">
        <v>304</v>
      </c>
      <c r="J34" s="92"/>
      <c r="K34" s="115"/>
      <c r="L34" s="78" t="s">
        <v>304</v>
      </c>
      <c r="M34" s="116">
        <v>1</v>
      </c>
      <c r="N34" s="96">
        <v>8125.8505859375</v>
      </c>
      <c r="O34" s="96">
        <v>2069.998046875</v>
      </c>
      <c r="P34" s="97"/>
      <c r="Q34" s="98"/>
      <c r="R34" s="98"/>
      <c r="S34" s="117"/>
      <c r="T34" s="49">
        <v>3</v>
      </c>
      <c r="U34" s="49">
        <v>3</v>
      </c>
      <c r="V34" s="50">
        <v>0</v>
      </c>
      <c r="W34" s="50">
        <v>0.003597</v>
      </c>
      <c r="X34" s="50">
        <v>0.004902</v>
      </c>
      <c r="Y34" s="50">
        <v>0.815699</v>
      </c>
      <c r="Z34" s="50">
        <v>0.75</v>
      </c>
      <c r="AA34" s="50">
        <v>0.5</v>
      </c>
      <c r="AB34" s="93">
        <v>34</v>
      </c>
      <c r="AC34" s="93"/>
      <c r="AD34" s="94"/>
      <c r="AE34" s="85" t="s">
        <v>210</v>
      </c>
      <c r="AF34" s="118" t="s">
        <v>466</v>
      </c>
      <c r="AG34" s="85" t="s">
        <v>211</v>
      </c>
      <c r="AH34" s="85"/>
      <c r="AI34" s="85"/>
      <c r="AJ34" s="85">
        <v>0.4632533</v>
      </c>
      <c r="AK34" s="85">
        <v>500</v>
      </c>
      <c r="AL34" s="85"/>
      <c r="AM34" s="69" t="str">
        <f>REPLACE(INDEX(GroupVertices[Group],MATCH(Vertices[[#This Row],[Vertex]],GroupVertices[Vertex],0)),1,1,"")</f>
        <v>6</v>
      </c>
      <c r="AN34" s="49"/>
      <c r="AO34" s="50"/>
      <c r="AP34" s="49"/>
      <c r="AQ34" s="50"/>
      <c r="AR34" s="49"/>
      <c r="AS34" s="50"/>
      <c r="AT34" s="49"/>
      <c r="AU34" s="50"/>
      <c r="AV34" s="49"/>
      <c r="AW34" s="88" t="s">
        <v>281</v>
      </c>
      <c r="AX34" s="88" t="s">
        <v>281</v>
      </c>
      <c r="AY34" s="88" t="s">
        <v>281</v>
      </c>
      <c r="AZ34" s="88" t="s">
        <v>281</v>
      </c>
    </row>
    <row r="35" spans="1:52" ht="41.45" customHeight="1">
      <c r="A35" s="68" t="s">
        <v>305</v>
      </c>
      <c r="B35" s="85"/>
      <c r="C35" s="75"/>
      <c r="D35" s="75" t="s">
        <v>64</v>
      </c>
      <c r="E35" s="89">
        <v>172.9925666881083</v>
      </c>
      <c r="F35" s="113">
        <v>99.98815875749845</v>
      </c>
      <c r="G35" s="75" t="s">
        <v>209</v>
      </c>
      <c r="H35" s="114"/>
      <c r="I35" s="78" t="s">
        <v>305</v>
      </c>
      <c r="J35" s="92"/>
      <c r="K35" s="115"/>
      <c r="L35" s="78" t="s">
        <v>305</v>
      </c>
      <c r="M35" s="116">
        <v>4.946291417682771</v>
      </c>
      <c r="N35" s="96">
        <v>8325.1337890625</v>
      </c>
      <c r="O35" s="96">
        <v>314.1047058105469</v>
      </c>
      <c r="P35" s="97"/>
      <c r="Q35" s="98"/>
      <c r="R35" s="98"/>
      <c r="S35" s="117"/>
      <c r="T35" s="49">
        <v>5</v>
      </c>
      <c r="U35" s="49">
        <v>3</v>
      </c>
      <c r="V35" s="50">
        <v>7</v>
      </c>
      <c r="W35" s="50">
        <v>0.003623</v>
      </c>
      <c r="X35" s="50">
        <v>0.005689</v>
      </c>
      <c r="Y35" s="50">
        <v>1.166233</v>
      </c>
      <c r="Z35" s="50">
        <v>0.36666666666666664</v>
      </c>
      <c r="AA35" s="50">
        <v>0.3333333333333333</v>
      </c>
      <c r="AB35" s="93">
        <v>35</v>
      </c>
      <c r="AC35" s="93"/>
      <c r="AD35" s="94"/>
      <c r="AE35" s="85" t="s">
        <v>210</v>
      </c>
      <c r="AF35" s="118" t="s">
        <v>467</v>
      </c>
      <c r="AG35" s="85" t="s">
        <v>211</v>
      </c>
      <c r="AH35" s="85"/>
      <c r="AI35" s="85"/>
      <c r="AJ35" s="85">
        <v>0.4375794</v>
      </c>
      <c r="AK35" s="85">
        <v>500</v>
      </c>
      <c r="AL35" s="85"/>
      <c r="AM35" s="69" t="str">
        <f>REPLACE(INDEX(GroupVertices[Group],MATCH(Vertices[[#This Row],[Vertex]],GroupVertices[Vertex],0)),1,1,"")</f>
        <v>6</v>
      </c>
      <c r="AN35" s="49"/>
      <c r="AO35" s="50"/>
      <c r="AP35" s="49"/>
      <c r="AQ35" s="50"/>
      <c r="AR35" s="49"/>
      <c r="AS35" s="50"/>
      <c r="AT35" s="49"/>
      <c r="AU35" s="50"/>
      <c r="AV35" s="49"/>
      <c r="AW35" s="88" t="s">
        <v>281</v>
      </c>
      <c r="AX35" s="88" t="s">
        <v>281</v>
      </c>
      <c r="AY35" s="88" t="s">
        <v>281</v>
      </c>
      <c r="AZ35" s="88" t="s">
        <v>281</v>
      </c>
    </row>
    <row r="36" spans="1:52" ht="41.45" customHeight="1">
      <c r="A36" s="68" t="s">
        <v>306</v>
      </c>
      <c r="B36" s="85"/>
      <c r="C36" s="75"/>
      <c r="D36" s="75" t="s">
        <v>64</v>
      </c>
      <c r="E36" s="89">
        <v>163.57036666972976</v>
      </c>
      <c r="F36" s="113">
        <v>99.99830839392835</v>
      </c>
      <c r="G36" s="75" t="s">
        <v>209</v>
      </c>
      <c r="H36" s="114"/>
      <c r="I36" s="78" t="s">
        <v>306</v>
      </c>
      <c r="J36" s="92"/>
      <c r="K36" s="115"/>
      <c r="L36" s="78" t="s">
        <v>306</v>
      </c>
      <c r="M36" s="116">
        <v>1.5637559168118242</v>
      </c>
      <c r="N36" s="96">
        <v>8893.4482421875</v>
      </c>
      <c r="O36" s="96">
        <v>5216.146484375</v>
      </c>
      <c r="P36" s="97"/>
      <c r="Q36" s="98"/>
      <c r="R36" s="98"/>
      <c r="S36" s="117"/>
      <c r="T36" s="49">
        <v>1</v>
      </c>
      <c r="U36" s="49">
        <v>2</v>
      </c>
      <c r="V36" s="50">
        <v>1</v>
      </c>
      <c r="W36" s="50">
        <v>0.003584</v>
      </c>
      <c r="X36" s="50">
        <v>0.00535</v>
      </c>
      <c r="Y36" s="50">
        <v>0.626058</v>
      </c>
      <c r="Z36" s="50">
        <v>0.3333333333333333</v>
      </c>
      <c r="AA36" s="50">
        <v>0</v>
      </c>
      <c r="AB36" s="93">
        <v>36</v>
      </c>
      <c r="AC36" s="93"/>
      <c r="AD36" s="94"/>
      <c r="AE36" s="85" t="s">
        <v>210</v>
      </c>
      <c r="AF36" s="85" t="s">
        <v>468</v>
      </c>
      <c r="AG36" s="85" t="s">
        <v>211</v>
      </c>
      <c r="AH36" s="85"/>
      <c r="AI36" s="85"/>
      <c r="AJ36" s="85">
        <v>0.3298475</v>
      </c>
      <c r="AK36" s="85">
        <v>414</v>
      </c>
      <c r="AL36" s="85"/>
      <c r="AM36" s="69" t="str">
        <f>REPLACE(INDEX(GroupVertices[Group],MATCH(Vertices[[#This Row],[Vertex]],GroupVertices[Vertex],0)),1,1,"")</f>
        <v>4</v>
      </c>
      <c r="AN36" s="49"/>
      <c r="AO36" s="50"/>
      <c r="AP36" s="49"/>
      <c r="AQ36" s="50"/>
      <c r="AR36" s="49"/>
      <c r="AS36" s="50"/>
      <c r="AT36" s="49"/>
      <c r="AU36" s="50"/>
      <c r="AV36" s="49"/>
      <c r="AW36" s="88" t="s">
        <v>281</v>
      </c>
      <c r="AX36" s="88" t="s">
        <v>281</v>
      </c>
      <c r="AY36" s="88" t="s">
        <v>281</v>
      </c>
      <c r="AZ36" s="88" t="s">
        <v>281</v>
      </c>
    </row>
    <row r="37" spans="1:52" ht="41.45" customHeight="1">
      <c r="A37" s="68" t="s">
        <v>407</v>
      </c>
      <c r="B37" s="85"/>
      <c r="C37" s="75"/>
      <c r="D37" s="75" t="s">
        <v>64</v>
      </c>
      <c r="E37" s="89">
        <v>163.57036666972976</v>
      </c>
      <c r="F37" s="113">
        <v>99.99830839392835</v>
      </c>
      <c r="G37" s="75" t="s">
        <v>209</v>
      </c>
      <c r="H37" s="114"/>
      <c r="I37" s="78" t="s">
        <v>407</v>
      </c>
      <c r="J37" s="92"/>
      <c r="K37" s="115"/>
      <c r="L37" s="78" t="s">
        <v>407</v>
      </c>
      <c r="M37" s="116">
        <v>1.5637559168118242</v>
      </c>
      <c r="N37" s="96">
        <v>8804.701171875</v>
      </c>
      <c r="O37" s="96">
        <v>3905.36865234375</v>
      </c>
      <c r="P37" s="97"/>
      <c r="Q37" s="98"/>
      <c r="R37" s="98"/>
      <c r="S37" s="117"/>
      <c r="T37" s="49">
        <v>3</v>
      </c>
      <c r="U37" s="49">
        <v>0</v>
      </c>
      <c r="V37" s="50">
        <v>1</v>
      </c>
      <c r="W37" s="50">
        <v>0.003584</v>
      </c>
      <c r="X37" s="50">
        <v>0.004762</v>
      </c>
      <c r="Y37" s="50">
        <v>0.640371</v>
      </c>
      <c r="Z37" s="50">
        <v>0.3333333333333333</v>
      </c>
      <c r="AA37" s="50">
        <v>0</v>
      </c>
      <c r="AB37" s="93">
        <v>37</v>
      </c>
      <c r="AC37" s="93"/>
      <c r="AD37" s="94"/>
      <c r="AE37" s="85" t="s">
        <v>210</v>
      </c>
      <c r="AF37" s="118" t="s">
        <v>469</v>
      </c>
      <c r="AG37" s="85" t="s">
        <v>211</v>
      </c>
      <c r="AH37" s="85"/>
      <c r="AI37" s="85"/>
      <c r="AJ37" s="85">
        <v>0.7278076</v>
      </c>
      <c r="AK37" s="85">
        <v>500</v>
      </c>
      <c r="AL37" s="85"/>
      <c r="AM37" s="69" t="str">
        <f>REPLACE(INDEX(GroupVertices[Group],MATCH(Vertices[[#This Row],[Vertex]],GroupVertices[Vertex],0)),1,1,"")</f>
        <v>4</v>
      </c>
      <c r="AN37" s="49"/>
      <c r="AO37" s="50"/>
      <c r="AP37" s="49"/>
      <c r="AQ37" s="50"/>
      <c r="AR37" s="49"/>
      <c r="AS37" s="50"/>
      <c r="AT37" s="49"/>
      <c r="AU37" s="50"/>
      <c r="AV37" s="49"/>
      <c r="AW37" s="49"/>
      <c r="AX37" s="49"/>
      <c r="AY37" s="49"/>
      <c r="AZ37" s="49"/>
    </row>
    <row r="38" spans="1:52" ht="41.45" customHeight="1">
      <c r="A38" s="68" t="s">
        <v>307</v>
      </c>
      <c r="B38" s="85"/>
      <c r="C38" s="75"/>
      <c r="D38" s="75" t="s">
        <v>64</v>
      </c>
      <c r="E38" s="89">
        <v>162</v>
      </c>
      <c r="F38" s="113">
        <v>100</v>
      </c>
      <c r="G38" s="75" t="s">
        <v>209</v>
      </c>
      <c r="H38" s="114"/>
      <c r="I38" s="78" t="s">
        <v>307</v>
      </c>
      <c r="J38" s="92"/>
      <c r="K38" s="115"/>
      <c r="L38" s="78" t="s">
        <v>307</v>
      </c>
      <c r="M38" s="116">
        <v>1</v>
      </c>
      <c r="N38" s="96">
        <v>8773.0625</v>
      </c>
      <c r="O38" s="96">
        <v>5971.400390625</v>
      </c>
      <c r="P38" s="97"/>
      <c r="Q38" s="98"/>
      <c r="R38" s="98"/>
      <c r="S38" s="117"/>
      <c r="T38" s="49">
        <v>1</v>
      </c>
      <c r="U38" s="49">
        <v>2</v>
      </c>
      <c r="V38" s="50">
        <v>0</v>
      </c>
      <c r="W38" s="50">
        <v>0.003584</v>
      </c>
      <c r="X38" s="50">
        <v>0.00648</v>
      </c>
      <c r="Y38" s="50">
        <v>0.572115</v>
      </c>
      <c r="Z38" s="50">
        <v>0.5</v>
      </c>
      <c r="AA38" s="50">
        <v>0</v>
      </c>
      <c r="AB38" s="93">
        <v>38</v>
      </c>
      <c r="AC38" s="93"/>
      <c r="AD38" s="94"/>
      <c r="AE38" s="85" t="s">
        <v>210</v>
      </c>
      <c r="AF38" s="85" t="s">
        <v>470</v>
      </c>
      <c r="AG38" s="85" t="s">
        <v>211</v>
      </c>
      <c r="AH38" s="85"/>
      <c r="AI38" s="85"/>
      <c r="AJ38" s="85">
        <v>0.5055115</v>
      </c>
      <c r="AK38" s="85">
        <v>500</v>
      </c>
      <c r="AL38" s="85"/>
      <c r="AM38" s="69" t="str">
        <f>REPLACE(INDEX(GroupVertices[Group],MATCH(Vertices[[#This Row],[Vertex]],GroupVertices[Vertex],0)),1,1,"")</f>
        <v>4</v>
      </c>
      <c r="AN38" s="49"/>
      <c r="AO38" s="50"/>
      <c r="AP38" s="49"/>
      <c r="AQ38" s="50"/>
      <c r="AR38" s="49"/>
      <c r="AS38" s="50"/>
      <c r="AT38" s="49"/>
      <c r="AU38" s="50"/>
      <c r="AV38" s="49"/>
      <c r="AW38" s="88" t="s">
        <v>281</v>
      </c>
      <c r="AX38" s="88" t="s">
        <v>281</v>
      </c>
      <c r="AY38" s="88" t="s">
        <v>281</v>
      </c>
      <c r="AZ38" s="88" t="s">
        <v>281</v>
      </c>
    </row>
    <row r="39" spans="1:52" ht="41.45" customHeight="1">
      <c r="A39" s="68" t="s">
        <v>377</v>
      </c>
      <c r="B39" s="85"/>
      <c r="C39" s="75"/>
      <c r="D39" s="75" t="s">
        <v>64</v>
      </c>
      <c r="E39" s="89">
        <v>560.6413181539392</v>
      </c>
      <c r="F39" s="113">
        <v>99.57058177099763</v>
      </c>
      <c r="G39" s="75" t="s">
        <v>209</v>
      </c>
      <c r="H39" s="114"/>
      <c r="I39" s="78" t="s">
        <v>377</v>
      </c>
      <c r="J39" s="92"/>
      <c r="K39" s="115"/>
      <c r="L39" s="78" t="s">
        <v>377</v>
      </c>
      <c r="M39" s="116">
        <v>144.11078178551955</v>
      </c>
      <c r="N39" s="96">
        <v>6345.94921875</v>
      </c>
      <c r="O39" s="96">
        <v>6414.18115234375</v>
      </c>
      <c r="P39" s="97"/>
      <c r="Q39" s="98"/>
      <c r="R39" s="98"/>
      <c r="S39" s="117"/>
      <c r="T39" s="49">
        <v>20</v>
      </c>
      <c r="U39" s="49">
        <v>16</v>
      </c>
      <c r="V39" s="50">
        <v>253.852381</v>
      </c>
      <c r="W39" s="50">
        <v>0.003937</v>
      </c>
      <c r="X39" s="50">
        <v>0.022369</v>
      </c>
      <c r="Y39" s="50">
        <v>4.199849</v>
      </c>
      <c r="Z39" s="50">
        <v>0.11904761904761904</v>
      </c>
      <c r="AA39" s="50">
        <v>0.2857142857142857</v>
      </c>
      <c r="AB39" s="93">
        <v>39</v>
      </c>
      <c r="AC39" s="93"/>
      <c r="AD39" s="94"/>
      <c r="AE39" s="85" t="s">
        <v>210</v>
      </c>
      <c r="AF39" s="85" t="s">
        <v>471</v>
      </c>
      <c r="AG39" s="85" t="s">
        <v>211</v>
      </c>
      <c r="AH39" s="85"/>
      <c r="AI39" s="85"/>
      <c r="AJ39" s="85">
        <v>0.4280627</v>
      </c>
      <c r="AK39" s="85">
        <v>500</v>
      </c>
      <c r="AL39" s="85"/>
      <c r="AM39" s="69" t="str">
        <f>REPLACE(INDEX(GroupVertices[Group],MATCH(Vertices[[#This Row],[Vertex]],GroupVertices[Vertex],0)),1,1,"")</f>
        <v>2</v>
      </c>
      <c r="AN39" s="49"/>
      <c r="AO39" s="50"/>
      <c r="AP39" s="49"/>
      <c r="AQ39" s="50"/>
      <c r="AR39" s="49"/>
      <c r="AS39" s="50"/>
      <c r="AT39" s="49"/>
      <c r="AU39" s="50"/>
      <c r="AV39" s="49"/>
      <c r="AW39" s="88" t="s">
        <v>281</v>
      </c>
      <c r="AX39" s="88" t="s">
        <v>281</v>
      </c>
      <c r="AY39" s="88" t="s">
        <v>281</v>
      </c>
      <c r="AZ39" s="88" t="s">
        <v>281</v>
      </c>
    </row>
    <row r="40" spans="1:52" ht="41.45" customHeight="1">
      <c r="A40" s="68" t="s">
        <v>408</v>
      </c>
      <c r="B40" s="85"/>
      <c r="C40" s="75"/>
      <c r="D40" s="75" t="s">
        <v>64</v>
      </c>
      <c r="E40" s="89">
        <v>162</v>
      </c>
      <c r="F40" s="113">
        <v>100</v>
      </c>
      <c r="G40" s="75" t="s">
        <v>209</v>
      </c>
      <c r="H40" s="114"/>
      <c r="I40" s="78" t="s">
        <v>408</v>
      </c>
      <c r="J40" s="92"/>
      <c r="K40" s="115"/>
      <c r="L40" s="78" t="s">
        <v>408</v>
      </c>
      <c r="M40" s="116">
        <v>1</v>
      </c>
      <c r="N40" s="96">
        <v>2597.44921875</v>
      </c>
      <c r="O40" s="96">
        <v>653.357177734375</v>
      </c>
      <c r="P40" s="97"/>
      <c r="Q40" s="98"/>
      <c r="R40" s="98"/>
      <c r="S40" s="117"/>
      <c r="T40" s="49">
        <v>1</v>
      </c>
      <c r="U40" s="49">
        <v>0</v>
      </c>
      <c r="V40" s="50">
        <v>0</v>
      </c>
      <c r="W40" s="50">
        <v>0.003559</v>
      </c>
      <c r="X40" s="50">
        <v>0.003873</v>
      </c>
      <c r="Y40" s="50">
        <v>0.309513</v>
      </c>
      <c r="Z40" s="50">
        <v>0</v>
      </c>
      <c r="AA40" s="50">
        <v>0</v>
      </c>
      <c r="AB40" s="93">
        <v>40</v>
      </c>
      <c r="AC40" s="93"/>
      <c r="AD40" s="94"/>
      <c r="AE40" s="85" t="s">
        <v>210</v>
      </c>
      <c r="AF40" s="85" t="s">
        <v>472</v>
      </c>
      <c r="AG40" s="85" t="s">
        <v>211</v>
      </c>
      <c r="AH40" s="85"/>
      <c r="AI40" s="85"/>
      <c r="AJ40" s="85">
        <v>0.384539</v>
      </c>
      <c r="AK40" s="85">
        <v>500</v>
      </c>
      <c r="AL40" s="85"/>
      <c r="AM40" s="69" t="str">
        <f>REPLACE(INDEX(GroupVertices[Group],MATCH(Vertices[[#This Row],[Vertex]],GroupVertices[Vertex],0)),1,1,"")</f>
        <v>1</v>
      </c>
      <c r="AN40" s="49"/>
      <c r="AO40" s="50"/>
      <c r="AP40" s="49"/>
      <c r="AQ40" s="50"/>
      <c r="AR40" s="49"/>
      <c r="AS40" s="50"/>
      <c r="AT40" s="49"/>
      <c r="AU40" s="50"/>
      <c r="AV40" s="49"/>
      <c r="AW40" s="49"/>
      <c r="AX40" s="49"/>
      <c r="AY40" s="49"/>
      <c r="AZ40" s="49"/>
    </row>
    <row r="41" spans="1:52" ht="41.45" customHeight="1">
      <c r="A41" s="68" t="s">
        <v>308</v>
      </c>
      <c r="B41" s="85"/>
      <c r="C41" s="75"/>
      <c r="D41" s="75" t="s">
        <v>64</v>
      </c>
      <c r="E41" s="89">
        <v>165.1407333394595</v>
      </c>
      <c r="F41" s="113">
        <v>99.9966167878567</v>
      </c>
      <c r="G41" s="75" t="s">
        <v>209</v>
      </c>
      <c r="H41" s="114"/>
      <c r="I41" s="78" t="s">
        <v>308</v>
      </c>
      <c r="J41" s="92"/>
      <c r="K41" s="115"/>
      <c r="L41" s="78" t="s">
        <v>308</v>
      </c>
      <c r="M41" s="116">
        <v>2.1275118336236485</v>
      </c>
      <c r="N41" s="96">
        <v>9437.83203125</v>
      </c>
      <c r="O41" s="96">
        <v>6446.4482421875</v>
      </c>
      <c r="P41" s="97"/>
      <c r="Q41" s="98"/>
      <c r="R41" s="98"/>
      <c r="S41" s="117"/>
      <c r="T41" s="49">
        <v>3</v>
      </c>
      <c r="U41" s="49">
        <v>2</v>
      </c>
      <c r="V41" s="50">
        <v>2</v>
      </c>
      <c r="W41" s="50">
        <v>0.003597</v>
      </c>
      <c r="X41" s="50">
        <v>0.005686</v>
      </c>
      <c r="Y41" s="50">
        <v>0.797025</v>
      </c>
      <c r="Z41" s="50">
        <v>0.4166666666666667</v>
      </c>
      <c r="AA41" s="50">
        <v>0.25</v>
      </c>
      <c r="AB41" s="93">
        <v>41</v>
      </c>
      <c r="AC41" s="93"/>
      <c r="AD41" s="94"/>
      <c r="AE41" s="85" t="s">
        <v>210</v>
      </c>
      <c r="AF41" s="85" t="s">
        <v>473</v>
      </c>
      <c r="AG41" s="85" t="s">
        <v>211</v>
      </c>
      <c r="AH41" s="85"/>
      <c r="AI41" s="85"/>
      <c r="AJ41" s="85">
        <v>0.4066297</v>
      </c>
      <c r="AK41" s="85">
        <v>341</v>
      </c>
      <c r="AL41" s="85"/>
      <c r="AM41" s="69" t="str">
        <f>REPLACE(INDEX(GroupVertices[Group],MATCH(Vertices[[#This Row],[Vertex]],GroupVertices[Vertex],0)),1,1,"")</f>
        <v>4</v>
      </c>
      <c r="AN41" s="49"/>
      <c r="AO41" s="50"/>
      <c r="AP41" s="49"/>
      <c r="AQ41" s="50"/>
      <c r="AR41" s="49"/>
      <c r="AS41" s="50"/>
      <c r="AT41" s="49"/>
      <c r="AU41" s="50"/>
      <c r="AV41" s="49"/>
      <c r="AW41" s="88" t="s">
        <v>281</v>
      </c>
      <c r="AX41" s="88" t="s">
        <v>281</v>
      </c>
      <c r="AY41" s="88" t="s">
        <v>281</v>
      </c>
      <c r="AZ41" s="88" t="s">
        <v>281</v>
      </c>
    </row>
    <row r="42" spans="1:52" ht="41.45" customHeight="1">
      <c r="A42" s="68" t="s">
        <v>310</v>
      </c>
      <c r="B42" s="85"/>
      <c r="C42" s="75"/>
      <c r="D42" s="75" t="s">
        <v>64</v>
      </c>
      <c r="E42" s="89">
        <v>165.1407333394595</v>
      </c>
      <c r="F42" s="113">
        <v>99.9966167878567</v>
      </c>
      <c r="G42" s="75" t="s">
        <v>209</v>
      </c>
      <c r="H42" s="114"/>
      <c r="I42" s="78" t="s">
        <v>310</v>
      </c>
      <c r="J42" s="92"/>
      <c r="K42" s="115"/>
      <c r="L42" s="78" t="s">
        <v>310</v>
      </c>
      <c r="M42" s="116">
        <v>2.1275118336236485</v>
      </c>
      <c r="N42" s="96">
        <v>9779.357421875</v>
      </c>
      <c r="O42" s="96">
        <v>5769.0458984375</v>
      </c>
      <c r="P42" s="97"/>
      <c r="Q42" s="98"/>
      <c r="R42" s="98"/>
      <c r="S42" s="117"/>
      <c r="T42" s="49">
        <v>3</v>
      </c>
      <c r="U42" s="49">
        <v>3</v>
      </c>
      <c r="V42" s="50">
        <v>2</v>
      </c>
      <c r="W42" s="50">
        <v>0.003597</v>
      </c>
      <c r="X42" s="50">
        <v>0.005415</v>
      </c>
      <c r="Y42" s="50">
        <v>0.794703</v>
      </c>
      <c r="Z42" s="50">
        <v>0.3333333333333333</v>
      </c>
      <c r="AA42" s="50">
        <v>0.5</v>
      </c>
      <c r="AB42" s="93">
        <v>42</v>
      </c>
      <c r="AC42" s="93"/>
      <c r="AD42" s="94"/>
      <c r="AE42" s="85" t="s">
        <v>210</v>
      </c>
      <c r="AF42" s="85" t="s">
        <v>474</v>
      </c>
      <c r="AG42" s="85" t="s">
        <v>211</v>
      </c>
      <c r="AH42" s="85"/>
      <c r="AI42" s="85"/>
      <c r="AJ42" s="85">
        <v>0.4801471</v>
      </c>
      <c r="AK42" s="85">
        <v>379</v>
      </c>
      <c r="AL42" s="85"/>
      <c r="AM42" s="69" t="str">
        <f>REPLACE(INDEX(GroupVertices[Group],MATCH(Vertices[[#This Row],[Vertex]],GroupVertices[Vertex],0)),1,1,"")</f>
        <v>4</v>
      </c>
      <c r="AN42" s="49"/>
      <c r="AO42" s="50"/>
      <c r="AP42" s="49"/>
      <c r="AQ42" s="50"/>
      <c r="AR42" s="49"/>
      <c r="AS42" s="50"/>
      <c r="AT42" s="49"/>
      <c r="AU42" s="50"/>
      <c r="AV42" s="49"/>
      <c r="AW42" s="88" t="s">
        <v>281</v>
      </c>
      <c r="AX42" s="88" t="s">
        <v>281</v>
      </c>
      <c r="AY42" s="88" t="s">
        <v>281</v>
      </c>
      <c r="AZ42" s="88" t="s">
        <v>281</v>
      </c>
    </row>
    <row r="43" spans="1:52" ht="41.45" customHeight="1">
      <c r="A43" s="68" t="s">
        <v>309</v>
      </c>
      <c r="B43" s="85"/>
      <c r="C43" s="75"/>
      <c r="D43" s="75" t="s">
        <v>64</v>
      </c>
      <c r="E43" s="89">
        <v>162</v>
      </c>
      <c r="F43" s="113">
        <v>100</v>
      </c>
      <c r="G43" s="75" t="s">
        <v>209</v>
      </c>
      <c r="H43" s="114"/>
      <c r="I43" s="78" t="s">
        <v>309</v>
      </c>
      <c r="J43" s="92"/>
      <c r="K43" s="115"/>
      <c r="L43" s="78" t="s">
        <v>309</v>
      </c>
      <c r="M43" s="116">
        <v>1</v>
      </c>
      <c r="N43" s="96">
        <v>9839.357421875</v>
      </c>
      <c r="O43" s="96">
        <v>6651.98583984375</v>
      </c>
      <c r="P43" s="97"/>
      <c r="Q43" s="98"/>
      <c r="R43" s="98"/>
      <c r="S43" s="117"/>
      <c r="T43" s="49">
        <v>2</v>
      </c>
      <c r="U43" s="49">
        <v>2</v>
      </c>
      <c r="V43" s="50">
        <v>0</v>
      </c>
      <c r="W43" s="50">
        <v>0.003584</v>
      </c>
      <c r="X43" s="50">
        <v>0.004585</v>
      </c>
      <c r="Y43" s="50">
        <v>0.647755</v>
      </c>
      <c r="Z43" s="50">
        <v>0.6666666666666666</v>
      </c>
      <c r="AA43" s="50">
        <v>0.3333333333333333</v>
      </c>
      <c r="AB43" s="93">
        <v>43</v>
      </c>
      <c r="AC43" s="93"/>
      <c r="AD43" s="94"/>
      <c r="AE43" s="85" t="s">
        <v>210</v>
      </c>
      <c r="AF43" s="85" t="s">
        <v>475</v>
      </c>
      <c r="AG43" s="85" t="s">
        <v>211</v>
      </c>
      <c r="AH43" s="85"/>
      <c r="AI43" s="85"/>
      <c r="AJ43" s="85">
        <v>0.4136363</v>
      </c>
      <c r="AK43" s="85">
        <v>104</v>
      </c>
      <c r="AL43" s="85"/>
      <c r="AM43" s="69" t="str">
        <f>REPLACE(INDEX(GroupVertices[Group],MATCH(Vertices[[#This Row],[Vertex]],GroupVertices[Vertex],0)),1,1,"")</f>
        <v>4</v>
      </c>
      <c r="AN43" s="49"/>
      <c r="AO43" s="50"/>
      <c r="AP43" s="49"/>
      <c r="AQ43" s="50"/>
      <c r="AR43" s="49"/>
      <c r="AS43" s="50"/>
      <c r="AT43" s="49"/>
      <c r="AU43" s="50"/>
      <c r="AV43" s="49"/>
      <c r="AW43" s="88" t="s">
        <v>281</v>
      </c>
      <c r="AX43" s="88" t="s">
        <v>281</v>
      </c>
      <c r="AY43" s="88" t="s">
        <v>281</v>
      </c>
      <c r="AZ43" s="88" t="s">
        <v>281</v>
      </c>
    </row>
    <row r="44" spans="1:52" ht="41.45" customHeight="1">
      <c r="A44" s="68" t="s">
        <v>385</v>
      </c>
      <c r="B44" s="85"/>
      <c r="C44" s="75"/>
      <c r="D44" s="75" t="s">
        <v>64</v>
      </c>
      <c r="E44" s="89">
        <v>233.79566915097487</v>
      </c>
      <c r="F44" s="113">
        <v>99.92266138081315</v>
      </c>
      <c r="G44" s="75" t="s">
        <v>209</v>
      </c>
      <c r="H44" s="114"/>
      <c r="I44" s="78" t="s">
        <v>385</v>
      </c>
      <c r="J44" s="92"/>
      <c r="K44" s="115"/>
      <c r="L44" s="78" t="s">
        <v>385</v>
      </c>
      <c r="M44" s="116">
        <v>26.774383821003806</v>
      </c>
      <c r="N44" s="96">
        <v>6505.96484375</v>
      </c>
      <c r="O44" s="96">
        <v>5780.66162109375</v>
      </c>
      <c r="P44" s="97"/>
      <c r="Q44" s="98"/>
      <c r="R44" s="98"/>
      <c r="S44" s="117"/>
      <c r="T44" s="49">
        <v>13</v>
      </c>
      <c r="U44" s="49">
        <v>3</v>
      </c>
      <c r="V44" s="50">
        <v>45.719048</v>
      </c>
      <c r="W44" s="50">
        <v>0.003717</v>
      </c>
      <c r="X44" s="50">
        <v>0.013758</v>
      </c>
      <c r="Y44" s="50">
        <v>2.023295</v>
      </c>
      <c r="Z44" s="50">
        <v>0.19230769230769232</v>
      </c>
      <c r="AA44" s="50">
        <v>0.23076923076923078</v>
      </c>
      <c r="AB44" s="93">
        <v>44</v>
      </c>
      <c r="AC44" s="93"/>
      <c r="AD44" s="94"/>
      <c r="AE44" s="85" t="s">
        <v>210</v>
      </c>
      <c r="AF44" s="85" t="s">
        <v>476</v>
      </c>
      <c r="AG44" s="85" t="s">
        <v>211</v>
      </c>
      <c r="AH44" s="85"/>
      <c r="AI44" s="85"/>
      <c r="AJ44" s="85">
        <v>0.3669231</v>
      </c>
      <c r="AK44" s="85">
        <v>500</v>
      </c>
      <c r="AL44" s="85"/>
      <c r="AM44" s="69" t="str">
        <f>REPLACE(INDEX(GroupVertices[Group],MATCH(Vertices[[#This Row],[Vertex]],GroupVertices[Vertex],0)),1,1,"")</f>
        <v>2</v>
      </c>
      <c r="AN44" s="49"/>
      <c r="AO44" s="50"/>
      <c r="AP44" s="49"/>
      <c r="AQ44" s="50"/>
      <c r="AR44" s="49"/>
      <c r="AS44" s="50"/>
      <c r="AT44" s="49"/>
      <c r="AU44" s="50"/>
      <c r="AV44" s="49"/>
      <c r="AW44" s="88" t="s">
        <v>281</v>
      </c>
      <c r="AX44" s="88" t="s">
        <v>281</v>
      </c>
      <c r="AY44" s="88" t="s">
        <v>281</v>
      </c>
      <c r="AZ44" s="88" t="s">
        <v>281</v>
      </c>
    </row>
    <row r="45" spans="1:52" ht="41.45" customHeight="1">
      <c r="A45" s="68" t="s">
        <v>311</v>
      </c>
      <c r="B45" s="85"/>
      <c r="C45" s="75"/>
      <c r="D45" s="75" t="s">
        <v>64</v>
      </c>
      <c r="E45" s="89">
        <v>162</v>
      </c>
      <c r="F45" s="113">
        <v>100</v>
      </c>
      <c r="G45" s="75" t="s">
        <v>209</v>
      </c>
      <c r="H45" s="114"/>
      <c r="I45" s="78" t="s">
        <v>311</v>
      </c>
      <c r="J45" s="92"/>
      <c r="K45" s="115"/>
      <c r="L45" s="78" t="s">
        <v>311</v>
      </c>
      <c r="M45" s="116">
        <v>1</v>
      </c>
      <c r="N45" s="96">
        <v>1139.89111328125</v>
      </c>
      <c r="O45" s="96">
        <v>8737.7802734375</v>
      </c>
      <c r="P45" s="97"/>
      <c r="Q45" s="98"/>
      <c r="R45" s="98"/>
      <c r="S45" s="117"/>
      <c r="T45" s="49">
        <v>1</v>
      </c>
      <c r="U45" s="49">
        <v>1</v>
      </c>
      <c r="V45" s="50">
        <v>0</v>
      </c>
      <c r="W45" s="50">
        <v>0.003571</v>
      </c>
      <c r="X45" s="50">
        <v>0.004419</v>
      </c>
      <c r="Y45" s="50">
        <v>0.462988</v>
      </c>
      <c r="Z45" s="50">
        <v>0.5</v>
      </c>
      <c r="AA45" s="50">
        <v>0</v>
      </c>
      <c r="AB45" s="93">
        <v>45</v>
      </c>
      <c r="AC45" s="93"/>
      <c r="AD45" s="94"/>
      <c r="AE45" s="85" t="s">
        <v>210</v>
      </c>
      <c r="AF45" s="85" t="s">
        <v>477</v>
      </c>
      <c r="AG45" s="85" t="s">
        <v>211</v>
      </c>
      <c r="AH45" s="85"/>
      <c r="AI45" s="85"/>
      <c r="AJ45" s="85">
        <v>0.4111515</v>
      </c>
      <c r="AK45" s="85">
        <v>500</v>
      </c>
      <c r="AL45" s="85"/>
      <c r="AM45" s="69" t="str">
        <f>REPLACE(INDEX(GroupVertices[Group],MATCH(Vertices[[#This Row],[Vertex]],GroupVertices[Vertex],0)),1,1,"")</f>
        <v>1</v>
      </c>
      <c r="AN45" s="49"/>
      <c r="AO45" s="50"/>
      <c r="AP45" s="49"/>
      <c r="AQ45" s="50"/>
      <c r="AR45" s="49"/>
      <c r="AS45" s="50"/>
      <c r="AT45" s="49"/>
      <c r="AU45" s="50"/>
      <c r="AV45" s="49"/>
      <c r="AW45" s="88" t="s">
        <v>281</v>
      </c>
      <c r="AX45" s="88" t="s">
        <v>281</v>
      </c>
      <c r="AY45" s="88" t="s">
        <v>281</v>
      </c>
      <c r="AZ45" s="88" t="s">
        <v>281</v>
      </c>
    </row>
    <row r="46" spans="1:52" ht="41.45" customHeight="1">
      <c r="A46" s="68" t="s">
        <v>368</v>
      </c>
      <c r="B46" s="85"/>
      <c r="C46" s="75"/>
      <c r="D46" s="75" t="s">
        <v>64</v>
      </c>
      <c r="E46" s="89">
        <v>191.05178339000048</v>
      </c>
      <c r="F46" s="113">
        <v>99.96870528767448</v>
      </c>
      <c r="G46" s="75" t="s">
        <v>209</v>
      </c>
      <c r="H46" s="114"/>
      <c r="I46" s="78" t="s">
        <v>368</v>
      </c>
      <c r="J46" s="92"/>
      <c r="K46" s="115"/>
      <c r="L46" s="78" t="s">
        <v>368</v>
      </c>
      <c r="M46" s="116">
        <v>11.42948446101875</v>
      </c>
      <c r="N46" s="96">
        <v>7356.33984375</v>
      </c>
      <c r="O46" s="96">
        <v>6076.45068359375</v>
      </c>
      <c r="P46" s="97"/>
      <c r="Q46" s="98"/>
      <c r="R46" s="98"/>
      <c r="S46" s="117"/>
      <c r="T46" s="49">
        <v>5</v>
      </c>
      <c r="U46" s="49">
        <v>3</v>
      </c>
      <c r="V46" s="50">
        <v>18.5</v>
      </c>
      <c r="W46" s="50">
        <v>0.00365</v>
      </c>
      <c r="X46" s="50">
        <v>0.008505</v>
      </c>
      <c r="Y46" s="50">
        <v>1.44447</v>
      </c>
      <c r="Z46" s="50">
        <v>0.19642857142857142</v>
      </c>
      <c r="AA46" s="50">
        <v>0</v>
      </c>
      <c r="AB46" s="93">
        <v>46</v>
      </c>
      <c r="AC46" s="93"/>
      <c r="AD46" s="94"/>
      <c r="AE46" s="85" t="s">
        <v>210</v>
      </c>
      <c r="AF46" s="85" t="s">
        <v>478</v>
      </c>
      <c r="AG46" s="85" t="s">
        <v>211</v>
      </c>
      <c r="AH46" s="85"/>
      <c r="AI46" s="85"/>
      <c r="AJ46" s="85">
        <v>0.627</v>
      </c>
      <c r="AK46" s="85">
        <v>500</v>
      </c>
      <c r="AL46" s="85"/>
      <c r="AM46" s="69" t="str">
        <f>REPLACE(INDEX(GroupVertices[Group],MATCH(Vertices[[#This Row],[Vertex]],GroupVertices[Vertex],0)),1,1,"")</f>
        <v>2</v>
      </c>
      <c r="AN46" s="49"/>
      <c r="AO46" s="50"/>
      <c r="AP46" s="49"/>
      <c r="AQ46" s="50"/>
      <c r="AR46" s="49"/>
      <c r="AS46" s="50"/>
      <c r="AT46" s="49"/>
      <c r="AU46" s="50"/>
      <c r="AV46" s="49"/>
      <c r="AW46" s="88" t="s">
        <v>281</v>
      </c>
      <c r="AX46" s="88" t="s">
        <v>281</v>
      </c>
      <c r="AY46" s="88" t="s">
        <v>281</v>
      </c>
      <c r="AZ46" s="88" t="s">
        <v>281</v>
      </c>
    </row>
    <row r="47" spans="1:52" ht="41.45" customHeight="1">
      <c r="A47" s="68" t="s">
        <v>312</v>
      </c>
      <c r="B47" s="85"/>
      <c r="C47" s="75"/>
      <c r="D47" s="75" t="s">
        <v>64</v>
      </c>
      <c r="E47" s="89">
        <v>162</v>
      </c>
      <c r="F47" s="113">
        <v>100</v>
      </c>
      <c r="G47" s="75" t="s">
        <v>209</v>
      </c>
      <c r="H47" s="114"/>
      <c r="I47" s="78" t="s">
        <v>312</v>
      </c>
      <c r="J47" s="92"/>
      <c r="K47" s="115"/>
      <c r="L47" s="78" t="s">
        <v>312</v>
      </c>
      <c r="M47" s="116">
        <v>1</v>
      </c>
      <c r="N47" s="96">
        <v>346.6918029785156</v>
      </c>
      <c r="O47" s="96">
        <v>3459.41943359375</v>
      </c>
      <c r="P47" s="97"/>
      <c r="Q47" s="98"/>
      <c r="R47" s="98"/>
      <c r="S47" s="117"/>
      <c r="T47" s="49">
        <v>1</v>
      </c>
      <c r="U47" s="49">
        <v>1</v>
      </c>
      <c r="V47" s="50">
        <v>0</v>
      </c>
      <c r="W47" s="50">
        <v>0.003571</v>
      </c>
      <c r="X47" s="50">
        <v>0.004419</v>
      </c>
      <c r="Y47" s="50">
        <v>0.462988</v>
      </c>
      <c r="Z47" s="50">
        <v>0.5</v>
      </c>
      <c r="AA47" s="50">
        <v>0</v>
      </c>
      <c r="AB47" s="93">
        <v>47</v>
      </c>
      <c r="AC47" s="93"/>
      <c r="AD47" s="94"/>
      <c r="AE47" s="85" t="s">
        <v>210</v>
      </c>
      <c r="AF47" s="85" t="s">
        <v>479</v>
      </c>
      <c r="AG47" s="85" t="s">
        <v>211</v>
      </c>
      <c r="AH47" s="85"/>
      <c r="AI47" s="85"/>
      <c r="AJ47" s="85">
        <v>0.3329252</v>
      </c>
      <c r="AK47" s="85">
        <v>463</v>
      </c>
      <c r="AL47" s="85"/>
      <c r="AM47" s="69" t="str">
        <f>REPLACE(INDEX(GroupVertices[Group],MATCH(Vertices[[#This Row],[Vertex]],GroupVertices[Vertex],0)),1,1,"")</f>
        <v>1</v>
      </c>
      <c r="AN47" s="49"/>
      <c r="AO47" s="50"/>
      <c r="AP47" s="49"/>
      <c r="AQ47" s="50"/>
      <c r="AR47" s="49"/>
      <c r="AS47" s="50"/>
      <c r="AT47" s="49"/>
      <c r="AU47" s="50"/>
      <c r="AV47" s="49"/>
      <c r="AW47" s="88" t="s">
        <v>281</v>
      </c>
      <c r="AX47" s="88" t="s">
        <v>281</v>
      </c>
      <c r="AY47" s="88" t="s">
        <v>281</v>
      </c>
      <c r="AZ47" s="88" t="s">
        <v>281</v>
      </c>
    </row>
    <row r="48" spans="1:52" ht="41.45" customHeight="1">
      <c r="A48" s="68" t="s">
        <v>313</v>
      </c>
      <c r="B48" s="85"/>
      <c r="C48" s="75"/>
      <c r="D48" s="75" t="s">
        <v>64</v>
      </c>
      <c r="E48" s="89">
        <v>162</v>
      </c>
      <c r="F48" s="113">
        <v>100</v>
      </c>
      <c r="G48" s="75" t="s">
        <v>209</v>
      </c>
      <c r="H48" s="114"/>
      <c r="I48" s="78" t="s">
        <v>313</v>
      </c>
      <c r="J48" s="92"/>
      <c r="K48" s="115"/>
      <c r="L48" s="78" t="s">
        <v>313</v>
      </c>
      <c r="M48" s="116">
        <v>1</v>
      </c>
      <c r="N48" s="96">
        <v>9186.494140625</v>
      </c>
      <c r="O48" s="96">
        <v>6986.97021484375</v>
      </c>
      <c r="P48" s="97"/>
      <c r="Q48" s="98"/>
      <c r="R48" s="98"/>
      <c r="S48" s="117"/>
      <c r="T48" s="49">
        <v>1</v>
      </c>
      <c r="U48" s="49">
        <v>1</v>
      </c>
      <c r="V48" s="50">
        <v>0</v>
      </c>
      <c r="W48" s="50">
        <v>0.003571</v>
      </c>
      <c r="X48" s="50">
        <v>0.005044</v>
      </c>
      <c r="Y48" s="50">
        <v>0.44462</v>
      </c>
      <c r="Z48" s="50">
        <v>0.5</v>
      </c>
      <c r="AA48" s="50">
        <v>0</v>
      </c>
      <c r="AB48" s="93">
        <v>48</v>
      </c>
      <c r="AC48" s="93"/>
      <c r="AD48" s="94"/>
      <c r="AE48" s="85" t="s">
        <v>210</v>
      </c>
      <c r="AF48" s="85" t="s">
        <v>480</v>
      </c>
      <c r="AG48" s="85" t="s">
        <v>211</v>
      </c>
      <c r="AH48" s="85"/>
      <c r="AI48" s="85"/>
      <c r="AJ48" s="85">
        <v>0.2433932</v>
      </c>
      <c r="AK48" s="85">
        <v>79</v>
      </c>
      <c r="AL48" s="85"/>
      <c r="AM48" s="69" t="str">
        <f>REPLACE(INDEX(GroupVertices[Group],MATCH(Vertices[[#This Row],[Vertex]],GroupVertices[Vertex],0)),1,1,"")</f>
        <v>4</v>
      </c>
      <c r="AN48" s="49"/>
      <c r="AO48" s="50"/>
      <c r="AP48" s="49"/>
      <c r="AQ48" s="50"/>
      <c r="AR48" s="49"/>
      <c r="AS48" s="50"/>
      <c r="AT48" s="49"/>
      <c r="AU48" s="50"/>
      <c r="AV48" s="49"/>
      <c r="AW48" s="88" t="s">
        <v>281</v>
      </c>
      <c r="AX48" s="88" t="s">
        <v>281</v>
      </c>
      <c r="AY48" s="88" t="s">
        <v>281</v>
      </c>
      <c r="AZ48" s="88" t="s">
        <v>281</v>
      </c>
    </row>
    <row r="49" spans="1:52" ht="41.45" customHeight="1">
      <c r="A49" s="68" t="s">
        <v>314</v>
      </c>
      <c r="B49" s="85"/>
      <c r="C49" s="75"/>
      <c r="D49" s="75" t="s">
        <v>64</v>
      </c>
      <c r="E49" s="89">
        <v>162</v>
      </c>
      <c r="F49" s="113">
        <v>100</v>
      </c>
      <c r="G49" s="75" t="s">
        <v>209</v>
      </c>
      <c r="H49" s="114"/>
      <c r="I49" s="78" t="s">
        <v>314</v>
      </c>
      <c r="J49" s="92"/>
      <c r="K49" s="115"/>
      <c r="L49" s="78" t="s">
        <v>314</v>
      </c>
      <c r="M49" s="116">
        <v>1</v>
      </c>
      <c r="N49" s="96">
        <v>2025.83642578125</v>
      </c>
      <c r="O49" s="96">
        <v>9329.720703125</v>
      </c>
      <c r="P49" s="97"/>
      <c r="Q49" s="98"/>
      <c r="R49" s="98"/>
      <c r="S49" s="117"/>
      <c r="T49" s="49">
        <v>3</v>
      </c>
      <c r="U49" s="49">
        <v>2</v>
      </c>
      <c r="V49" s="50">
        <v>0</v>
      </c>
      <c r="W49" s="50">
        <v>0.003584</v>
      </c>
      <c r="X49" s="50">
        <v>0.004543</v>
      </c>
      <c r="Y49" s="50">
        <v>0.674846</v>
      </c>
      <c r="Z49" s="50">
        <v>0.5</v>
      </c>
      <c r="AA49" s="50">
        <v>0.6666666666666666</v>
      </c>
      <c r="AB49" s="93">
        <v>49</v>
      </c>
      <c r="AC49" s="93"/>
      <c r="AD49" s="94"/>
      <c r="AE49" s="85" t="s">
        <v>210</v>
      </c>
      <c r="AF49" s="85" t="s">
        <v>481</v>
      </c>
      <c r="AG49" s="85" t="s">
        <v>211</v>
      </c>
      <c r="AH49" s="85"/>
      <c r="AI49" s="85"/>
      <c r="AJ49" s="85">
        <v>0.3167802</v>
      </c>
      <c r="AK49" s="85">
        <v>500</v>
      </c>
      <c r="AL49" s="85"/>
      <c r="AM49" s="69" t="str">
        <f>REPLACE(INDEX(GroupVertices[Group],MATCH(Vertices[[#This Row],[Vertex]],GroupVertices[Vertex],0)),1,1,"")</f>
        <v>1</v>
      </c>
      <c r="AN49" s="49"/>
      <c r="AO49" s="50"/>
      <c r="AP49" s="49"/>
      <c r="AQ49" s="50"/>
      <c r="AR49" s="49"/>
      <c r="AS49" s="50"/>
      <c r="AT49" s="49"/>
      <c r="AU49" s="50"/>
      <c r="AV49" s="49"/>
      <c r="AW49" s="88" t="s">
        <v>281</v>
      </c>
      <c r="AX49" s="88" t="s">
        <v>281</v>
      </c>
      <c r="AY49" s="88" t="s">
        <v>281</v>
      </c>
      <c r="AZ49" s="88" t="s">
        <v>281</v>
      </c>
    </row>
    <row r="50" spans="1:52" ht="41.45" customHeight="1">
      <c r="A50" s="68" t="s">
        <v>315</v>
      </c>
      <c r="B50" s="85"/>
      <c r="C50" s="75"/>
      <c r="D50" s="75" t="s">
        <v>64</v>
      </c>
      <c r="E50" s="89">
        <v>165.1407333394595</v>
      </c>
      <c r="F50" s="113">
        <v>99.9966167878567</v>
      </c>
      <c r="G50" s="75" t="s">
        <v>209</v>
      </c>
      <c r="H50" s="114"/>
      <c r="I50" s="78" t="s">
        <v>315</v>
      </c>
      <c r="J50" s="92"/>
      <c r="K50" s="115"/>
      <c r="L50" s="78" t="s">
        <v>315</v>
      </c>
      <c r="M50" s="116">
        <v>2.1275118336236485</v>
      </c>
      <c r="N50" s="96">
        <v>2813.535888671875</v>
      </c>
      <c r="O50" s="96">
        <v>9177.4267578125</v>
      </c>
      <c r="P50" s="97"/>
      <c r="Q50" s="98"/>
      <c r="R50" s="98"/>
      <c r="S50" s="117"/>
      <c r="T50" s="49">
        <v>3</v>
      </c>
      <c r="U50" s="49">
        <v>2</v>
      </c>
      <c r="V50" s="50">
        <v>2</v>
      </c>
      <c r="W50" s="50">
        <v>0.003597</v>
      </c>
      <c r="X50" s="50">
        <v>0.005892</v>
      </c>
      <c r="Y50" s="50">
        <v>0.81942</v>
      </c>
      <c r="Z50" s="50">
        <v>0.4166666666666667</v>
      </c>
      <c r="AA50" s="50">
        <v>0.25</v>
      </c>
      <c r="AB50" s="93">
        <v>50</v>
      </c>
      <c r="AC50" s="93"/>
      <c r="AD50" s="94"/>
      <c r="AE50" s="85" t="s">
        <v>210</v>
      </c>
      <c r="AF50" s="85" t="s">
        <v>482</v>
      </c>
      <c r="AG50" s="85" t="s">
        <v>211</v>
      </c>
      <c r="AH50" s="85"/>
      <c r="AI50" s="85"/>
      <c r="AJ50" s="85">
        <v>0.4247674</v>
      </c>
      <c r="AK50" s="85">
        <v>500</v>
      </c>
      <c r="AL50" s="85"/>
      <c r="AM50" s="69" t="str">
        <f>REPLACE(INDEX(GroupVertices[Group],MATCH(Vertices[[#This Row],[Vertex]],GroupVertices[Vertex],0)),1,1,"")</f>
        <v>1</v>
      </c>
      <c r="AN50" s="49"/>
      <c r="AO50" s="50"/>
      <c r="AP50" s="49"/>
      <c r="AQ50" s="50"/>
      <c r="AR50" s="49"/>
      <c r="AS50" s="50"/>
      <c r="AT50" s="49"/>
      <c r="AU50" s="50"/>
      <c r="AV50" s="49"/>
      <c r="AW50" s="88" t="s">
        <v>281</v>
      </c>
      <c r="AX50" s="88" t="s">
        <v>281</v>
      </c>
      <c r="AY50" s="88" t="s">
        <v>281</v>
      </c>
      <c r="AZ50" s="88" t="s">
        <v>281</v>
      </c>
    </row>
    <row r="51" spans="1:52" ht="41.45" customHeight="1">
      <c r="A51" s="68" t="s">
        <v>316</v>
      </c>
      <c r="B51" s="85"/>
      <c r="C51" s="75"/>
      <c r="D51" s="75" t="s">
        <v>64</v>
      </c>
      <c r="E51" s="89">
        <v>162</v>
      </c>
      <c r="F51" s="113">
        <v>100</v>
      </c>
      <c r="G51" s="75" t="s">
        <v>209</v>
      </c>
      <c r="H51" s="114"/>
      <c r="I51" s="78" t="s">
        <v>316</v>
      </c>
      <c r="J51" s="92"/>
      <c r="K51" s="115"/>
      <c r="L51" s="78" t="s">
        <v>316</v>
      </c>
      <c r="M51" s="116">
        <v>1</v>
      </c>
      <c r="N51" s="96">
        <v>2832.93408203125</v>
      </c>
      <c r="O51" s="96">
        <v>8823.0146484375</v>
      </c>
      <c r="P51" s="97"/>
      <c r="Q51" s="98"/>
      <c r="R51" s="98"/>
      <c r="S51" s="117"/>
      <c r="T51" s="49">
        <v>2</v>
      </c>
      <c r="U51" s="49">
        <v>2</v>
      </c>
      <c r="V51" s="50">
        <v>0</v>
      </c>
      <c r="W51" s="50">
        <v>0.003584</v>
      </c>
      <c r="X51" s="50">
        <v>0.004543</v>
      </c>
      <c r="Y51" s="50">
        <v>0.674846</v>
      </c>
      <c r="Z51" s="50">
        <v>0.6666666666666666</v>
      </c>
      <c r="AA51" s="50">
        <v>0.3333333333333333</v>
      </c>
      <c r="AB51" s="93">
        <v>51</v>
      </c>
      <c r="AC51" s="93"/>
      <c r="AD51" s="94"/>
      <c r="AE51" s="85" t="s">
        <v>210</v>
      </c>
      <c r="AF51" s="85" t="s">
        <v>483</v>
      </c>
      <c r="AG51" s="85" t="s">
        <v>211</v>
      </c>
      <c r="AH51" s="85"/>
      <c r="AI51" s="85"/>
      <c r="AJ51" s="85">
        <v>0.201143</v>
      </c>
      <c r="AK51" s="85">
        <v>137</v>
      </c>
      <c r="AL51" s="85"/>
      <c r="AM51" s="69" t="str">
        <f>REPLACE(INDEX(GroupVertices[Group],MATCH(Vertices[[#This Row],[Vertex]],GroupVertices[Vertex],0)),1,1,"")</f>
        <v>1</v>
      </c>
      <c r="AN51" s="49"/>
      <c r="AO51" s="50"/>
      <c r="AP51" s="49"/>
      <c r="AQ51" s="50"/>
      <c r="AR51" s="49"/>
      <c r="AS51" s="50"/>
      <c r="AT51" s="49"/>
      <c r="AU51" s="50"/>
      <c r="AV51" s="49"/>
      <c r="AW51" s="88" t="s">
        <v>281</v>
      </c>
      <c r="AX51" s="88" t="s">
        <v>281</v>
      </c>
      <c r="AY51" s="88" t="s">
        <v>281</v>
      </c>
      <c r="AZ51" s="88" t="s">
        <v>281</v>
      </c>
    </row>
    <row r="52" spans="1:52" ht="41.45" customHeight="1">
      <c r="A52" s="68" t="s">
        <v>317</v>
      </c>
      <c r="B52" s="85"/>
      <c r="C52" s="75"/>
      <c r="D52" s="75" t="s">
        <v>64</v>
      </c>
      <c r="E52" s="89">
        <v>162</v>
      </c>
      <c r="F52" s="113">
        <v>100</v>
      </c>
      <c r="G52" s="75" t="s">
        <v>209</v>
      </c>
      <c r="H52" s="114"/>
      <c r="I52" s="78" t="s">
        <v>317</v>
      </c>
      <c r="J52" s="92"/>
      <c r="K52" s="115"/>
      <c r="L52" s="78" t="s">
        <v>317</v>
      </c>
      <c r="M52" s="116">
        <v>1</v>
      </c>
      <c r="N52" s="96">
        <v>3376.5693359375</v>
      </c>
      <c r="O52" s="96">
        <v>8155.509765625</v>
      </c>
      <c r="P52" s="97"/>
      <c r="Q52" s="98"/>
      <c r="R52" s="98"/>
      <c r="S52" s="117"/>
      <c r="T52" s="49">
        <v>2</v>
      </c>
      <c r="U52" s="49">
        <v>1</v>
      </c>
      <c r="V52" s="50">
        <v>0</v>
      </c>
      <c r="W52" s="50">
        <v>0.003571</v>
      </c>
      <c r="X52" s="50">
        <v>0.004138</v>
      </c>
      <c r="Y52" s="50">
        <v>0.538283</v>
      </c>
      <c r="Z52" s="50">
        <v>0.5</v>
      </c>
      <c r="AA52" s="50">
        <v>0.5</v>
      </c>
      <c r="AB52" s="93">
        <v>52</v>
      </c>
      <c r="AC52" s="93"/>
      <c r="AD52" s="94"/>
      <c r="AE52" s="85" t="s">
        <v>210</v>
      </c>
      <c r="AF52" s="85" t="s">
        <v>484</v>
      </c>
      <c r="AG52" s="85" t="s">
        <v>211</v>
      </c>
      <c r="AH52" s="85"/>
      <c r="AI52" s="85"/>
      <c r="AJ52" s="85">
        <v>0.30322</v>
      </c>
      <c r="AK52" s="85">
        <v>43</v>
      </c>
      <c r="AL52" s="85"/>
      <c r="AM52" s="69" t="str">
        <f>REPLACE(INDEX(GroupVertices[Group],MATCH(Vertices[[#This Row],[Vertex]],GroupVertices[Vertex],0)),1,1,"")</f>
        <v>1</v>
      </c>
      <c r="AN52" s="49"/>
      <c r="AO52" s="50"/>
      <c r="AP52" s="49"/>
      <c r="AQ52" s="50"/>
      <c r="AR52" s="49"/>
      <c r="AS52" s="50"/>
      <c r="AT52" s="49"/>
      <c r="AU52" s="50"/>
      <c r="AV52" s="49"/>
      <c r="AW52" s="88" t="s">
        <v>281</v>
      </c>
      <c r="AX52" s="88" t="s">
        <v>281</v>
      </c>
      <c r="AY52" s="88" t="s">
        <v>281</v>
      </c>
      <c r="AZ52" s="88" t="s">
        <v>281</v>
      </c>
    </row>
    <row r="53" spans="1:52" ht="41.45" customHeight="1">
      <c r="A53" s="68" t="s">
        <v>318</v>
      </c>
      <c r="B53" s="85"/>
      <c r="C53" s="75"/>
      <c r="D53" s="75" t="s">
        <v>64</v>
      </c>
      <c r="E53" s="89">
        <v>162</v>
      </c>
      <c r="F53" s="113">
        <v>100</v>
      </c>
      <c r="G53" s="75" t="s">
        <v>209</v>
      </c>
      <c r="H53" s="114"/>
      <c r="I53" s="78" t="s">
        <v>318</v>
      </c>
      <c r="J53" s="92"/>
      <c r="K53" s="115"/>
      <c r="L53" s="78" t="s">
        <v>318</v>
      </c>
      <c r="M53" s="116">
        <v>1</v>
      </c>
      <c r="N53" s="96">
        <v>3785.35595703125</v>
      </c>
      <c r="O53" s="96">
        <v>8225.939453125</v>
      </c>
      <c r="P53" s="97"/>
      <c r="Q53" s="98"/>
      <c r="R53" s="98"/>
      <c r="S53" s="117"/>
      <c r="T53" s="49">
        <v>2</v>
      </c>
      <c r="U53" s="49">
        <v>1</v>
      </c>
      <c r="V53" s="50">
        <v>0</v>
      </c>
      <c r="W53" s="50">
        <v>0.003571</v>
      </c>
      <c r="X53" s="50">
        <v>0.004138</v>
      </c>
      <c r="Y53" s="50">
        <v>0.538283</v>
      </c>
      <c r="Z53" s="50">
        <v>0.5</v>
      </c>
      <c r="AA53" s="50">
        <v>0.5</v>
      </c>
      <c r="AB53" s="93">
        <v>53</v>
      </c>
      <c r="AC53" s="93"/>
      <c r="AD53" s="94"/>
      <c r="AE53" s="85" t="s">
        <v>210</v>
      </c>
      <c r="AF53" s="85" t="s">
        <v>485</v>
      </c>
      <c r="AG53" s="85" t="s">
        <v>211</v>
      </c>
      <c r="AH53" s="85"/>
      <c r="AI53" s="85"/>
      <c r="AJ53" s="85">
        <v>0.3193403</v>
      </c>
      <c r="AK53" s="85">
        <v>46</v>
      </c>
      <c r="AL53" s="85"/>
      <c r="AM53" s="69" t="str">
        <f>REPLACE(INDEX(GroupVertices[Group],MATCH(Vertices[[#This Row],[Vertex]],GroupVertices[Vertex],0)),1,1,"")</f>
        <v>1</v>
      </c>
      <c r="AN53" s="49"/>
      <c r="AO53" s="50"/>
      <c r="AP53" s="49"/>
      <c r="AQ53" s="50"/>
      <c r="AR53" s="49"/>
      <c r="AS53" s="50"/>
      <c r="AT53" s="49"/>
      <c r="AU53" s="50"/>
      <c r="AV53" s="49"/>
      <c r="AW53" s="88" t="s">
        <v>281</v>
      </c>
      <c r="AX53" s="88" t="s">
        <v>281</v>
      </c>
      <c r="AY53" s="88" t="s">
        <v>281</v>
      </c>
      <c r="AZ53" s="88" t="s">
        <v>281</v>
      </c>
    </row>
    <row r="54" spans="1:52" ht="41.45" customHeight="1">
      <c r="A54" s="68" t="s">
        <v>319</v>
      </c>
      <c r="B54" s="85"/>
      <c r="C54" s="75"/>
      <c r="D54" s="75" t="s">
        <v>64</v>
      </c>
      <c r="E54" s="89">
        <v>162</v>
      </c>
      <c r="F54" s="113">
        <v>100</v>
      </c>
      <c r="G54" s="75" t="s">
        <v>209</v>
      </c>
      <c r="H54" s="114"/>
      <c r="I54" s="78" t="s">
        <v>319</v>
      </c>
      <c r="J54" s="92"/>
      <c r="K54" s="115"/>
      <c r="L54" s="78" t="s">
        <v>319</v>
      </c>
      <c r="M54" s="116">
        <v>1</v>
      </c>
      <c r="N54" s="96">
        <v>2523.01123046875</v>
      </c>
      <c r="O54" s="96">
        <v>1610.7342529296875</v>
      </c>
      <c r="P54" s="97"/>
      <c r="Q54" s="98"/>
      <c r="R54" s="98"/>
      <c r="S54" s="117"/>
      <c r="T54" s="49">
        <v>2</v>
      </c>
      <c r="U54" s="49">
        <v>1</v>
      </c>
      <c r="V54" s="50">
        <v>0</v>
      </c>
      <c r="W54" s="50">
        <v>0.003571</v>
      </c>
      <c r="X54" s="50">
        <v>0.004255</v>
      </c>
      <c r="Y54" s="50">
        <v>0.48199</v>
      </c>
      <c r="Z54" s="50">
        <v>0.5</v>
      </c>
      <c r="AA54" s="50">
        <v>0.5</v>
      </c>
      <c r="AB54" s="93">
        <v>54</v>
      </c>
      <c r="AC54" s="93"/>
      <c r="AD54" s="94"/>
      <c r="AE54" s="85" t="s">
        <v>210</v>
      </c>
      <c r="AF54" s="85" t="s">
        <v>486</v>
      </c>
      <c r="AG54" s="85" t="s">
        <v>211</v>
      </c>
      <c r="AH54" s="85"/>
      <c r="AI54" s="85"/>
      <c r="AJ54" s="85">
        <v>0.4335967</v>
      </c>
      <c r="AK54" s="85">
        <v>500</v>
      </c>
      <c r="AL54" s="85"/>
      <c r="AM54" s="69" t="str">
        <f>REPLACE(INDEX(GroupVertices[Group],MATCH(Vertices[[#This Row],[Vertex]],GroupVertices[Vertex],0)),1,1,"")</f>
        <v>1</v>
      </c>
      <c r="AN54" s="49"/>
      <c r="AO54" s="50"/>
      <c r="AP54" s="49"/>
      <c r="AQ54" s="50"/>
      <c r="AR54" s="49"/>
      <c r="AS54" s="50"/>
      <c r="AT54" s="49"/>
      <c r="AU54" s="50"/>
      <c r="AV54" s="49"/>
      <c r="AW54" s="88" t="s">
        <v>281</v>
      </c>
      <c r="AX54" s="88" t="s">
        <v>281</v>
      </c>
      <c r="AY54" s="88" t="s">
        <v>281</v>
      </c>
      <c r="AZ54" s="88" t="s">
        <v>281</v>
      </c>
    </row>
    <row r="55" spans="1:52" ht="41.45" customHeight="1">
      <c r="A55" s="68" t="s">
        <v>320</v>
      </c>
      <c r="B55" s="85"/>
      <c r="C55" s="75"/>
      <c r="D55" s="75" t="s">
        <v>64</v>
      </c>
      <c r="E55" s="89">
        <v>166.18764497606824</v>
      </c>
      <c r="F55" s="113">
        <v>99.99548904991173</v>
      </c>
      <c r="G55" s="75" t="s">
        <v>209</v>
      </c>
      <c r="H55" s="114"/>
      <c r="I55" s="78" t="s">
        <v>320</v>
      </c>
      <c r="J55" s="92"/>
      <c r="K55" s="115"/>
      <c r="L55" s="78" t="s">
        <v>320</v>
      </c>
      <c r="M55" s="116">
        <v>2.503349299416837</v>
      </c>
      <c r="N55" s="96">
        <v>3171.216552734375</v>
      </c>
      <c r="O55" s="96">
        <v>2119.34619140625</v>
      </c>
      <c r="P55" s="97"/>
      <c r="Q55" s="98"/>
      <c r="R55" s="98"/>
      <c r="S55" s="117"/>
      <c r="T55" s="49">
        <v>2</v>
      </c>
      <c r="U55" s="49">
        <v>3</v>
      </c>
      <c r="V55" s="50">
        <v>2.666667</v>
      </c>
      <c r="W55" s="50">
        <v>0.003597</v>
      </c>
      <c r="X55" s="50">
        <v>0.005949</v>
      </c>
      <c r="Y55" s="50">
        <v>0.81166</v>
      </c>
      <c r="Z55" s="50">
        <v>0.25</v>
      </c>
      <c r="AA55" s="50">
        <v>0.25</v>
      </c>
      <c r="AB55" s="93">
        <v>55</v>
      </c>
      <c r="AC55" s="93"/>
      <c r="AD55" s="94"/>
      <c r="AE55" s="85" t="s">
        <v>210</v>
      </c>
      <c r="AF55" s="85" t="s">
        <v>487</v>
      </c>
      <c r="AG55" s="85" t="s">
        <v>211</v>
      </c>
      <c r="AH55" s="85"/>
      <c r="AI55" s="85"/>
      <c r="AJ55" s="85">
        <v>0.3950114</v>
      </c>
      <c r="AK55" s="85">
        <v>500</v>
      </c>
      <c r="AL55" s="85"/>
      <c r="AM55" s="69" t="str">
        <f>REPLACE(INDEX(GroupVertices[Group],MATCH(Vertices[[#This Row],[Vertex]],GroupVertices[Vertex],0)),1,1,"")</f>
        <v>1</v>
      </c>
      <c r="AN55" s="49"/>
      <c r="AO55" s="50"/>
      <c r="AP55" s="49"/>
      <c r="AQ55" s="50"/>
      <c r="AR55" s="49"/>
      <c r="AS55" s="50"/>
      <c r="AT55" s="49"/>
      <c r="AU55" s="50"/>
      <c r="AV55" s="49"/>
      <c r="AW55" s="88" t="s">
        <v>281</v>
      </c>
      <c r="AX55" s="88" t="s">
        <v>281</v>
      </c>
      <c r="AY55" s="88" t="s">
        <v>281</v>
      </c>
      <c r="AZ55" s="88" t="s">
        <v>281</v>
      </c>
    </row>
    <row r="56" spans="1:52" ht="41.45" customHeight="1">
      <c r="A56" s="68" t="s">
        <v>409</v>
      </c>
      <c r="B56" s="85"/>
      <c r="C56" s="75"/>
      <c r="D56" s="75" t="s">
        <v>64</v>
      </c>
      <c r="E56" s="89">
        <v>166.18764497606824</v>
      </c>
      <c r="F56" s="113">
        <v>99.99548904991173</v>
      </c>
      <c r="G56" s="75" t="s">
        <v>209</v>
      </c>
      <c r="H56" s="114"/>
      <c r="I56" s="78" t="s">
        <v>409</v>
      </c>
      <c r="J56" s="92"/>
      <c r="K56" s="115"/>
      <c r="L56" s="78" t="s">
        <v>409</v>
      </c>
      <c r="M56" s="116">
        <v>2.503349299416837</v>
      </c>
      <c r="N56" s="96">
        <v>3741.564208984375</v>
      </c>
      <c r="O56" s="96">
        <v>2060.552978515625</v>
      </c>
      <c r="P56" s="97"/>
      <c r="Q56" s="98"/>
      <c r="R56" s="98"/>
      <c r="S56" s="117"/>
      <c r="T56" s="49">
        <v>4</v>
      </c>
      <c r="U56" s="49">
        <v>0</v>
      </c>
      <c r="V56" s="50">
        <v>2.666667</v>
      </c>
      <c r="W56" s="50">
        <v>0.003597</v>
      </c>
      <c r="X56" s="50">
        <v>0.00572</v>
      </c>
      <c r="Y56" s="50">
        <v>0.79909</v>
      </c>
      <c r="Z56" s="50">
        <v>0.25</v>
      </c>
      <c r="AA56" s="50">
        <v>0</v>
      </c>
      <c r="AB56" s="93">
        <v>56</v>
      </c>
      <c r="AC56" s="93"/>
      <c r="AD56" s="94"/>
      <c r="AE56" s="85" t="s">
        <v>210</v>
      </c>
      <c r="AF56" s="85" t="s">
        <v>488</v>
      </c>
      <c r="AG56" s="85" t="s">
        <v>211</v>
      </c>
      <c r="AH56" s="85"/>
      <c r="AI56" s="85"/>
      <c r="AJ56" s="85">
        <v>0.49786</v>
      </c>
      <c r="AK56" s="85">
        <v>500</v>
      </c>
      <c r="AL56" s="85"/>
      <c r="AM56" s="69" t="str">
        <f>REPLACE(INDEX(GroupVertices[Group],MATCH(Vertices[[#This Row],[Vertex]],GroupVertices[Vertex],0)),1,1,"")</f>
        <v>1</v>
      </c>
      <c r="AN56" s="49"/>
      <c r="AO56" s="50"/>
      <c r="AP56" s="49"/>
      <c r="AQ56" s="50"/>
      <c r="AR56" s="49"/>
      <c r="AS56" s="50"/>
      <c r="AT56" s="49"/>
      <c r="AU56" s="50"/>
      <c r="AV56" s="49"/>
      <c r="AW56" s="49"/>
      <c r="AX56" s="49"/>
      <c r="AY56" s="49"/>
      <c r="AZ56" s="49"/>
    </row>
    <row r="57" spans="1:52" ht="41.45" customHeight="1">
      <c r="A57" s="68" t="s">
        <v>321</v>
      </c>
      <c r="B57" s="85"/>
      <c r="C57" s="75"/>
      <c r="D57" s="75" t="s">
        <v>64</v>
      </c>
      <c r="E57" s="89">
        <v>163.57036666972976</v>
      </c>
      <c r="F57" s="113">
        <v>99.99830839392835</v>
      </c>
      <c r="G57" s="75" t="s">
        <v>209</v>
      </c>
      <c r="H57" s="114"/>
      <c r="I57" s="78" t="s">
        <v>321</v>
      </c>
      <c r="J57" s="92"/>
      <c r="K57" s="115"/>
      <c r="L57" s="78" t="s">
        <v>321</v>
      </c>
      <c r="M57" s="116">
        <v>1.5637559168118242</v>
      </c>
      <c r="N57" s="96">
        <v>1288.9478759765625</v>
      </c>
      <c r="O57" s="96">
        <v>5359.4130859375</v>
      </c>
      <c r="P57" s="97"/>
      <c r="Q57" s="98"/>
      <c r="R57" s="98"/>
      <c r="S57" s="117"/>
      <c r="T57" s="49">
        <v>2</v>
      </c>
      <c r="U57" s="49">
        <v>2</v>
      </c>
      <c r="V57" s="50">
        <v>1</v>
      </c>
      <c r="W57" s="50">
        <v>0.003584</v>
      </c>
      <c r="X57" s="50">
        <v>0.004526</v>
      </c>
      <c r="Y57" s="50">
        <v>0.666847</v>
      </c>
      <c r="Z57" s="50">
        <v>0.3333333333333333</v>
      </c>
      <c r="AA57" s="50">
        <v>0.3333333333333333</v>
      </c>
      <c r="AB57" s="93">
        <v>57</v>
      </c>
      <c r="AC57" s="93"/>
      <c r="AD57" s="94"/>
      <c r="AE57" s="85" t="s">
        <v>210</v>
      </c>
      <c r="AF57" s="85" t="s">
        <v>489</v>
      </c>
      <c r="AG57" s="85" t="s">
        <v>211</v>
      </c>
      <c r="AH57" s="85"/>
      <c r="AI57" s="85"/>
      <c r="AJ57" s="85">
        <v>0.4172709</v>
      </c>
      <c r="AK57" s="85">
        <v>500</v>
      </c>
      <c r="AL57" s="85"/>
      <c r="AM57" s="69" t="str">
        <f>REPLACE(INDEX(GroupVertices[Group],MATCH(Vertices[[#This Row],[Vertex]],GroupVertices[Vertex],0)),1,1,"")</f>
        <v>1</v>
      </c>
      <c r="AN57" s="49"/>
      <c r="AO57" s="50"/>
      <c r="AP57" s="49"/>
      <c r="AQ57" s="50"/>
      <c r="AR57" s="49"/>
      <c r="AS57" s="50"/>
      <c r="AT57" s="49"/>
      <c r="AU57" s="50"/>
      <c r="AV57" s="49"/>
      <c r="AW57" s="88" t="s">
        <v>281</v>
      </c>
      <c r="AX57" s="88" t="s">
        <v>281</v>
      </c>
      <c r="AY57" s="88" t="s">
        <v>281</v>
      </c>
      <c r="AZ57" s="88" t="s">
        <v>281</v>
      </c>
    </row>
    <row r="58" spans="1:52" ht="41.45" customHeight="1">
      <c r="A58" s="68" t="s">
        <v>322</v>
      </c>
      <c r="B58" s="85"/>
      <c r="C58" s="75"/>
      <c r="D58" s="75" t="s">
        <v>64</v>
      </c>
      <c r="E58" s="89">
        <v>163.57036666972976</v>
      </c>
      <c r="F58" s="113">
        <v>99.99830839392835</v>
      </c>
      <c r="G58" s="75" t="s">
        <v>209</v>
      </c>
      <c r="H58" s="114"/>
      <c r="I58" s="78" t="s">
        <v>322</v>
      </c>
      <c r="J58" s="92"/>
      <c r="K58" s="115"/>
      <c r="L58" s="78" t="s">
        <v>322</v>
      </c>
      <c r="M58" s="116">
        <v>1.5637559168118242</v>
      </c>
      <c r="N58" s="96">
        <v>283.0589294433594</v>
      </c>
      <c r="O58" s="96">
        <v>4389.791015625</v>
      </c>
      <c r="P58" s="97"/>
      <c r="Q58" s="98"/>
      <c r="R58" s="98"/>
      <c r="S58" s="117"/>
      <c r="T58" s="49">
        <v>2</v>
      </c>
      <c r="U58" s="49">
        <v>2</v>
      </c>
      <c r="V58" s="50">
        <v>1</v>
      </c>
      <c r="W58" s="50">
        <v>0.003584</v>
      </c>
      <c r="X58" s="50">
        <v>0.005044</v>
      </c>
      <c r="Y58" s="50">
        <v>0.633923</v>
      </c>
      <c r="Z58" s="50">
        <v>0.3333333333333333</v>
      </c>
      <c r="AA58" s="50">
        <v>0.3333333333333333</v>
      </c>
      <c r="AB58" s="93">
        <v>58</v>
      </c>
      <c r="AC58" s="93"/>
      <c r="AD58" s="94"/>
      <c r="AE58" s="85" t="s">
        <v>210</v>
      </c>
      <c r="AF58" s="85" t="s">
        <v>490</v>
      </c>
      <c r="AG58" s="85" t="s">
        <v>211</v>
      </c>
      <c r="AH58" s="85"/>
      <c r="AI58" s="85"/>
      <c r="AJ58" s="85">
        <v>0.3968276</v>
      </c>
      <c r="AK58" s="85">
        <v>500</v>
      </c>
      <c r="AL58" s="85"/>
      <c r="AM58" s="69" t="str">
        <f>REPLACE(INDEX(GroupVertices[Group],MATCH(Vertices[[#This Row],[Vertex]],GroupVertices[Vertex],0)),1,1,"")</f>
        <v>1</v>
      </c>
      <c r="AN58" s="49"/>
      <c r="AO58" s="50"/>
      <c r="AP58" s="49"/>
      <c r="AQ58" s="50"/>
      <c r="AR58" s="49"/>
      <c r="AS58" s="50"/>
      <c r="AT58" s="49"/>
      <c r="AU58" s="50"/>
      <c r="AV58" s="49"/>
      <c r="AW58" s="88" t="s">
        <v>281</v>
      </c>
      <c r="AX58" s="88" t="s">
        <v>281</v>
      </c>
      <c r="AY58" s="88" t="s">
        <v>281</v>
      </c>
      <c r="AZ58" s="88" t="s">
        <v>281</v>
      </c>
    </row>
    <row r="59" spans="1:52" ht="41.45" customHeight="1">
      <c r="A59" s="68" t="s">
        <v>323</v>
      </c>
      <c r="B59" s="85"/>
      <c r="C59" s="75"/>
      <c r="D59" s="75" t="s">
        <v>64</v>
      </c>
      <c r="E59" s="89">
        <v>163.57036666972976</v>
      </c>
      <c r="F59" s="113">
        <v>99.99830839392835</v>
      </c>
      <c r="G59" s="75" t="s">
        <v>209</v>
      </c>
      <c r="H59" s="114"/>
      <c r="I59" s="78" t="s">
        <v>323</v>
      </c>
      <c r="J59" s="92"/>
      <c r="K59" s="115"/>
      <c r="L59" s="78" t="s">
        <v>323</v>
      </c>
      <c r="M59" s="116">
        <v>1.5637559168118242</v>
      </c>
      <c r="N59" s="96">
        <v>813.22021484375</v>
      </c>
      <c r="O59" s="96">
        <v>6489.4638671875</v>
      </c>
      <c r="P59" s="97"/>
      <c r="Q59" s="98"/>
      <c r="R59" s="98"/>
      <c r="S59" s="117"/>
      <c r="T59" s="49">
        <v>3</v>
      </c>
      <c r="U59" s="49">
        <v>2</v>
      </c>
      <c r="V59" s="50">
        <v>1</v>
      </c>
      <c r="W59" s="50">
        <v>0.003584</v>
      </c>
      <c r="X59" s="50">
        <v>0.004487</v>
      </c>
      <c r="Y59" s="50">
        <v>0.678064</v>
      </c>
      <c r="Z59" s="50">
        <v>0.3333333333333333</v>
      </c>
      <c r="AA59" s="50">
        <v>0.6666666666666666</v>
      </c>
      <c r="AB59" s="93">
        <v>59</v>
      </c>
      <c r="AC59" s="93"/>
      <c r="AD59" s="94"/>
      <c r="AE59" s="85" t="s">
        <v>210</v>
      </c>
      <c r="AF59" s="85" t="s">
        <v>491</v>
      </c>
      <c r="AG59" s="85" t="s">
        <v>211</v>
      </c>
      <c r="AH59" s="85"/>
      <c r="AI59" s="85"/>
      <c r="AJ59" s="85">
        <v>0.3640001</v>
      </c>
      <c r="AK59" s="85">
        <v>500</v>
      </c>
      <c r="AL59" s="85"/>
      <c r="AM59" s="69" t="str">
        <f>REPLACE(INDEX(GroupVertices[Group],MATCH(Vertices[[#This Row],[Vertex]],GroupVertices[Vertex],0)),1,1,"")</f>
        <v>1</v>
      </c>
      <c r="AN59" s="49"/>
      <c r="AO59" s="50"/>
      <c r="AP59" s="49"/>
      <c r="AQ59" s="50"/>
      <c r="AR59" s="49"/>
      <c r="AS59" s="50"/>
      <c r="AT59" s="49"/>
      <c r="AU59" s="50"/>
      <c r="AV59" s="49"/>
      <c r="AW59" s="88" t="s">
        <v>281</v>
      </c>
      <c r="AX59" s="88" t="s">
        <v>281</v>
      </c>
      <c r="AY59" s="88" t="s">
        <v>281</v>
      </c>
      <c r="AZ59" s="88" t="s">
        <v>281</v>
      </c>
    </row>
    <row r="60" spans="1:52" ht="41.45" customHeight="1">
      <c r="A60" s="68" t="s">
        <v>324</v>
      </c>
      <c r="B60" s="85"/>
      <c r="C60" s="75"/>
      <c r="D60" s="75" t="s">
        <v>64</v>
      </c>
      <c r="E60" s="89">
        <v>162</v>
      </c>
      <c r="F60" s="113">
        <v>100</v>
      </c>
      <c r="G60" s="75" t="s">
        <v>209</v>
      </c>
      <c r="H60" s="114"/>
      <c r="I60" s="78" t="s">
        <v>324</v>
      </c>
      <c r="J60" s="92"/>
      <c r="K60" s="115"/>
      <c r="L60" s="78" t="s">
        <v>324</v>
      </c>
      <c r="M60" s="116">
        <v>1</v>
      </c>
      <c r="N60" s="96">
        <v>8809.26171875</v>
      </c>
      <c r="O60" s="96">
        <v>9655.9208984375</v>
      </c>
      <c r="P60" s="97"/>
      <c r="Q60" s="98"/>
      <c r="R60" s="98"/>
      <c r="S60" s="117"/>
      <c r="T60" s="49">
        <v>3</v>
      </c>
      <c r="U60" s="49">
        <v>2</v>
      </c>
      <c r="V60" s="50">
        <v>0</v>
      </c>
      <c r="W60" s="50">
        <v>0.003584</v>
      </c>
      <c r="X60" s="50">
        <v>0.004643</v>
      </c>
      <c r="Y60" s="50">
        <v>0.646898</v>
      </c>
      <c r="Z60" s="50">
        <v>0.6666666666666666</v>
      </c>
      <c r="AA60" s="50">
        <v>0.6666666666666666</v>
      </c>
      <c r="AB60" s="93">
        <v>60</v>
      </c>
      <c r="AC60" s="93"/>
      <c r="AD60" s="94"/>
      <c r="AE60" s="85" t="s">
        <v>210</v>
      </c>
      <c r="AF60" s="85" t="s">
        <v>492</v>
      </c>
      <c r="AG60" s="85" t="s">
        <v>211</v>
      </c>
      <c r="AH60" s="85"/>
      <c r="AI60" s="85"/>
      <c r="AJ60" s="85">
        <v>0.4119533</v>
      </c>
      <c r="AK60" s="85">
        <v>500</v>
      </c>
      <c r="AL60" s="85"/>
      <c r="AM60" s="69" t="str">
        <f>REPLACE(INDEX(GroupVertices[Group],MATCH(Vertices[[#This Row],[Vertex]],GroupVertices[Vertex],0)),1,1,"")</f>
        <v>4</v>
      </c>
      <c r="AN60" s="49"/>
      <c r="AO60" s="50"/>
      <c r="AP60" s="49"/>
      <c r="AQ60" s="50"/>
      <c r="AR60" s="49"/>
      <c r="AS60" s="50"/>
      <c r="AT60" s="49"/>
      <c r="AU60" s="50"/>
      <c r="AV60" s="49"/>
      <c r="AW60" s="88" t="s">
        <v>281</v>
      </c>
      <c r="AX60" s="88" t="s">
        <v>281</v>
      </c>
      <c r="AY60" s="88" t="s">
        <v>281</v>
      </c>
      <c r="AZ60" s="88" t="s">
        <v>281</v>
      </c>
    </row>
    <row r="61" spans="1:52" ht="41.45" customHeight="1">
      <c r="A61" s="68" t="s">
        <v>325</v>
      </c>
      <c r="B61" s="85"/>
      <c r="C61" s="75"/>
      <c r="D61" s="75" t="s">
        <v>64</v>
      </c>
      <c r="E61" s="89">
        <v>164.61727830633848</v>
      </c>
      <c r="F61" s="113">
        <v>99.99718065598339</v>
      </c>
      <c r="G61" s="75" t="s">
        <v>209</v>
      </c>
      <c r="H61" s="114"/>
      <c r="I61" s="78" t="s">
        <v>325</v>
      </c>
      <c r="J61" s="92"/>
      <c r="K61" s="115"/>
      <c r="L61" s="78" t="s">
        <v>325</v>
      </c>
      <c r="M61" s="116">
        <v>1.939593382605013</v>
      </c>
      <c r="N61" s="96">
        <v>8956.115234375</v>
      </c>
      <c r="O61" s="96">
        <v>8411.806640625</v>
      </c>
      <c r="P61" s="97"/>
      <c r="Q61" s="98"/>
      <c r="R61" s="98"/>
      <c r="S61" s="117"/>
      <c r="T61" s="49">
        <v>3</v>
      </c>
      <c r="U61" s="49">
        <v>3</v>
      </c>
      <c r="V61" s="50">
        <v>1.666667</v>
      </c>
      <c r="W61" s="50">
        <v>0.003597</v>
      </c>
      <c r="X61" s="50">
        <v>0.005744</v>
      </c>
      <c r="Y61" s="50">
        <v>0.796118</v>
      </c>
      <c r="Z61" s="50">
        <v>0.4166666666666667</v>
      </c>
      <c r="AA61" s="50">
        <v>0.5</v>
      </c>
      <c r="AB61" s="93">
        <v>61</v>
      </c>
      <c r="AC61" s="93"/>
      <c r="AD61" s="94"/>
      <c r="AE61" s="85" t="s">
        <v>210</v>
      </c>
      <c r="AF61" s="85" t="s">
        <v>493</v>
      </c>
      <c r="AG61" s="85" t="s">
        <v>211</v>
      </c>
      <c r="AH61" s="85"/>
      <c r="AI61" s="85"/>
      <c r="AJ61" s="85">
        <v>0.391723</v>
      </c>
      <c r="AK61" s="85">
        <v>500</v>
      </c>
      <c r="AL61" s="85"/>
      <c r="AM61" s="69" t="str">
        <f>REPLACE(INDEX(GroupVertices[Group],MATCH(Vertices[[#This Row],[Vertex]],GroupVertices[Vertex],0)),1,1,"")</f>
        <v>4</v>
      </c>
      <c r="AN61" s="49"/>
      <c r="AO61" s="50"/>
      <c r="AP61" s="49"/>
      <c r="AQ61" s="50"/>
      <c r="AR61" s="49"/>
      <c r="AS61" s="50"/>
      <c r="AT61" s="49"/>
      <c r="AU61" s="50"/>
      <c r="AV61" s="49"/>
      <c r="AW61" s="88" t="s">
        <v>281</v>
      </c>
      <c r="AX61" s="88" t="s">
        <v>281</v>
      </c>
      <c r="AY61" s="88" t="s">
        <v>281</v>
      </c>
      <c r="AZ61" s="88" t="s">
        <v>281</v>
      </c>
    </row>
    <row r="62" spans="1:52" ht="41.45" customHeight="1">
      <c r="A62" s="68" t="s">
        <v>326</v>
      </c>
      <c r="B62" s="85"/>
      <c r="C62" s="75"/>
      <c r="D62" s="75" t="s">
        <v>64</v>
      </c>
      <c r="E62" s="89">
        <v>164.61727830633848</v>
      </c>
      <c r="F62" s="113">
        <v>99.99718065598339</v>
      </c>
      <c r="G62" s="75" t="s">
        <v>209</v>
      </c>
      <c r="H62" s="114"/>
      <c r="I62" s="78" t="s">
        <v>326</v>
      </c>
      <c r="J62" s="92"/>
      <c r="K62" s="115"/>
      <c r="L62" s="78" t="s">
        <v>326</v>
      </c>
      <c r="M62" s="116">
        <v>1.939593382605013</v>
      </c>
      <c r="N62" s="96">
        <v>9082.7939453125</v>
      </c>
      <c r="O62" s="96">
        <v>9684.8955078125</v>
      </c>
      <c r="P62" s="97"/>
      <c r="Q62" s="98"/>
      <c r="R62" s="98"/>
      <c r="S62" s="117"/>
      <c r="T62" s="49">
        <v>3</v>
      </c>
      <c r="U62" s="49">
        <v>3</v>
      </c>
      <c r="V62" s="50">
        <v>1.666667</v>
      </c>
      <c r="W62" s="50">
        <v>0.003597</v>
      </c>
      <c r="X62" s="50">
        <v>0.006257</v>
      </c>
      <c r="Y62" s="50">
        <v>0.791579</v>
      </c>
      <c r="Z62" s="50">
        <v>0.4166666666666667</v>
      </c>
      <c r="AA62" s="50">
        <v>0.5</v>
      </c>
      <c r="AB62" s="93">
        <v>62</v>
      </c>
      <c r="AC62" s="93"/>
      <c r="AD62" s="94"/>
      <c r="AE62" s="85" t="s">
        <v>210</v>
      </c>
      <c r="AF62" s="85" t="s">
        <v>494</v>
      </c>
      <c r="AG62" s="85" t="s">
        <v>211</v>
      </c>
      <c r="AH62" s="85"/>
      <c r="AI62" s="85"/>
      <c r="AJ62" s="85">
        <v>0.3393784</v>
      </c>
      <c r="AK62" s="85">
        <v>500</v>
      </c>
      <c r="AL62" s="85"/>
      <c r="AM62" s="69" t="str">
        <f>REPLACE(INDEX(GroupVertices[Group],MATCH(Vertices[[#This Row],[Vertex]],GroupVertices[Vertex],0)),1,1,"")</f>
        <v>4</v>
      </c>
      <c r="AN62" s="49"/>
      <c r="AO62" s="50"/>
      <c r="AP62" s="49"/>
      <c r="AQ62" s="50"/>
      <c r="AR62" s="49"/>
      <c r="AS62" s="50"/>
      <c r="AT62" s="49"/>
      <c r="AU62" s="50"/>
      <c r="AV62" s="49"/>
      <c r="AW62" s="88" t="s">
        <v>281</v>
      </c>
      <c r="AX62" s="88" t="s">
        <v>281</v>
      </c>
      <c r="AY62" s="88" t="s">
        <v>281</v>
      </c>
      <c r="AZ62" s="88" t="s">
        <v>281</v>
      </c>
    </row>
    <row r="63" spans="1:52" ht="41.45" customHeight="1">
      <c r="A63" s="68" t="s">
        <v>410</v>
      </c>
      <c r="B63" s="85"/>
      <c r="C63" s="75"/>
      <c r="D63" s="75" t="s">
        <v>64</v>
      </c>
      <c r="E63" s="89">
        <v>162</v>
      </c>
      <c r="F63" s="113">
        <v>100</v>
      </c>
      <c r="G63" s="75" t="s">
        <v>209</v>
      </c>
      <c r="H63" s="114"/>
      <c r="I63" s="78" t="s">
        <v>410</v>
      </c>
      <c r="J63" s="92"/>
      <c r="K63" s="115"/>
      <c r="L63" s="78" t="s">
        <v>410</v>
      </c>
      <c r="M63" s="116">
        <v>1</v>
      </c>
      <c r="N63" s="96">
        <v>2801.327880859375</v>
      </c>
      <c r="O63" s="96">
        <v>3568.11181640625</v>
      </c>
      <c r="P63" s="97"/>
      <c r="Q63" s="98"/>
      <c r="R63" s="98"/>
      <c r="S63" s="117"/>
      <c r="T63" s="49">
        <v>1</v>
      </c>
      <c r="U63" s="49">
        <v>0</v>
      </c>
      <c r="V63" s="50">
        <v>0</v>
      </c>
      <c r="W63" s="50">
        <v>0.003559</v>
      </c>
      <c r="X63" s="50">
        <v>0.003873</v>
      </c>
      <c r="Y63" s="50">
        <v>0.309513</v>
      </c>
      <c r="Z63" s="50">
        <v>0</v>
      </c>
      <c r="AA63" s="50">
        <v>0</v>
      </c>
      <c r="AB63" s="93">
        <v>63</v>
      </c>
      <c r="AC63" s="93"/>
      <c r="AD63" s="94"/>
      <c r="AE63" s="85" t="s">
        <v>210</v>
      </c>
      <c r="AF63" s="85" t="s">
        <v>495</v>
      </c>
      <c r="AG63" s="85" t="s">
        <v>211</v>
      </c>
      <c r="AH63" s="85"/>
      <c r="AI63" s="85"/>
      <c r="AJ63" s="85">
        <v>0.4703574</v>
      </c>
      <c r="AK63" s="85">
        <v>148</v>
      </c>
      <c r="AL63" s="85"/>
      <c r="AM63" s="69" t="str">
        <f>REPLACE(INDEX(GroupVertices[Group],MATCH(Vertices[[#This Row],[Vertex]],GroupVertices[Vertex],0)),1,1,"")</f>
        <v>1</v>
      </c>
      <c r="AN63" s="49"/>
      <c r="AO63" s="50"/>
      <c r="AP63" s="49"/>
      <c r="AQ63" s="50"/>
      <c r="AR63" s="49"/>
      <c r="AS63" s="50"/>
      <c r="AT63" s="49"/>
      <c r="AU63" s="50"/>
      <c r="AV63" s="49"/>
      <c r="AW63" s="49"/>
      <c r="AX63" s="49"/>
      <c r="AY63" s="49"/>
      <c r="AZ63" s="49"/>
    </row>
    <row r="64" spans="1:52" ht="41.45" customHeight="1">
      <c r="A64" s="68" t="s">
        <v>411</v>
      </c>
      <c r="B64" s="85"/>
      <c r="C64" s="75"/>
      <c r="D64" s="75" t="s">
        <v>64</v>
      </c>
      <c r="E64" s="89">
        <v>162</v>
      </c>
      <c r="F64" s="113">
        <v>100</v>
      </c>
      <c r="G64" s="75" t="s">
        <v>209</v>
      </c>
      <c r="H64" s="114"/>
      <c r="I64" s="78" t="s">
        <v>411</v>
      </c>
      <c r="J64" s="92"/>
      <c r="K64" s="115"/>
      <c r="L64" s="78" t="s">
        <v>411</v>
      </c>
      <c r="M64" s="116">
        <v>1</v>
      </c>
      <c r="N64" s="96">
        <v>1793.3609619140625</v>
      </c>
      <c r="O64" s="96">
        <v>314.1047058105469</v>
      </c>
      <c r="P64" s="97"/>
      <c r="Q64" s="98"/>
      <c r="R64" s="98"/>
      <c r="S64" s="117"/>
      <c r="T64" s="49">
        <v>1</v>
      </c>
      <c r="U64" s="49">
        <v>0</v>
      </c>
      <c r="V64" s="50">
        <v>0</v>
      </c>
      <c r="W64" s="50">
        <v>0.003559</v>
      </c>
      <c r="X64" s="50">
        <v>0.003873</v>
      </c>
      <c r="Y64" s="50">
        <v>0.309513</v>
      </c>
      <c r="Z64" s="50">
        <v>0</v>
      </c>
      <c r="AA64" s="50">
        <v>0</v>
      </c>
      <c r="AB64" s="93">
        <v>64</v>
      </c>
      <c r="AC64" s="93"/>
      <c r="AD64" s="94"/>
      <c r="AE64" s="85" t="s">
        <v>210</v>
      </c>
      <c r="AF64" s="85" t="s">
        <v>496</v>
      </c>
      <c r="AG64" s="85" t="s">
        <v>211</v>
      </c>
      <c r="AH64" s="85"/>
      <c r="AI64" s="85"/>
      <c r="AJ64" s="85">
        <v>0</v>
      </c>
      <c r="AK64" s="85">
        <v>2</v>
      </c>
      <c r="AL64" s="85"/>
      <c r="AM64" s="69" t="str">
        <f>REPLACE(INDEX(GroupVertices[Group],MATCH(Vertices[[#This Row],[Vertex]],GroupVertices[Vertex],0)),1,1,"")</f>
        <v>1</v>
      </c>
      <c r="AN64" s="49"/>
      <c r="AO64" s="50"/>
      <c r="AP64" s="49"/>
      <c r="AQ64" s="50"/>
      <c r="AR64" s="49"/>
      <c r="AS64" s="50"/>
      <c r="AT64" s="49"/>
      <c r="AU64" s="50"/>
      <c r="AV64" s="49"/>
      <c r="AW64" s="49"/>
      <c r="AX64" s="49"/>
      <c r="AY64" s="49"/>
      <c r="AZ64" s="49"/>
    </row>
    <row r="65" spans="1:52" ht="41.45" customHeight="1">
      <c r="A65" s="68" t="s">
        <v>412</v>
      </c>
      <c r="B65" s="85"/>
      <c r="C65" s="75"/>
      <c r="D65" s="75" t="s">
        <v>64</v>
      </c>
      <c r="E65" s="89">
        <v>162</v>
      </c>
      <c r="F65" s="113">
        <v>100</v>
      </c>
      <c r="G65" s="75" t="s">
        <v>209</v>
      </c>
      <c r="H65" s="114"/>
      <c r="I65" s="78" t="s">
        <v>412</v>
      </c>
      <c r="J65" s="92"/>
      <c r="K65" s="115"/>
      <c r="L65" s="78" t="s">
        <v>412</v>
      </c>
      <c r="M65" s="116">
        <v>1</v>
      </c>
      <c r="N65" s="96">
        <v>1496.2969970703125</v>
      </c>
      <c r="O65" s="96">
        <v>9184.3349609375</v>
      </c>
      <c r="P65" s="97"/>
      <c r="Q65" s="98"/>
      <c r="R65" s="98"/>
      <c r="S65" s="117"/>
      <c r="T65" s="49">
        <v>1</v>
      </c>
      <c r="U65" s="49">
        <v>0</v>
      </c>
      <c r="V65" s="50">
        <v>0</v>
      </c>
      <c r="W65" s="50">
        <v>0.003559</v>
      </c>
      <c r="X65" s="50">
        <v>0.003873</v>
      </c>
      <c r="Y65" s="50">
        <v>0.309513</v>
      </c>
      <c r="Z65" s="50">
        <v>0</v>
      </c>
      <c r="AA65" s="50">
        <v>0</v>
      </c>
      <c r="AB65" s="93">
        <v>65</v>
      </c>
      <c r="AC65" s="93"/>
      <c r="AD65" s="94"/>
      <c r="AE65" s="85" t="s">
        <v>210</v>
      </c>
      <c r="AF65" s="85" t="s">
        <v>497</v>
      </c>
      <c r="AG65" s="85" t="s">
        <v>211</v>
      </c>
      <c r="AH65" s="85"/>
      <c r="AI65" s="85"/>
      <c r="AJ65" s="85">
        <v>0.3506044</v>
      </c>
      <c r="AK65" s="85">
        <v>386</v>
      </c>
      <c r="AL65" s="85"/>
      <c r="AM65" s="69" t="str">
        <f>REPLACE(INDEX(GroupVertices[Group],MATCH(Vertices[[#This Row],[Vertex]],GroupVertices[Vertex],0)),1,1,"")</f>
        <v>1</v>
      </c>
      <c r="AN65" s="49"/>
      <c r="AO65" s="50"/>
      <c r="AP65" s="49"/>
      <c r="AQ65" s="50"/>
      <c r="AR65" s="49"/>
      <c r="AS65" s="50"/>
      <c r="AT65" s="49"/>
      <c r="AU65" s="50"/>
      <c r="AV65" s="49"/>
      <c r="AW65" s="49"/>
      <c r="AX65" s="49"/>
      <c r="AY65" s="49"/>
      <c r="AZ65" s="49"/>
    </row>
    <row r="66" spans="1:52" ht="41.45" customHeight="1">
      <c r="A66" s="68" t="s">
        <v>327</v>
      </c>
      <c r="B66" s="85"/>
      <c r="C66" s="75"/>
      <c r="D66" s="75" t="s">
        <v>64</v>
      </c>
      <c r="E66" s="89">
        <v>165.50715170560755</v>
      </c>
      <c r="F66" s="113">
        <v>99.99622208033719</v>
      </c>
      <c r="G66" s="75" t="s">
        <v>209</v>
      </c>
      <c r="H66" s="114"/>
      <c r="I66" s="78" t="s">
        <v>327</v>
      </c>
      <c r="J66" s="92"/>
      <c r="K66" s="115"/>
      <c r="L66" s="78" t="s">
        <v>327</v>
      </c>
      <c r="M66" s="116">
        <v>2.2590546929611026</v>
      </c>
      <c r="N66" s="96">
        <v>4541.40869140625</v>
      </c>
      <c r="O66" s="96">
        <v>1833.722412109375</v>
      </c>
      <c r="P66" s="97"/>
      <c r="Q66" s="98"/>
      <c r="R66" s="98"/>
      <c r="S66" s="117"/>
      <c r="T66" s="49">
        <v>1</v>
      </c>
      <c r="U66" s="49">
        <v>5</v>
      </c>
      <c r="V66" s="50">
        <v>2.233333</v>
      </c>
      <c r="W66" s="50">
        <v>0.003623</v>
      </c>
      <c r="X66" s="50">
        <v>0.009138</v>
      </c>
      <c r="Y66" s="50">
        <v>0.921424</v>
      </c>
      <c r="Z66" s="50">
        <v>0.4</v>
      </c>
      <c r="AA66" s="50">
        <v>0</v>
      </c>
      <c r="AB66" s="93">
        <v>66</v>
      </c>
      <c r="AC66" s="93"/>
      <c r="AD66" s="94"/>
      <c r="AE66" s="85" t="s">
        <v>210</v>
      </c>
      <c r="AF66" s="85" t="s">
        <v>498</v>
      </c>
      <c r="AG66" s="85" t="s">
        <v>211</v>
      </c>
      <c r="AH66" s="85"/>
      <c r="AI66" s="85"/>
      <c r="AJ66" s="85">
        <v>0.3911473</v>
      </c>
      <c r="AK66" s="85">
        <v>500</v>
      </c>
      <c r="AL66" s="85"/>
      <c r="AM66" s="69" t="str">
        <f>REPLACE(INDEX(GroupVertices[Group],MATCH(Vertices[[#This Row],[Vertex]],GroupVertices[Vertex],0)),1,1,"")</f>
        <v>3</v>
      </c>
      <c r="AN66" s="49"/>
      <c r="AO66" s="50"/>
      <c r="AP66" s="49"/>
      <c r="AQ66" s="50"/>
      <c r="AR66" s="49"/>
      <c r="AS66" s="50"/>
      <c r="AT66" s="49"/>
      <c r="AU66" s="50"/>
      <c r="AV66" s="49"/>
      <c r="AW66" s="88" t="s">
        <v>281</v>
      </c>
      <c r="AX66" s="88" t="s">
        <v>281</v>
      </c>
      <c r="AY66" s="88" t="s">
        <v>281</v>
      </c>
      <c r="AZ66" s="88" t="s">
        <v>281</v>
      </c>
    </row>
    <row r="67" spans="1:52" ht="41.45" customHeight="1">
      <c r="A67" s="68" t="s">
        <v>413</v>
      </c>
      <c r="B67" s="85"/>
      <c r="C67" s="75"/>
      <c r="D67" s="75" t="s">
        <v>64</v>
      </c>
      <c r="E67" s="89">
        <v>164.61727830633848</v>
      </c>
      <c r="F67" s="113">
        <v>99.99718065598339</v>
      </c>
      <c r="G67" s="75" t="s">
        <v>209</v>
      </c>
      <c r="H67" s="114"/>
      <c r="I67" s="78" t="s">
        <v>413</v>
      </c>
      <c r="J67" s="92"/>
      <c r="K67" s="115"/>
      <c r="L67" s="78" t="s">
        <v>413</v>
      </c>
      <c r="M67" s="116">
        <v>1.939593382605013</v>
      </c>
      <c r="N67" s="96">
        <v>5087.140625</v>
      </c>
      <c r="O67" s="96">
        <v>688.9969482421875</v>
      </c>
      <c r="P67" s="97"/>
      <c r="Q67" s="98"/>
      <c r="R67" s="98"/>
      <c r="S67" s="117"/>
      <c r="T67" s="49">
        <v>6</v>
      </c>
      <c r="U67" s="49">
        <v>0</v>
      </c>
      <c r="V67" s="50">
        <v>1.666667</v>
      </c>
      <c r="W67" s="50">
        <v>0.003623</v>
      </c>
      <c r="X67" s="50">
        <v>0.007989</v>
      </c>
      <c r="Y67" s="50">
        <v>0.914679</v>
      </c>
      <c r="Z67" s="50">
        <v>0.4666666666666667</v>
      </c>
      <c r="AA67" s="50">
        <v>0</v>
      </c>
      <c r="AB67" s="93">
        <v>67</v>
      </c>
      <c r="AC67" s="93"/>
      <c r="AD67" s="94"/>
      <c r="AE67" s="85" t="s">
        <v>210</v>
      </c>
      <c r="AF67" s="85" t="s">
        <v>499</v>
      </c>
      <c r="AG67" s="85" t="s">
        <v>211</v>
      </c>
      <c r="AH67" s="85"/>
      <c r="AI67" s="85"/>
      <c r="AJ67" s="85">
        <v>0</v>
      </c>
      <c r="AK67" s="85">
        <v>1</v>
      </c>
      <c r="AL67" s="85"/>
      <c r="AM67" s="69" t="str">
        <f>REPLACE(INDEX(GroupVertices[Group],MATCH(Vertices[[#This Row],[Vertex]],GroupVertices[Vertex],0)),1,1,"")</f>
        <v>3</v>
      </c>
      <c r="AN67" s="49"/>
      <c r="AO67" s="50"/>
      <c r="AP67" s="49"/>
      <c r="AQ67" s="50"/>
      <c r="AR67" s="49"/>
      <c r="AS67" s="50"/>
      <c r="AT67" s="49"/>
      <c r="AU67" s="50"/>
      <c r="AV67" s="49"/>
      <c r="AW67" s="49"/>
      <c r="AX67" s="49"/>
      <c r="AY67" s="49"/>
      <c r="AZ67" s="49"/>
    </row>
    <row r="68" spans="1:52" ht="41.45" customHeight="1">
      <c r="A68" s="68" t="s">
        <v>330</v>
      </c>
      <c r="B68" s="85"/>
      <c r="C68" s="75"/>
      <c r="D68" s="75" t="s">
        <v>64</v>
      </c>
      <c r="E68" s="89">
        <v>222.03536747206908</v>
      </c>
      <c r="F68" s="113">
        <v>99.93532963091546</v>
      </c>
      <c r="G68" s="75" t="s">
        <v>209</v>
      </c>
      <c r="H68" s="114"/>
      <c r="I68" s="78" t="s">
        <v>330</v>
      </c>
      <c r="J68" s="92"/>
      <c r="K68" s="115"/>
      <c r="L68" s="78" t="s">
        <v>330</v>
      </c>
      <c r="M68" s="116">
        <v>22.55247833690682</v>
      </c>
      <c r="N68" s="96">
        <v>5432.89794921875</v>
      </c>
      <c r="O68" s="96">
        <v>1700.0968017578125</v>
      </c>
      <c r="P68" s="97"/>
      <c r="Q68" s="98"/>
      <c r="R68" s="98"/>
      <c r="S68" s="117"/>
      <c r="T68" s="49">
        <v>11</v>
      </c>
      <c r="U68" s="49">
        <v>8</v>
      </c>
      <c r="V68" s="50">
        <v>38.230159</v>
      </c>
      <c r="W68" s="50">
        <v>0.003745</v>
      </c>
      <c r="X68" s="50">
        <v>0.014217</v>
      </c>
      <c r="Y68" s="50">
        <v>2.080878</v>
      </c>
      <c r="Z68" s="50">
        <v>0.3047619047619048</v>
      </c>
      <c r="AA68" s="50">
        <v>0.26666666666666666</v>
      </c>
      <c r="AB68" s="93">
        <v>68</v>
      </c>
      <c r="AC68" s="93"/>
      <c r="AD68" s="94"/>
      <c r="AE68" s="85" t="s">
        <v>210</v>
      </c>
      <c r="AF68" s="85" t="s">
        <v>500</v>
      </c>
      <c r="AG68" s="85" t="s">
        <v>211</v>
      </c>
      <c r="AH68" s="85"/>
      <c r="AI68" s="85"/>
      <c r="AJ68" s="85">
        <v>0.4748669</v>
      </c>
      <c r="AK68" s="85">
        <v>500</v>
      </c>
      <c r="AL68" s="85"/>
      <c r="AM68" s="69" t="str">
        <f>REPLACE(INDEX(GroupVertices[Group],MATCH(Vertices[[#This Row],[Vertex]],GroupVertices[Vertex],0)),1,1,"")</f>
        <v>3</v>
      </c>
      <c r="AN68" s="49"/>
      <c r="AO68" s="50"/>
      <c r="AP68" s="49"/>
      <c r="AQ68" s="50"/>
      <c r="AR68" s="49"/>
      <c r="AS68" s="50"/>
      <c r="AT68" s="49"/>
      <c r="AU68" s="50"/>
      <c r="AV68" s="49"/>
      <c r="AW68" s="88" t="s">
        <v>281</v>
      </c>
      <c r="AX68" s="88" t="s">
        <v>281</v>
      </c>
      <c r="AY68" s="88" t="s">
        <v>281</v>
      </c>
      <c r="AZ68" s="88" t="s">
        <v>281</v>
      </c>
    </row>
    <row r="69" spans="1:52" ht="41.45" customHeight="1">
      <c r="A69" s="68" t="s">
        <v>339</v>
      </c>
      <c r="B69" s="85"/>
      <c r="C69" s="75"/>
      <c r="D69" s="75" t="s">
        <v>64</v>
      </c>
      <c r="E69" s="89">
        <v>343.82851983873354</v>
      </c>
      <c r="F69" s="113">
        <v>99.80413349691685</v>
      </c>
      <c r="G69" s="75" t="s">
        <v>209</v>
      </c>
      <c r="H69" s="114"/>
      <c r="I69" s="78" t="s">
        <v>339</v>
      </c>
      <c r="J69" s="92"/>
      <c r="K69" s="115"/>
      <c r="L69" s="78" t="s">
        <v>339</v>
      </c>
      <c r="M69" s="116">
        <v>66.27577659417759</v>
      </c>
      <c r="N69" s="96">
        <v>6153.64990234375</v>
      </c>
      <c r="O69" s="96">
        <v>2076.4326171875</v>
      </c>
      <c r="P69" s="97"/>
      <c r="Q69" s="98"/>
      <c r="R69" s="98"/>
      <c r="S69" s="117"/>
      <c r="T69" s="49">
        <v>21</v>
      </c>
      <c r="U69" s="49">
        <v>10</v>
      </c>
      <c r="V69" s="50">
        <v>115.787302</v>
      </c>
      <c r="W69" s="50">
        <v>0.003861</v>
      </c>
      <c r="X69" s="50">
        <v>0.021122</v>
      </c>
      <c r="Y69" s="50">
        <v>3.148308</v>
      </c>
      <c r="Z69" s="50">
        <v>0.21146245059288538</v>
      </c>
      <c r="AA69" s="50">
        <v>0.34782608695652173</v>
      </c>
      <c r="AB69" s="93">
        <v>69</v>
      </c>
      <c r="AC69" s="93"/>
      <c r="AD69" s="94"/>
      <c r="AE69" s="85" t="s">
        <v>210</v>
      </c>
      <c r="AF69" s="85" t="s">
        <v>501</v>
      </c>
      <c r="AG69" s="85" t="s">
        <v>211</v>
      </c>
      <c r="AH69" s="85"/>
      <c r="AI69" s="85"/>
      <c r="AJ69" s="85">
        <v>0.4337165</v>
      </c>
      <c r="AK69" s="85">
        <v>500</v>
      </c>
      <c r="AL69" s="85"/>
      <c r="AM69" s="69" t="str">
        <f>REPLACE(INDEX(GroupVertices[Group],MATCH(Vertices[[#This Row],[Vertex]],GroupVertices[Vertex],0)),1,1,"")</f>
        <v>3</v>
      </c>
      <c r="AN69" s="49"/>
      <c r="AO69" s="50"/>
      <c r="AP69" s="49"/>
      <c r="AQ69" s="50"/>
      <c r="AR69" s="49"/>
      <c r="AS69" s="50"/>
      <c r="AT69" s="49"/>
      <c r="AU69" s="50"/>
      <c r="AV69" s="49"/>
      <c r="AW69" s="88" t="s">
        <v>281</v>
      </c>
      <c r="AX69" s="88" t="s">
        <v>281</v>
      </c>
      <c r="AY69" s="88" t="s">
        <v>281</v>
      </c>
      <c r="AZ69" s="88" t="s">
        <v>281</v>
      </c>
    </row>
    <row r="70" spans="1:52" ht="41.45" customHeight="1">
      <c r="A70" s="68" t="s">
        <v>340</v>
      </c>
      <c r="B70" s="85"/>
      <c r="C70" s="75"/>
      <c r="D70" s="75" t="s">
        <v>64</v>
      </c>
      <c r="E70" s="89">
        <v>177.46188048189262</v>
      </c>
      <c r="F70" s="113">
        <v>99.98334439248714</v>
      </c>
      <c r="G70" s="75" t="s">
        <v>209</v>
      </c>
      <c r="H70" s="114"/>
      <c r="I70" s="78" t="s">
        <v>340</v>
      </c>
      <c r="J70" s="92"/>
      <c r="K70" s="115"/>
      <c r="L70" s="78" t="s">
        <v>340</v>
      </c>
      <c r="M70" s="116">
        <v>6.550758797118561</v>
      </c>
      <c r="N70" s="96">
        <v>5807.99755859375</v>
      </c>
      <c r="O70" s="96">
        <v>2480.358642578125</v>
      </c>
      <c r="P70" s="97"/>
      <c r="Q70" s="98"/>
      <c r="R70" s="98"/>
      <c r="S70" s="117"/>
      <c r="T70" s="49">
        <v>11</v>
      </c>
      <c r="U70" s="49">
        <v>4</v>
      </c>
      <c r="V70" s="50">
        <v>9.846032</v>
      </c>
      <c r="W70" s="50">
        <v>0.00369</v>
      </c>
      <c r="X70" s="50">
        <v>0.011948</v>
      </c>
      <c r="Y70" s="50">
        <v>1.533035</v>
      </c>
      <c r="Z70" s="50">
        <v>0.37272727272727274</v>
      </c>
      <c r="AA70" s="50">
        <v>0.36363636363636365</v>
      </c>
      <c r="AB70" s="93">
        <v>70</v>
      </c>
      <c r="AC70" s="93"/>
      <c r="AD70" s="94"/>
      <c r="AE70" s="85" t="s">
        <v>210</v>
      </c>
      <c r="AF70" s="85" t="s">
        <v>502</v>
      </c>
      <c r="AG70" s="85" t="s">
        <v>211</v>
      </c>
      <c r="AH70" s="85"/>
      <c r="AI70" s="85"/>
      <c r="AJ70" s="85">
        <v>0.4260651</v>
      </c>
      <c r="AK70" s="85">
        <v>500</v>
      </c>
      <c r="AL70" s="85"/>
      <c r="AM70" s="69" t="str">
        <f>REPLACE(INDEX(GroupVertices[Group],MATCH(Vertices[[#This Row],[Vertex]],GroupVertices[Vertex],0)),1,1,"")</f>
        <v>3</v>
      </c>
      <c r="AN70" s="49"/>
      <c r="AO70" s="50"/>
      <c r="AP70" s="49"/>
      <c r="AQ70" s="50"/>
      <c r="AR70" s="49"/>
      <c r="AS70" s="50"/>
      <c r="AT70" s="49"/>
      <c r="AU70" s="50"/>
      <c r="AV70" s="49"/>
      <c r="AW70" s="88" t="s">
        <v>281</v>
      </c>
      <c r="AX70" s="88" t="s">
        <v>281</v>
      </c>
      <c r="AY70" s="88" t="s">
        <v>281</v>
      </c>
      <c r="AZ70" s="88" t="s">
        <v>281</v>
      </c>
    </row>
    <row r="71" spans="1:52" ht="41.45" customHeight="1">
      <c r="A71" s="68" t="s">
        <v>328</v>
      </c>
      <c r="B71" s="85"/>
      <c r="C71" s="75"/>
      <c r="D71" s="75" t="s">
        <v>64</v>
      </c>
      <c r="E71" s="89">
        <v>162</v>
      </c>
      <c r="F71" s="113">
        <v>100</v>
      </c>
      <c r="G71" s="75" t="s">
        <v>209</v>
      </c>
      <c r="H71" s="114"/>
      <c r="I71" s="78" t="s">
        <v>328</v>
      </c>
      <c r="J71" s="92"/>
      <c r="K71" s="115"/>
      <c r="L71" s="78" t="s">
        <v>328</v>
      </c>
      <c r="M71" s="116">
        <v>1</v>
      </c>
      <c r="N71" s="96">
        <v>7966.20703125</v>
      </c>
      <c r="O71" s="96">
        <v>314.1047058105469</v>
      </c>
      <c r="P71" s="97"/>
      <c r="Q71" s="98"/>
      <c r="R71" s="98"/>
      <c r="S71" s="117"/>
      <c r="T71" s="49">
        <v>1</v>
      </c>
      <c r="U71" s="49">
        <v>1</v>
      </c>
      <c r="V71" s="50">
        <v>0</v>
      </c>
      <c r="W71" s="50">
        <v>0.003571</v>
      </c>
      <c r="X71" s="50">
        <v>0.004721</v>
      </c>
      <c r="Y71" s="50">
        <v>0.429495</v>
      </c>
      <c r="Z71" s="50">
        <v>0.5</v>
      </c>
      <c r="AA71" s="50">
        <v>0</v>
      </c>
      <c r="AB71" s="93">
        <v>71</v>
      </c>
      <c r="AC71" s="93"/>
      <c r="AD71" s="94"/>
      <c r="AE71" s="85" t="s">
        <v>210</v>
      </c>
      <c r="AF71" s="85" t="s">
        <v>503</v>
      </c>
      <c r="AG71" s="85" t="s">
        <v>211</v>
      </c>
      <c r="AH71" s="85"/>
      <c r="AI71" s="85"/>
      <c r="AJ71" s="85">
        <v>0.31185</v>
      </c>
      <c r="AK71" s="85">
        <v>127</v>
      </c>
      <c r="AL71" s="85"/>
      <c r="AM71" s="69" t="str">
        <f>REPLACE(INDEX(GroupVertices[Group],MATCH(Vertices[[#This Row],[Vertex]],GroupVertices[Vertex],0)),1,1,"")</f>
        <v>3</v>
      </c>
      <c r="AN71" s="49"/>
      <c r="AO71" s="50"/>
      <c r="AP71" s="49"/>
      <c r="AQ71" s="50"/>
      <c r="AR71" s="49"/>
      <c r="AS71" s="50"/>
      <c r="AT71" s="49"/>
      <c r="AU71" s="50"/>
      <c r="AV71" s="49"/>
      <c r="AW71" s="88" t="s">
        <v>281</v>
      </c>
      <c r="AX71" s="88" t="s">
        <v>281</v>
      </c>
      <c r="AY71" s="88" t="s">
        <v>281</v>
      </c>
      <c r="AZ71" s="88" t="s">
        <v>281</v>
      </c>
    </row>
    <row r="72" spans="1:52" ht="41.45" customHeight="1">
      <c r="A72" s="68" t="s">
        <v>337</v>
      </c>
      <c r="B72" s="85"/>
      <c r="C72" s="75"/>
      <c r="D72" s="75" t="s">
        <v>64</v>
      </c>
      <c r="E72" s="89">
        <v>188.64139461093222</v>
      </c>
      <c r="F72" s="113">
        <v>99.97130176935758</v>
      </c>
      <c r="G72" s="75" t="s">
        <v>209</v>
      </c>
      <c r="H72" s="114"/>
      <c r="I72" s="78" t="s">
        <v>337</v>
      </c>
      <c r="J72" s="92"/>
      <c r="K72" s="115"/>
      <c r="L72" s="78" t="s">
        <v>337</v>
      </c>
      <c r="M72" s="116">
        <v>10.56416366543003</v>
      </c>
      <c r="N72" s="96">
        <v>6965.89111328125</v>
      </c>
      <c r="O72" s="96">
        <v>1288.7578125</v>
      </c>
      <c r="P72" s="97"/>
      <c r="Q72" s="98"/>
      <c r="R72" s="98"/>
      <c r="S72" s="117"/>
      <c r="T72" s="49">
        <v>8</v>
      </c>
      <c r="U72" s="49">
        <v>8</v>
      </c>
      <c r="V72" s="50">
        <v>16.965079</v>
      </c>
      <c r="W72" s="50">
        <v>0.003704</v>
      </c>
      <c r="X72" s="50">
        <v>0.013214</v>
      </c>
      <c r="Y72" s="50">
        <v>1.693866</v>
      </c>
      <c r="Z72" s="50">
        <v>0.4015151515151515</v>
      </c>
      <c r="AA72" s="50">
        <v>0.3333333333333333</v>
      </c>
      <c r="AB72" s="93">
        <v>72</v>
      </c>
      <c r="AC72" s="93"/>
      <c r="AD72" s="94"/>
      <c r="AE72" s="85" t="s">
        <v>210</v>
      </c>
      <c r="AF72" s="85" t="s">
        <v>504</v>
      </c>
      <c r="AG72" s="85" t="s">
        <v>211</v>
      </c>
      <c r="AH72" s="85"/>
      <c r="AI72" s="85"/>
      <c r="AJ72" s="85">
        <v>0.4001212</v>
      </c>
      <c r="AK72" s="85">
        <v>500</v>
      </c>
      <c r="AL72" s="85"/>
      <c r="AM72" s="69" t="str">
        <f>REPLACE(INDEX(GroupVertices[Group],MATCH(Vertices[[#This Row],[Vertex]],GroupVertices[Vertex],0)),1,1,"")</f>
        <v>3</v>
      </c>
      <c r="AN72" s="49"/>
      <c r="AO72" s="50"/>
      <c r="AP72" s="49"/>
      <c r="AQ72" s="50"/>
      <c r="AR72" s="49"/>
      <c r="AS72" s="50"/>
      <c r="AT72" s="49"/>
      <c r="AU72" s="50"/>
      <c r="AV72" s="49"/>
      <c r="AW72" s="88" t="s">
        <v>281</v>
      </c>
      <c r="AX72" s="88" t="s">
        <v>281</v>
      </c>
      <c r="AY72" s="88" t="s">
        <v>281</v>
      </c>
      <c r="AZ72" s="88" t="s">
        <v>281</v>
      </c>
    </row>
    <row r="73" spans="1:52" ht="41.45" customHeight="1">
      <c r="A73" s="68" t="s">
        <v>329</v>
      </c>
      <c r="B73" s="85"/>
      <c r="C73" s="75"/>
      <c r="D73" s="75" t="s">
        <v>64</v>
      </c>
      <c r="E73" s="89">
        <v>162</v>
      </c>
      <c r="F73" s="113">
        <v>100</v>
      </c>
      <c r="G73" s="75" t="s">
        <v>209</v>
      </c>
      <c r="H73" s="114"/>
      <c r="I73" s="78" t="s">
        <v>329</v>
      </c>
      <c r="J73" s="92"/>
      <c r="K73" s="115"/>
      <c r="L73" s="78" t="s">
        <v>329</v>
      </c>
      <c r="M73" s="116">
        <v>1</v>
      </c>
      <c r="N73" s="96">
        <v>1281.2457275390625</v>
      </c>
      <c r="O73" s="96">
        <v>6552.79638671875</v>
      </c>
      <c r="P73" s="97"/>
      <c r="Q73" s="98"/>
      <c r="R73" s="98"/>
      <c r="S73" s="117"/>
      <c r="T73" s="49">
        <v>1</v>
      </c>
      <c r="U73" s="49">
        <v>1</v>
      </c>
      <c r="V73" s="50">
        <v>0</v>
      </c>
      <c r="W73" s="50">
        <v>0.003571</v>
      </c>
      <c r="X73" s="50">
        <v>0.004212</v>
      </c>
      <c r="Y73" s="50">
        <v>0.487158</v>
      </c>
      <c r="Z73" s="50">
        <v>0.5</v>
      </c>
      <c r="AA73" s="50">
        <v>0</v>
      </c>
      <c r="AB73" s="93">
        <v>73</v>
      </c>
      <c r="AC73" s="93"/>
      <c r="AD73" s="94"/>
      <c r="AE73" s="85" t="s">
        <v>210</v>
      </c>
      <c r="AF73" s="85" t="s">
        <v>505</v>
      </c>
      <c r="AG73" s="85" t="s">
        <v>211</v>
      </c>
      <c r="AH73" s="85"/>
      <c r="AI73" s="85"/>
      <c r="AJ73" s="85">
        <v>0.5281991</v>
      </c>
      <c r="AK73" s="85">
        <v>500</v>
      </c>
      <c r="AL73" s="85"/>
      <c r="AM73" s="69" t="str">
        <f>REPLACE(INDEX(GroupVertices[Group],MATCH(Vertices[[#This Row],[Vertex]],GroupVertices[Vertex],0)),1,1,"")</f>
        <v>1</v>
      </c>
      <c r="AN73" s="49"/>
      <c r="AO73" s="50"/>
      <c r="AP73" s="49"/>
      <c r="AQ73" s="50"/>
      <c r="AR73" s="49"/>
      <c r="AS73" s="50"/>
      <c r="AT73" s="49"/>
      <c r="AU73" s="50"/>
      <c r="AV73" s="49"/>
      <c r="AW73" s="88" t="s">
        <v>281</v>
      </c>
      <c r="AX73" s="88" t="s">
        <v>281</v>
      </c>
      <c r="AY73" s="88" t="s">
        <v>281</v>
      </c>
      <c r="AZ73" s="88" t="s">
        <v>281</v>
      </c>
    </row>
    <row r="74" spans="1:52" ht="41.45" customHeight="1">
      <c r="A74" s="68" t="s">
        <v>414</v>
      </c>
      <c r="B74" s="85"/>
      <c r="C74" s="75"/>
      <c r="D74" s="75" t="s">
        <v>64</v>
      </c>
      <c r="E74" s="89">
        <v>169.85183334864877</v>
      </c>
      <c r="F74" s="113">
        <v>99.99154196964174</v>
      </c>
      <c r="G74" s="75" t="s">
        <v>209</v>
      </c>
      <c r="H74" s="114"/>
      <c r="I74" s="78" t="s">
        <v>414</v>
      </c>
      <c r="J74" s="92"/>
      <c r="K74" s="115"/>
      <c r="L74" s="78" t="s">
        <v>414</v>
      </c>
      <c r="M74" s="116">
        <v>3.818779584059122</v>
      </c>
      <c r="N74" s="96">
        <v>1945.986083984375</v>
      </c>
      <c r="O74" s="96">
        <v>6575.2001953125</v>
      </c>
      <c r="P74" s="97"/>
      <c r="Q74" s="98"/>
      <c r="R74" s="98"/>
      <c r="S74" s="117"/>
      <c r="T74" s="49">
        <v>5</v>
      </c>
      <c r="U74" s="49">
        <v>0</v>
      </c>
      <c r="V74" s="50">
        <v>5</v>
      </c>
      <c r="W74" s="50">
        <v>0.00361</v>
      </c>
      <c r="X74" s="50">
        <v>0.005282</v>
      </c>
      <c r="Y74" s="50">
        <v>1.044974</v>
      </c>
      <c r="Z74" s="50">
        <v>0.25</v>
      </c>
      <c r="AA74" s="50">
        <v>0</v>
      </c>
      <c r="AB74" s="93">
        <v>74</v>
      </c>
      <c r="AC74" s="93"/>
      <c r="AD74" s="94"/>
      <c r="AE74" s="85" t="s">
        <v>210</v>
      </c>
      <c r="AF74" s="85" t="s">
        <v>506</v>
      </c>
      <c r="AG74" s="85" t="s">
        <v>211</v>
      </c>
      <c r="AH74" s="85"/>
      <c r="AI74" s="85"/>
      <c r="AJ74" s="85">
        <v>0.4979591</v>
      </c>
      <c r="AK74" s="85">
        <v>500</v>
      </c>
      <c r="AL74" s="85"/>
      <c r="AM74" s="69" t="str">
        <f>REPLACE(INDEX(GroupVertices[Group],MATCH(Vertices[[#This Row],[Vertex]],GroupVertices[Vertex],0)),1,1,"")</f>
        <v>1</v>
      </c>
      <c r="AN74" s="49"/>
      <c r="AO74" s="50"/>
      <c r="AP74" s="49"/>
      <c r="AQ74" s="50"/>
      <c r="AR74" s="49"/>
      <c r="AS74" s="50"/>
      <c r="AT74" s="49"/>
      <c r="AU74" s="50"/>
      <c r="AV74" s="49"/>
      <c r="AW74" s="49"/>
      <c r="AX74" s="49"/>
      <c r="AY74" s="49"/>
      <c r="AZ74" s="49"/>
    </row>
    <row r="75" spans="1:52" ht="41.45" customHeight="1">
      <c r="A75" s="68" t="s">
        <v>331</v>
      </c>
      <c r="B75" s="85"/>
      <c r="C75" s="75"/>
      <c r="D75" s="75" t="s">
        <v>64</v>
      </c>
      <c r="E75" s="89">
        <v>162</v>
      </c>
      <c r="F75" s="113">
        <v>100</v>
      </c>
      <c r="G75" s="75" t="s">
        <v>209</v>
      </c>
      <c r="H75" s="114"/>
      <c r="I75" s="78" t="s">
        <v>331</v>
      </c>
      <c r="J75" s="92"/>
      <c r="K75" s="115"/>
      <c r="L75" s="78" t="s">
        <v>331</v>
      </c>
      <c r="M75" s="116">
        <v>1</v>
      </c>
      <c r="N75" s="96">
        <v>5166.3193359375</v>
      </c>
      <c r="O75" s="96">
        <v>2858.34130859375</v>
      </c>
      <c r="P75" s="97"/>
      <c r="Q75" s="98"/>
      <c r="R75" s="98"/>
      <c r="S75" s="117"/>
      <c r="T75" s="49">
        <v>2</v>
      </c>
      <c r="U75" s="49">
        <v>4</v>
      </c>
      <c r="V75" s="50">
        <v>0</v>
      </c>
      <c r="W75" s="50">
        <v>0.00361</v>
      </c>
      <c r="X75" s="50">
        <v>0.007747</v>
      </c>
      <c r="Y75" s="50">
        <v>0.779955</v>
      </c>
      <c r="Z75" s="50">
        <v>0.7</v>
      </c>
      <c r="AA75" s="50">
        <v>0.2</v>
      </c>
      <c r="AB75" s="93">
        <v>75</v>
      </c>
      <c r="AC75" s="93"/>
      <c r="AD75" s="94"/>
      <c r="AE75" s="85" t="s">
        <v>210</v>
      </c>
      <c r="AF75" s="85" t="s">
        <v>507</v>
      </c>
      <c r="AG75" s="85" t="s">
        <v>211</v>
      </c>
      <c r="AH75" s="85"/>
      <c r="AI75" s="85"/>
      <c r="AJ75" s="85">
        <v>0.4669243</v>
      </c>
      <c r="AK75" s="85">
        <v>422</v>
      </c>
      <c r="AL75" s="85"/>
      <c r="AM75" s="69" t="str">
        <f>REPLACE(INDEX(GroupVertices[Group],MATCH(Vertices[[#This Row],[Vertex]],GroupVertices[Vertex],0)),1,1,"")</f>
        <v>3</v>
      </c>
      <c r="AN75" s="49"/>
      <c r="AO75" s="50"/>
      <c r="AP75" s="49"/>
      <c r="AQ75" s="50"/>
      <c r="AR75" s="49"/>
      <c r="AS75" s="50"/>
      <c r="AT75" s="49"/>
      <c r="AU75" s="50"/>
      <c r="AV75" s="49"/>
      <c r="AW75" s="88" t="s">
        <v>281</v>
      </c>
      <c r="AX75" s="88" t="s">
        <v>281</v>
      </c>
      <c r="AY75" s="88" t="s">
        <v>281</v>
      </c>
      <c r="AZ75" s="88" t="s">
        <v>281</v>
      </c>
    </row>
    <row r="76" spans="1:52" ht="41.45" customHeight="1">
      <c r="A76" s="68" t="s">
        <v>341</v>
      </c>
      <c r="B76" s="85"/>
      <c r="C76" s="75"/>
      <c r="D76" s="75" t="s">
        <v>64</v>
      </c>
      <c r="E76" s="89">
        <v>175.18858785382508</v>
      </c>
      <c r="F76" s="113">
        <v>99.98579319357698</v>
      </c>
      <c r="G76" s="75" t="s">
        <v>209</v>
      </c>
      <c r="H76" s="114"/>
      <c r="I76" s="78" t="s">
        <v>341</v>
      </c>
      <c r="J76" s="92"/>
      <c r="K76" s="115"/>
      <c r="L76" s="78" t="s">
        <v>341</v>
      </c>
      <c r="M76" s="116">
        <v>5.7346550205793445</v>
      </c>
      <c r="N76" s="96">
        <v>6417.40087890625</v>
      </c>
      <c r="O76" s="96">
        <v>2613.957275390625</v>
      </c>
      <c r="P76" s="97"/>
      <c r="Q76" s="98"/>
      <c r="R76" s="98"/>
      <c r="S76" s="117"/>
      <c r="T76" s="49">
        <v>9</v>
      </c>
      <c r="U76" s="49">
        <v>8</v>
      </c>
      <c r="V76" s="50">
        <v>8.398413</v>
      </c>
      <c r="W76" s="50">
        <v>0.00369</v>
      </c>
      <c r="X76" s="50">
        <v>0.01307</v>
      </c>
      <c r="Y76" s="50">
        <v>1.523356</v>
      </c>
      <c r="Z76" s="50">
        <v>0.4636363636363636</v>
      </c>
      <c r="AA76" s="50">
        <v>0.5454545454545454</v>
      </c>
      <c r="AB76" s="93">
        <v>76</v>
      </c>
      <c r="AC76" s="93"/>
      <c r="AD76" s="94"/>
      <c r="AE76" s="85" t="s">
        <v>210</v>
      </c>
      <c r="AF76" s="85" t="s">
        <v>508</v>
      </c>
      <c r="AG76" s="85" t="s">
        <v>211</v>
      </c>
      <c r="AH76" s="85"/>
      <c r="AI76" s="85"/>
      <c r="AJ76" s="85">
        <v>0.4077283</v>
      </c>
      <c r="AK76" s="85">
        <v>500</v>
      </c>
      <c r="AL76" s="85"/>
      <c r="AM76" s="69" t="str">
        <f>REPLACE(INDEX(GroupVertices[Group],MATCH(Vertices[[#This Row],[Vertex]],GroupVertices[Vertex],0)),1,1,"")</f>
        <v>3</v>
      </c>
      <c r="AN76" s="49"/>
      <c r="AO76" s="50"/>
      <c r="AP76" s="49"/>
      <c r="AQ76" s="50"/>
      <c r="AR76" s="49"/>
      <c r="AS76" s="50"/>
      <c r="AT76" s="49"/>
      <c r="AU76" s="50"/>
      <c r="AV76" s="49"/>
      <c r="AW76" s="88" t="s">
        <v>281</v>
      </c>
      <c r="AX76" s="88" t="s">
        <v>281</v>
      </c>
      <c r="AY76" s="88" t="s">
        <v>281</v>
      </c>
      <c r="AZ76" s="88" t="s">
        <v>281</v>
      </c>
    </row>
    <row r="77" spans="1:52" ht="41.45" customHeight="1">
      <c r="A77" s="68" t="s">
        <v>332</v>
      </c>
      <c r="B77" s="85"/>
      <c r="C77" s="75"/>
      <c r="D77" s="75" t="s">
        <v>64</v>
      </c>
      <c r="E77" s="89">
        <v>162</v>
      </c>
      <c r="F77" s="113">
        <v>100</v>
      </c>
      <c r="G77" s="75" t="s">
        <v>209</v>
      </c>
      <c r="H77" s="114"/>
      <c r="I77" s="78" t="s">
        <v>332</v>
      </c>
      <c r="J77" s="92"/>
      <c r="K77" s="115"/>
      <c r="L77" s="78" t="s">
        <v>332</v>
      </c>
      <c r="M77" s="116">
        <v>1</v>
      </c>
      <c r="N77" s="96">
        <v>2747.9228515625</v>
      </c>
      <c r="O77" s="96">
        <v>7067.6025390625</v>
      </c>
      <c r="P77" s="97"/>
      <c r="Q77" s="98"/>
      <c r="R77" s="98"/>
      <c r="S77" s="117"/>
      <c r="T77" s="49">
        <v>1</v>
      </c>
      <c r="U77" s="49">
        <v>2</v>
      </c>
      <c r="V77" s="50">
        <v>0</v>
      </c>
      <c r="W77" s="50">
        <v>0.003584</v>
      </c>
      <c r="X77" s="50">
        <v>0.004518</v>
      </c>
      <c r="Y77" s="50">
        <v>0.676456</v>
      </c>
      <c r="Z77" s="50">
        <v>0.5</v>
      </c>
      <c r="AA77" s="50">
        <v>0</v>
      </c>
      <c r="AB77" s="93">
        <v>77</v>
      </c>
      <c r="AC77" s="93"/>
      <c r="AD77" s="94"/>
      <c r="AE77" s="85" t="s">
        <v>210</v>
      </c>
      <c r="AF77" s="85" t="s">
        <v>509</v>
      </c>
      <c r="AG77" s="85" t="s">
        <v>211</v>
      </c>
      <c r="AH77" s="85"/>
      <c r="AI77" s="85"/>
      <c r="AJ77" s="85">
        <v>0.3416942</v>
      </c>
      <c r="AK77" s="85">
        <v>294</v>
      </c>
      <c r="AL77" s="85"/>
      <c r="AM77" s="69" t="str">
        <f>REPLACE(INDEX(GroupVertices[Group],MATCH(Vertices[[#This Row],[Vertex]],GroupVertices[Vertex],0)),1,1,"")</f>
        <v>1</v>
      </c>
      <c r="AN77" s="49"/>
      <c r="AO77" s="50"/>
      <c r="AP77" s="49"/>
      <c r="AQ77" s="50"/>
      <c r="AR77" s="49"/>
      <c r="AS77" s="50"/>
      <c r="AT77" s="49"/>
      <c r="AU77" s="50"/>
      <c r="AV77" s="49"/>
      <c r="AW77" s="88" t="s">
        <v>281</v>
      </c>
      <c r="AX77" s="88" t="s">
        <v>281</v>
      </c>
      <c r="AY77" s="88" t="s">
        <v>281</v>
      </c>
      <c r="AZ77" s="88" t="s">
        <v>281</v>
      </c>
    </row>
    <row r="78" spans="1:52" ht="41.45" customHeight="1">
      <c r="A78" s="68" t="s">
        <v>347</v>
      </c>
      <c r="B78" s="85"/>
      <c r="C78" s="75"/>
      <c r="D78" s="75" t="s">
        <v>64</v>
      </c>
      <c r="E78" s="89">
        <v>165.1407333394595</v>
      </c>
      <c r="F78" s="113">
        <v>99.9966167878567</v>
      </c>
      <c r="G78" s="75" t="s">
        <v>209</v>
      </c>
      <c r="H78" s="114"/>
      <c r="I78" s="78" t="s">
        <v>347</v>
      </c>
      <c r="J78" s="92"/>
      <c r="K78" s="115"/>
      <c r="L78" s="78" t="s">
        <v>347</v>
      </c>
      <c r="M78" s="116">
        <v>2.1275118336236485</v>
      </c>
      <c r="N78" s="96">
        <v>2636.838623046875</v>
      </c>
      <c r="O78" s="96">
        <v>6506.666015625</v>
      </c>
      <c r="P78" s="97"/>
      <c r="Q78" s="98"/>
      <c r="R78" s="98"/>
      <c r="S78" s="117"/>
      <c r="T78" s="49">
        <v>3</v>
      </c>
      <c r="U78" s="49">
        <v>1</v>
      </c>
      <c r="V78" s="50">
        <v>2</v>
      </c>
      <c r="W78" s="50">
        <v>0.003597</v>
      </c>
      <c r="X78" s="50">
        <v>0.00477</v>
      </c>
      <c r="Y78" s="50">
        <v>0.890815</v>
      </c>
      <c r="Z78" s="50">
        <v>0.3333333333333333</v>
      </c>
      <c r="AA78" s="50">
        <v>0</v>
      </c>
      <c r="AB78" s="93">
        <v>78</v>
      </c>
      <c r="AC78" s="93"/>
      <c r="AD78" s="94"/>
      <c r="AE78" s="85" t="s">
        <v>210</v>
      </c>
      <c r="AF78" s="85" t="s">
        <v>510</v>
      </c>
      <c r="AG78" s="85" t="s">
        <v>211</v>
      </c>
      <c r="AH78" s="85"/>
      <c r="AI78" s="85"/>
      <c r="AJ78" s="85">
        <v>0.4757699</v>
      </c>
      <c r="AK78" s="85">
        <v>500</v>
      </c>
      <c r="AL78" s="85"/>
      <c r="AM78" s="69" t="str">
        <f>REPLACE(INDEX(GroupVertices[Group],MATCH(Vertices[[#This Row],[Vertex]],GroupVertices[Vertex],0)),1,1,"")</f>
        <v>1</v>
      </c>
      <c r="AN78" s="49"/>
      <c r="AO78" s="50"/>
      <c r="AP78" s="49"/>
      <c r="AQ78" s="50"/>
      <c r="AR78" s="49"/>
      <c r="AS78" s="50"/>
      <c r="AT78" s="49"/>
      <c r="AU78" s="50"/>
      <c r="AV78" s="49"/>
      <c r="AW78" s="88" t="s">
        <v>281</v>
      </c>
      <c r="AX78" s="88" t="s">
        <v>281</v>
      </c>
      <c r="AY78" s="88" t="s">
        <v>281</v>
      </c>
      <c r="AZ78" s="88" t="s">
        <v>281</v>
      </c>
    </row>
    <row r="79" spans="1:52" ht="41.45" customHeight="1">
      <c r="A79" s="68" t="s">
        <v>333</v>
      </c>
      <c r="B79" s="85"/>
      <c r="C79" s="75"/>
      <c r="D79" s="75" t="s">
        <v>64</v>
      </c>
      <c r="E79" s="89">
        <v>162</v>
      </c>
      <c r="F79" s="113">
        <v>100</v>
      </c>
      <c r="G79" s="75" t="s">
        <v>209</v>
      </c>
      <c r="H79" s="114"/>
      <c r="I79" s="78" t="s">
        <v>333</v>
      </c>
      <c r="J79" s="92"/>
      <c r="K79" s="115"/>
      <c r="L79" s="78" t="s">
        <v>333</v>
      </c>
      <c r="M79" s="116">
        <v>1</v>
      </c>
      <c r="N79" s="96">
        <v>7094.68603515625</v>
      </c>
      <c r="O79" s="96">
        <v>3538.9130859375</v>
      </c>
      <c r="P79" s="97"/>
      <c r="Q79" s="98"/>
      <c r="R79" s="98"/>
      <c r="S79" s="117"/>
      <c r="T79" s="49">
        <v>1</v>
      </c>
      <c r="U79" s="49">
        <v>2</v>
      </c>
      <c r="V79" s="50">
        <v>0</v>
      </c>
      <c r="W79" s="50">
        <v>0.003584</v>
      </c>
      <c r="X79" s="50">
        <v>0.006355</v>
      </c>
      <c r="Y79" s="50">
        <v>0.542733</v>
      </c>
      <c r="Z79" s="50">
        <v>0.6666666666666666</v>
      </c>
      <c r="AA79" s="50">
        <v>0</v>
      </c>
      <c r="AB79" s="93">
        <v>79</v>
      </c>
      <c r="AC79" s="93"/>
      <c r="AD79" s="94"/>
      <c r="AE79" s="85" t="s">
        <v>210</v>
      </c>
      <c r="AF79" s="85" t="s">
        <v>511</v>
      </c>
      <c r="AG79" s="85" t="s">
        <v>211</v>
      </c>
      <c r="AH79" s="85"/>
      <c r="AI79" s="85"/>
      <c r="AJ79" s="85">
        <v>0.6967618</v>
      </c>
      <c r="AK79" s="85">
        <v>150</v>
      </c>
      <c r="AL79" s="85"/>
      <c r="AM79" s="69" t="str">
        <f>REPLACE(INDEX(GroupVertices[Group],MATCH(Vertices[[#This Row],[Vertex]],GroupVertices[Vertex],0)),1,1,"")</f>
        <v>3</v>
      </c>
      <c r="AN79" s="49"/>
      <c r="AO79" s="50"/>
      <c r="AP79" s="49"/>
      <c r="AQ79" s="50"/>
      <c r="AR79" s="49"/>
      <c r="AS79" s="50"/>
      <c r="AT79" s="49"/>
      <c r="AU79" s="50"/>
      <c r="AV79" s="49"/>
      <c r="AW79" s="88" t="s">
        <v>281</v>
      </c>
      <c r="AX79" s="88" t="s">
        <v>281</v>
      </c>
      <c r="AY79" s="88" t="s">
        <v>281</v>
      </c>
      <c r="AZ79" s="88" t="s">
        <v>281</v>
      </c>
    </row>
    <row r="80" spans="1:52" ht="41.45" customHeight="1">
      <c r="A80" s="68" t="s">
        <v>343</v>
      </c>
      <c r="B80" s="85"/>
      <c r="C80" s="75"/>
      <c r="D80" s="75" t="s">
        <v>64</v>
      </c>
      <c r="E80" s="89">
        <v>241.7696409080952</v>
      </c>
      <c r="F80" s="113">
        <v>99.91407178240947</v>
      </c>
      <c r="G80" s="75" t="s">
        <v>209</v>
      </c>
      <c r="H80" s="114"/>
      <c r="I80" s="78" t="s">
        <v>343</v>
      </c>
      <c r="J80" s="92"/>
      <c r="K80" s="115"/>
      <c r="L80" s="78" t="s">
        <v>343</v>
      </c>
      <c r="M80" s="116">
        <v>29.6370106490048</v>
      </c>
      <c r="N80" s="96">
        <v>6838.67822265625</v>
      </c>
      <c r="O80" s="96">
        <v>6602.29638671875</v>
      </c>
      <c r="P80" s="97"/>
      <c r="Q80" s="98"/>
      <c r="R80" s="98"/>
      <c r="S80" s="117"/>
      <c r="T80" s="49">
        <v>15</v>
      </c>
      <c r="U80" s="49">
        <v>10</v>
      </c>
      <c r="V80" s="50">
        <v>50.796825</v>
      </c>
      <c r="W80" s="50">
        <v>0.003774</v>
      </c>
      <c r="X80" s="50">
        <v>0.017547</v>
      </c>
      <c r="Y80" s="50">
        <v>2.337407</v>
      </c>
      <c r="Z80" s="50">
        <v>0.26838235294117646</v>
      </c>
      <c r="AA80" s="50">
        <v>0.47058823529411764</v>
      </c>
      <c r="AB80" s="93">
        <v>80</v>
      </c>
      <c r="AC80" s="93"/>
      <c r="AD80" s="94"/>
      <c r="AE80" s="85" t="s">
        <v>210</v>
      </c>
      <c r="AF80" s="85" t="s">
        <v>512</v>
      </c>
      <c r="AG80" s="85" t="s">
        <v>211</v>
      </c>
      <c r="AH80" s="85"/>
      <c r="AI80" s="85"/>
      <c r="AJ80" s="85">
        <v>0.4078268</v>
      </c>
      <c r="AK80" s="85">
        <v>500</v>
      </c>
      <c r="AL80" s="85"/>
      <c r="AM80" s="69" t="str">
        <f>REPLACE(INDEX(GroupVertices[Group],MATCH(Vertices[[#This Row],[Vertex]],GroupVertices[Vertex],0)),1,1,"")</f>
        <v>2</v>
      </c>
      <c r="AN80" s="49"/>
      <c r="AO80" s="50"/>
      <c r="AP80" s="49"/>
      <c r="AQ80" s="50"/>
      <c r="AR80" s="49"/>
      <c r="AS80" s="50"/>
      <c r="AT80" s="49"/>
      <c r="AU80" s="50"/>
      <c r="AV80" s="49"/>
      <c r="AW80" s="88" t="s">
        <v>281</v>
      </c>
      <c r="AX80" s="88" t="s">
        <v>281</v>
      </c>
      <c r="AY80" s="88" t="s">
        <v>281</v>
      </c>
      <c r="AZ80" s="88" t="s">
        <v>281</v>
      </c>
    </row>
    <row r="81" spans="1:52" ht="41.45" customHeight="1">
      <c r="A81" s="68" t="s">
        <v>334</v>
      </c>
      <c r="B81" s="85"/>
      <c r="C81" s="75"/>
      <c r="D81" s="75" t="s">
        <v>64</v>
      </c>
      <c r="E81" s="89">
        <v>163.54419336844538</v>
      </c>
      <c r="F81" s="113">
        <v>99.99833658792674</v>
      </c>
      <c r="G81" s="75" t="s">
        <v>209</v>
      </c>
      <c r="H81" s="114"/>
      <c r="I81" s="78" t="s">
        <v>334</v>
      </c>
      <c r="J81" s="92"/>
      <c r="K81" s="115"/>
      <c r="L81" s="78" t="s">
        <v>334</v>
      </c>
      <c r="M81" s="116">
        <v>1.5543597969463216</v>
      </c>
      <c r="N81" s="96">
        <v>4523.23046875</v>
      </c>
      <c r="O81" s="96">
        <v>2911.2783203125</v>
      </c>
      <c r="P81" s="97"/>
      <c r="Q81" s="98"/>
      <c r="R81" s="98"/>
      <c r="S81" s="117"/>
      <c r="T81" s="49">
        <v>3</v>
      </c>
      <c r="U81" s="49">
        <v>1</v>
      </c>
      <c r="V81" s="50">
        <v>0.983333</v>
      </c>
      <c r="W81" s="50">
        <v>0.003597</v>
      </c>
      <c r="X81" s="50">
        <v>0.006062</v>
      </c>
      <c r="Y81" s="50">
        <v>0.677583</v>
      </c>
      <c r="Z81" s="50">
        <v>0.25</v>
      </c>
      <c r="AA81" s="50">
        <v>0</v>
      </c>
      <c r="AB81" s="93">
        <v>81</v>
      </c>
      <c r="AC81" s="93"/>
      <c r="AD81" s="94"/>
      <c r="AE81" s="85" t="s">
        <v>210</v>
      </c>
      <c r="AF81" s="118" t="s">
        <v>513</v>
      </c>
      <c r="AG81" s="85" t="s">
        <v>211</v>
      </c>
      <c r="AH81" s="85"/>
      <c r="AI81" s="85"/>
      <c r="AJ81" s="85">
        <v>0.1982934</v>
      </c>
      <c r="AK81" s="85">
        <v>138</v>
      </c>
      <c r="AL81" s="85"/>
      <c r="AM81" s="69" t="str">
        <f>REPLACE(INDEX(GroupVertices[Group],MATCH(Vertices[[#This Row],[Vertex]],GroupVertices[Vertex],0)),1,1,"")</f>
        <v>3</v>
      </c>
      <c r="AN81" s="49"/>
      <c r="AO81" s="50"/>
      <c r="AP81" s="49"/>
      <c r="AQ81" s="50"/>
      <c r="AR81" s="49"/>
      <c r="AS81" s="50"/>
      <c r="AT81" s="49"/>
      <c r="AU81" s="50"/>
      <c r="AV81" s="49"/>
      <c r="AW81" s="88" t="s">
        <v>281</v>
      </c>
      <c r="AX81" s="88" t="s">
        <v>281</v>
      </c>
      <c r="AY81" s="88" t="s">
        <v>281</v>
      </c>
      <c r="AZ81" s="88" t="s">
        <v>281</v>
      </c>
    </row>
    <row r="82" spans="1:52" ht="41.45" customHeight="1">
      <c r="A82" s="68" t="s">
        <v>338</v>
      </c>
      <c r="B82" s="85"/>
      <c r="C82" s="75"/>
      <c r="D82" s="75" t="s">
        <v>64</v>
      </c>
      <c r="E82" s="89">
        <v>173.63816170006757</v>
      </c>
      <c r="F82" s="113">
        <v>99.98746331963473</v>
      </c>
      <c r="G82" s="75" t="s">
        <v>209</v>
      </c>
      <c r="H82" s="114"/>
      <c r="I82" s="78" t="s">
        <v>338</v>
      </c>
      <c r="J82" s="92"/>
      <c r="K82" s="115"/>
      <c r="L82" s="78" t="s">
        <v>338</v>
      </c>
      <c r="M82" s="116">
        <v>5.178057676399197</v>
      </c>
      <c r="N82" s="96">
        <v>6826.19677734375</v>
      </c>
      <c r="O82" s="96">
        <v>2276.047607421875</v>
      </c>
      <c r="P82" s="97"/>
      <c r="Q82" s="98"/>
      <c r="R82" s="98"/>
      <c r="S82" s="117"/>
      <c r="T82" s="49">
        <v>9</v>
      </c>
      <c r="U82" s="49">
        <v>3</v>
      </c>
      <c r="V82" s="50">
        <v>7.411111</v>
      </c>
      <c r="W82" s="50">
        <v>0.003663</v>
      </c>
      <c r="X82" s="50">
        <v>0.010068</v>
      </c>
      <c r="Y82" s="50">
        <v>1.29889</v>
      </c>
      <c r="Z82" s="50">
        <v>0.4166666666666667</v>
      </c>
      <c r="AA82" s="50">
        <v>0.3333333333333333</v>
      </c>
      <c r="AB82" s="93">
        <v>82</v>
      </c>
      <c r="AC82" s="93"/>
      <c r="AD82" s="94"/>
      <c r="AE82" s="85" t="s">
        <v>210</v>
      </c>
      <c r="AF82" s="85" t="s">
        <v>514</v>
      </c>
      <c r="AG82" s="85" t="s">
        <v>211</v>
      </c>
      <c r="AH82" s="85"/>
      <c r="AI82" s="85"/>
      <c r="AJ82" s="85">
        <v>0.4545654</v>
      </c>
      <c r="AK82" s="85">
        <v>500</v>
      </c>
      <c r="AL82" s="85"/>
      <c r="AM82" s="69" t="str">
        <f>REPLACE(INDEX(GroupVertices[Group],MATCH(Vertices[[#This Row],[Vertex]],GroupVertices[Vertex],0)),1,1,"")</f>
        <v>3</v>
      </c>
      <c r="AN82" s="49"/>
      <c r="AO82" s="50"/>
      <c r="AP82" s="49"/>
      <c r="AQ82" s="50"/>
      <c r="AR82" s="49"/>
      <c r="AS82" s="50"/>
      <c r="AT82" s="49"/>
      <c r="AU82" s="50"/>
      <c r="AV82" s="49"/>
      <c r="AW82" s="88" t="s">
        <v>281</v>
      </c>
      <c r="AX82" s="88" t="s">
        <v>281</v>
      </c>
      <c r="AY82" s="88" t="s">
        <v>281</v>
      </c>
      <c r="AZ82" s="88" t="s">
        <v>281</v>
      </c>
    </row>
    <row r="83" spans="1:52" ht="41.45" customHeight="1">
      <c r="A83" s="68" t="s">
        <v>335</v>
      </c>
      <c r="B83" s="85"/>
      <c r="C83" s="75"/>
      <c r="D83" s="75" t="s">
        <v>64</v>
      </c>
      <c r="E83" s="89">
        <v>168.5780916687976</v>
      </c>
      <c r="F83" s="113">
        <v>99.99291404993413</v>
      </c>
      <c r="G83" s="75" t="s">
        <v>209</v>
      </c>
      <c r="H83" s="114"/>
      <c r="I83" s="78" t="s">
        <v>335</v>
      </c>
      <c r="J83" s="92"/>
      <c r="K83" s="115"/>
      <c r="L83" s="78" t="s">
        <v>335</v>
      </c>
      <c r="M83" s="116">
        <v>3.3615109586179663</v>
      </c>
      <c r="N83" s="96">
        <v>5576.63330078125</v>
      </c>
      <c r="O83" s="96">
        <v>3299.97314453125</v>
      </c>
      <c r="P83" s="97"/>
      <c r="Q83" s="98"/>
      <c r="R83" s="98"/>
      <c r="S83" s="117"/>
      <c r="T83" s="49">
        <v>1</v>
      </c>
      <c r="U83" s="49">
        <v>6</v>
      </c>
      <c r="V83" s="50">
        <v>4.188889</v>
      </c>
      <c r="W83" s="50">
        <v>0.003636</v>
      </c>
      <c r="X83" s="50">
        <v>0.009818</v>
      </c>
      <c r="Y83" s="50">
        <v>1.049847</v>
      </c>
      <c r="Z83" s="50">
        <v>0.42857142857142855</v>
      </c>
      <c r="AA83" s="50">
        <v>0</v>
      </c>
      <c r="AB83" s="93">
        <v>83</v>
      </c>
      <c r="AC83" s="93"/>
      <c r="AD83" s="94"/>
      <c r="AE83" s="85" t="s">
        <v>210</v>
      </c>
      <c r="AF83" s="85" t="s">
        <v>515</v>
      </c>
      <c r="AG83" s="85" t="s">
        <v>211</v>
      </c>
      <c r="AH83" s="85"/>
      <c r="AI83" s="85"/>
      <c r="AJ83" s="85">
        <v>0.3645958</v>
      </c>
      <c r="AK83" s="85">
        <v>500</v>
      </c>
      <c r="AL83" s="85"/>
      <c r="AM83" s="69" t="str">
        <f>REPLACE(INDEX(GroupVertices[Group],MATCH(Vertices[[#This Row],[Vertex]],GroupVertices[Vertex],0)),1,1,"")</f>
        <v>3</v>
      </c>
      <c r="AN83" s="49"/>
      <c r="AO83" s="50"/>
      <c r="AP83" s="49"/>
      <c r="AQ83" s="50"/>
      <c r="AR83" s="49"/>
      <c r="AS83" s="50"/>
      <c r="AT83" s="49"/>
      <c r="AU83" s="50"/>
      <c r="AV83" s="49"/>
      <c r="AW83" s="88" t="s">
        <v>281</v>
      </c>
      <c r="AX83" s="88" t="s">
        <v>281</v>
      </c>
      <c r="AY83" s="88" t="s">
        <v>281</v>
      </c>
      <c r="AZ83" s="88" t="s">
        <v>281</v>
      </c>
    </row>
    <row r="84" spans="1:52" ht="41.45" customHeight="1">
      <c r="A84" s="68" t="s">
        <v>344</v>
      </c>
      <c r="B84" s="85"/>
      <c r="C84" s="75"/>
      <c r="D84" s="75" t="s">
        <v>64</v>
      </c>
      <c r="E84" s="89">
        <v>195.99220718470374</v>
      </c>
      <c r="F84" s="113">
        <v>99.96338344084167</v>
      </c>
      <c r="G84" s="75" t="s">
        <v>209</v>
      </c>
      <c r="H84" s="114"/>
      <c r="I84" s="78" t="s">
        <v>344</v>
      </c>
      <c r="J84" s="92"/>
      <c r="K84" s="115"/>
      <c r="L84" s="78" t="s">
        <v>344</v>
      </c>
      <c r="M84" s="116">
        <v>13.20307861549809</v>
      </c>
      <c r="N84" s="96">
        <v>6208.28515625</v>
      </c>
      <c r="O84" s="96">
        <v>1563.79638671875</v>
      </c>
      <c r="P84" s="97"/>
      <c r="Q84" s="98"/>
      <c r="R84" s="98"/>
      <c r="S84" s="117"/>
      <c r="T84" s="49">
        <v>12</v>
      </c>
      <c r="U84" s="49">
        <v>11</v>
      </c>
      <c r="V84" s="50">
        <v>21.646032</v>
      </c>
      <c r="W84" s="50">
        <v>0.003731</v>
      </c>
      <c r="X84" s="50">
        <v>0.013565</v>
      </c>
      <c r="Y84" s="50">
        <v>1.929857</v>
      </c>
      <c r="Z84" s="50">
        <v>0.32967032967032966</v>
      </c>
      <c r="AA84" s="50">
        <v>0.6428571428571429</v>
      </c>
      <c r="AB84" s="93">
        <v>84</v>
      </c>
      <c r="AC84" s="93"/>
      <c r="AD84" s="94"/>
      <c r="AE84" s="85" t="s">
        <v>210</v>
      </c>
      <c r="AF84" s="85" t="s">
        <v>516</v>
      </c>
      <c r="AG84" s="85" t="s">
        <v>211</v>
      </c>
      <c r="AH84" s="85"/>
      <c r="AI84" s="85"/>
      <c r="AJ84" s="85">
        <v>0.4199222</v>
      </c>
      <c r="AK84" s="85">
        <v>500</v>
      </c>
      <c r="AL84" s="85"/>
      <c r="AM84" s="69" t="str">
        <f>REPLACE(INDEX(GroupVertices[Group],MATCH(Vertices[[#This Row],[Vertex]],GroupVertices[Vertex],0)),1,1,"")</f>
        <v>3</v>
      </c>
      <c r="AN84" s="49"/>
      <c r="AO84" s="50"/>
      <c r="AP84" s="49"/>
      <c r="AQ84" s="50"/>
      <c r="AR84" s="49"/>
      <c r="AS84" s="50"/>
      <c r="AT84" s="49"/>
      <c r="AU84" s="50"/>
      <c r="AV84" s="49"/>
      <c r="AW84" s="88" t="s">
        <v>281</v>
      </c>
      <c r="AX84" s="88" t="s">
        <v>281</v>
      </c>
      <c r="AY84" s="88" t="s">
        <v>281</v>
      </c>
      <c r="AZ84" s="88" t="s">
        <v>281</v>
      </c>
    </row>
    <row r="85" spans="1:52" ht="41.45" customHeight="1">
      <c r="A85" s="68" t="s">
        <v>336</v>
      </c>
      <c r="B85" s="85"/>
      <c r="C85" s="75"/>
      <c r="D85" s="75" t="s">
        <v>64</v>
      </c>
      <c r="E85" s="89">
        <v>166.47928405177043</v>
      </c>
      <c r="F85" s="113">
        <v>99.99517489498174</v>
      </c>
      <c r="G85" s="75" t="s">
        <v>209</v>
      </c>
      <c r="H85" s="114"/>
      <c r="I85" s="78" t="s">
        <v>336</v>
      </c>
      <c r="J85" s="92"/>
      <c r="K85" s="115"/>
      <c r="L85" s="78" t="s">
        <v>336</v>
      </c>
      <c r="M85" s="116">
        <v>2.608046665751629</v>
      </c>
      <c r="N85" s="96">
        <v>6096.447265625</v>
      </c>
      <c r="O85" s="96">
        <v>883.8214721679688</v>
      </c>
      <c r="P85" s="97"/>
      <c r="Q85" s="98"/>
      <c r="R85" s="98"/>
      <c r="S85" s="117"/>
      <c r="T85" s="49">
        <v>2</v>
      </c>
      <c r="U85" s="49">
        <v>7</v>
      </c>
      <c r="V85" s="50">
        <v>2.852381</v>
      </c>
      <c r="W85" s="50">
        <v>0.00365</v>
      </c>
      <c r="X85" s="50">
        <v>0.009652</v>
      </c>
      <c r="Y85" s="50">
        <v>1.154592</v>
      </c>
      <c r="Z85" s="50">
        <v>0.5178571428571429</v>
      </c>
      <c r="AA85" s="50">
        <v>0.125</v>
      </c>
      <c r="AB85" s="93">
        <v>85</v>
      </c>
      <c r="AC85" s="93"/>
      <c r="AD85" s="94"/>
      <c r="AE85" s="85" t="s">
        <v>210</v>
      </c>
      <c r="AF85" s="85" t="s">
        <v>517</v>
      </c>
      <c r="AG85" s="85" t="s">
        <v>211</v>
      </c>
      <c r="AH85" s="85"/>
      <c r="AI85" s="85"/>
      <c r="AJ85" s="85">
        <v>0.382695</v>
      </c>
      <c r="AK85" s="85">
        <v>500</v>
      </c>
      <c r="AL85" s="85"/>
      <c r="AM85" s="69" t="str">
        <f>REPLACE(INDEX(GroupVertices[Group],MATCH(Vertices[[#This Row],[Vertex]],GroupVertices[Vertex],0)),1,1,"")</f>
        <v>3</v>
      </c>
      <c r="AN85" s="49"/>
      <c r="AO85" s="50"/>
      <c r="AP85" s="49"/>
      <c r="AQ85" s="50"/>
      <c r="AR85" s="49"/>
      <c r="AS85" s="50"/>
      <c r="AT85" s="49"/>
      <c r="AU85" s="50"/>
      <c r="AV85" s="49"/>
      <c r="AW85" s="88" t="s">
        <v>281</v>
      </c>
      <c r="AX85" s="88" t="s">
        <v>281</v>
      </c>
      <c r="AY85" s="88" t="s">
        <v>281</v>
      </c>
      <c r="AZ85" s="88" t="s">
        <v>281</v>
      </c>
    </row>
    <row r="86" spans="1:52" ht="41.45" customHeight="1">
      <c r="A86" s="68" t="s">
        <v>342</v>
      </c>
      <c r="B86" s="85"/>
      <c r="C86" s="75"/>
      <c r="D86" s="75" t="s">
        <v>64</v>
      </c>
      <c r="E86" s="89">
        <v>164.71698402693298</v>
      </c>
      <c r="F86" s="113">
        <v>99.99707325253068</v>
      </c>
      <c r="G86" s="75" t="s">
        <v>209</v>
      </c>
      <c r="H86" s="114"/>
      <c r="I86" s="78" t="s">
        <v>342</v>
      </c>
      <c r="J86" s="92"/>
      <c r="K86" s="115"/>
      <c r="L86" s="78" t="s">
        <v>342</v>
      </c>
      <c r="M86" s="116">
        <v>1.9753873732752292</v>
      </c>
      <c r="N86" s="96">
        <v>7315.8154296875</v>
      </c>
      <c r="O86" s="96">
        <v>1635.7684326171875</v>
      </c>
      <c r="P86" s="97"/>
      <c r="Q86" s="98"/>
      <c r="R86" s="98"/>
      <c r="S86" s="117"/>
      <c r="T86" s="49">
        <v>3</v>
      </c>
      <c r="U86" s="49">
        <v>6</v>
      </c>
      <c r="V86" s="50">
        <v>1.730159</v>
      </c>
      <c r="W86" s="50">
        <v>0.00365</v>
      </c>
      <c r="X86" s="50">
        <v>0.009845</v>
      </c>
      <c r="Y86" s="50">
        <v>1.142664</v>
      </c>
      <c r="Z86" s="50">
        <v>0.5892857142857143</v>
      </c>
      <c r="AA86" s="50">
        <v>0.125</v>
      </c>
      <c r="AB86" s="93">
        <v>86</v>
      </c>
      <c r="AC86" s="93"/>
      <c r="AD86" s="94"/>
      <c r="AE86" s="85" t="s">
        <v>210</v>
      </c>
      <c r="AF86" s="85" t="s">
        <v>518</v>
      </c>
      <c r="AG86" s="85" t="s">
        <v>211</v>
      </c>
      <c r="AH86" s="85"/>
      <c r="AI86" s="85"/>
      <c r="AJ86" s="85">
        <v>0.3108778</v>
      </c>
      <c r="AK86" s="85">
        <v>262</v>
      </c>
      <c r="AL86" s="85"/>
      <c r="AM86" s="69" t="str">
        <f>REPLACE(INDEX(GroupVertices[Group],MATCH(Vertices[[#This Row],[Vertex]],GroupVertices[Vertex],0)),1,1,"")</f>
        <v>3</v>
      </c>
      <c r="AN86" s="49"/>
      <c r="AO86" s="50"/>
      <c r="AP86" s="49"/>
      <c r="AQ86" s="50"/>
      <c r="AR86" s="49"/>
      <c r="AS86" s="50"/>
      <c r="AT86" s="49"/>
      <c r="AU86" s="50"/>
      <c r="AV86" s="49"/>
      <c r="AW86" s="88" t="s">
        <v>281</v>
      </c>
      <c r="AX86" s="88" t="s">
        <v>281</v>
      </c>
      <c r="AY86" s="88" t="s">
        <v>281</v>
      </c>
      <c r="AZ86" s="88" t="s">
        <v>281</v>
      </c>
    </row>
    <row r="87" spans="1:52" ht="41.45" customHeight="1">
      <c r="A87" s="68" t="s">
        <v>345</v>
      </c>
      <c r="B87" s="85"/>
      <c r="C87" s="75"/>
      <c r="D87" s="75" t="s">
        <v>64</v>
      </c>
      <c r="E87" s="89">
        <v>163.19023900255496</v>
      </c>
      <c r="F87" s="113">
        <v>99.99871786916887</v>
      </c>
      <c r="G87" s="75" t="s">
        <v>209</v>
      </c>
      <c r="H87" s="114"/>
      <c r="I87" s="78" t="s">
        <v>345</v>
      </c>
      <c r="J87" s="92"/>
      <c r="K87" s="115"/>
      <c r="L87" s="78" t="s">
        <v>345</v>
      </c>
      <c r="M87" s="116">
        <v>1.4272914683206037</v>
      </c>
      <c r="N87" s="96">
        <v>6682.8935546875</v>
      </c>
      <c r="O87" s="96">
        <v>1020.4428100585938</v>
      </c>
      <c r="P87" s="97"/>
      <c r="Q87" s="98"/>
      <c r="R87" s="98"/>
      <c r="S87" s="117"/>
      <c r="T87" s="49">
        <v>6</v>
      </c>
      <c r="U87" s="49">
        <v>6</v>
      </c>
      <c r="V87" s="50">
        <v>0.757937</v>
      </c>
      <c r="W87" s="50">
        <v>0.00365</v>
      </c>
      <c r="X87" s="50">
        <v>0.010458</v>
      </c>
      <c r="Y87" s="50">
        <v>1.136923</v>
      </c>
      <c r="Z87" s="50">
        <v>0.6785714285714286</v>
      </c>
      <c r="AA87" s="50">
        <v>0.5</v>
      </c>
      <c r="AB87" s="93">
        <v>87</v>
      </c>
      <c r="AC87" s="93"/>
      <c r="AD87" s="94"/>
      <c r="AE87" s="85" t="s">
        <v>210</v>
      </c>
      <c r="AF87" s="85" t="s">
        <v>519</v>
      </c>
      <c r="AG87" s="85" t="s">
        <v>211</v>
      </c>
      <c r="AH87" s="85"/>
      <c r="AI87" s="85"/>
      <c r="AJ87" s="85">
        <v>0.6007314</v>
      </c>
      <c r="AK87" s="85">
        <v>500</v>
      </c>
      <c r="AL87" s="85"/>
      <c r="AM87" s="69" t="str">
        <f>REPLACE(INDEX(GroupVertices[Group],MATCH(Vertices[[#This Row],[Vertex]],GroupVertices[Vertex],0)),1,1,"")</f>
        <v>3</v>
      </c>
      <c r="AN87" s="49"/>
      <c r="AO87" s="50"/>
      <c r="AP87" s="49"/>
      <c r="AQ87" s="50"/>
      <c r="AR87" s="49"/>
      <c r="AS87" s="50"/>
      <c r="AT87" s="49"/>
      <c r="AU87" s="50"/>
      <c r="AV87" s="49"/>
      <c r="AW87" s="88" t="s">
        <v>281</v>
      </c>
      <c r="AX87" s="88" t="s">
        <v>281</v>
      </c>
      <c r="AY87" s="88" t="s">
        <v>281</v>
      </c>
      <c r="AZ87" s="88" t="s">
        <v>281</v>
      </c>
    </row>
    <row r="88" spans="1:52" ht="41.45" customHeight="1">
      <c r="A88" s="68" t="s">
        <v>415</v>
      </c>
      <c r="B88" s="85"/>
      <c r="C88" s="75"/>
      <c r="D88" s="75" t="s">
        <v>64</v>
      </c>
      <c r="E88" s="89">
        <v>162</v>
      </c>
      <c r="F88" s="113">
        <v>100</v>
      </c>
      <c r="G88" s="75" t="s">
        <v>209</v>
      </c>
      <c r="H88" s="114"/>
      <c r="I88" s="78" t="s">
        <v>415</v>
      </c>
      <c r="J88" s="92"/>
      <c r="K88" s="115"/>
      <c r="L88" s="78" t="s">
        <v>415</v>
      </c>
      <c r="M88" s="116">
        <v>1</v>
      </c>
      <c r="N88" s="96">
        <v>4651.453125</v>
      </c>
      <c r="O88" s="96">
        <v>1114.9080810546875</v>
      </c>
      <c r="P88" s="97"/>
      <c r="Q88" s="98"/>
      <c r="R88" s="98"/>
      <c r="S88" s="117"/>
      <c r="T88" s="49">
        <v>3</v>
      </c>
      <c r="U88" s="49">
        <v>0</v>
      </c>
      <c r="V88" s="50">
        <v>0</v>
      </c>
      <c r="W88" s="50">
        <v>0.003584</v>
      </c>
      <c r="X88" s="50">
        <v>0.006099</v>
      </c>
      <c r="Y88" s="50">
        <v>0.543033</v>
      </c>
      <c r="Z88" s="50">
        <v>0.6666666666666666</v>
      </c>
      <c r="AA88" s="50">
        <v>0</v>
      </c>
      <c r="AB88" s="93">
        <v>88</v>
      </c>
      <c r="AC88" s="93"/>
      <c r="AD88" s="94"/>
      <c r="AE88" s="85" t="s">
        <v>210</v>
      </c>
      <c r="AF88" s="85" t="s">
        <v>520</v>
      </c>
      <c r="AG88" s="85" t="s">
        <v>211</v>
      </c>
      <c r="AH88" s="85"/>
      <c r="AI88" s="85"/>
      <c r="AJ88" s="85">
        <v>0.3822464</v>
      </c>
      <c r="AK88" s="85">
        <v>46</v>
      </c>
      <c r="AL88" s="85"/>
      <c r="AM88" s="69" t="str">
        <f>REPLACE(INDEX(GroupVertices[Group],MATCH(Vertices[[#This Row],[Vertex]],GroupVertices[Vertex],0)),1,1,"")</f>
        <v>3</v>
      </c>
      <c r="AN88" s="49"/>
      <c r="AO88" s="50"/>
      <c r="AP88" s="49"/>
      <c r="AQ88" s="50"/>
      <c r="AR88" s="49"/>
      <c r="AS88" s="50"/>
      <c r="AT88" s="49"/>
      <c r="AU88" s="50"/>
      <c r="AV88" s="49"/>
      <c r="AW88" s="49"/>
      <c r="AX88" s="49"/>
      <c r="AY88" s="49"/>
      <c r="AZ88" s="49"/>
    </row>
    <row r="89" spans="1:52" ht="41.45" customHeight="1">
      <c r="A89" s="68" t="s">
        <v>346</v>
      </c>
      <c r="B89" s="85"/>
      <c r="C89" s="75"/>
      <c r="D89" s="75" t="s">
        <v>64</v>
      </c>
      <c r="E89" s="89">
        <v>162.44867574267516</v>
      </c>
      <c r="F89" s="113">
        <v>99.99951668446285</v>
      </c>
      <c r="G89" s="75" t="s">
        <v>209</v>
      </c>
      <c r="H89" s="114"/>
      <c r="I89" s="78" t="s">
        <v>346</v>
      </c>
      <c r="J89" s="92"/>
      <c r="K89" s="115"/>
      <c r="L89" s="78" t="s">
        <v>346</v>
      </c>
      <c r="M89" s="116">
        <v>1.1610729580159735</v>
      </c>
      <c r="N89" s="96">
        <v>7551.50146484375</v>
      </c>
      <c r="O89" s="96">
        <v>2613.57275390625</v>
      </c>
      <c r="P89" s="97"/>
      <c r="Q89" s="98"/>
      <c r="R89" s="98"/>
      <c r="S89" s="117"/>
      <c r="T89" s="49">
        <v>2</v>
      </c>
      <c r="U89" s="49">
        <v>4</v>
      </c>
      <c r="V89" s="50">
        <v>0.285714</v>
      </c>
      <c r="W89" s="50">
        <v>0.00361</v>
      </c>
      <c r="X89" s="50">
        <v>0.007872</v>
      </c>
      <c r="Y89" s="50">
        <v>0.782576</v>
      </c>
      <c r="Z89" s="50">
        <v>0.7</v>
      </c>
      <c r="AA89" s="50">
        <v>0.2</v>
      </c>
      <c r="AB89" s="93">
        <v>89</v>
      </c>
      <c r="AC89" s="93"/>
      <c r="AD89" s="94"/>
      <c r="AE89" s="85" t="s">
        <v>210</v>
      </c>
      <c r="AF89" s="85" t="s">
        <v>521</v>
      </c>
      <c r="AG89" s="85" t="s">
        <v>211</v>
      </c>
      <c r="AH89" s="85"/>
      <c r="AI89" s="85"/>
      <c r="AJ89" s="85">
        <v>0.2511884</v>
      </c>
      <c r="AK89" s="85">
        <v>99</v>
      </c>
      <c r="AL89" s="85"/>
      <c r="AM89" s="69" t="str">
        <f>REPLACE(INDEX(GroupVertices[Group],MATCH(Vertices[[#This Row],[Vertex]],GroupVertices[Vertex],0)),1,1,"")</f>
        <v>3</v>
      </c>
      <c r="AN89" s="49"/>
      <c r="AO89" s="50"/>
      <c r="AP89" s="49"/>
      <c r="AQ89" s="50"/>
      <c r="AR89" s="49"/>
      <c r="AS89" s="50"/>
      <c r="AT89" s="49"/>
      <c r="AU89" s="50"/>
      <c r="AV89" s="49"/>
      <c r="AW89" s="88" t="s">
        <v>281</v>
      </c>
      <c r="AX89" s="88" t="s">
        <v>281</v>
      </c>
      <c r="AY89" s="88" t="s">
        <v>281</v>
      </c>
      <c r="AZ89" s="88" t="s">
        <v>281</v>
      </c>
    </row>
    <row r="90" spans="1:52" ht="41.45" customHeight="1">
      <c r="A90" s="68" t="s">
        <v>348</v>
      </c>
      <c r="B90" s="85"/>
      <c r="C90" s="75"/>
      <c r="D90" s="75" t="s">
        <v>64</v>
      </c>
      <c r="E90" s="89">
        <v>162</v>
      </c>
      <c r="F90" s="113">
        <v>100</v>
      </c>
      <c r="G90" s="75" t="s">
        <v>209</v>
      </c>
      <c r="H90" s="114"/>
      <c r="I90" s="78" t="s">
        <v>348</v>
      </c>
      <c r="J90" s="92"/>
      <c r="K90" s="115"/>
      <c r="L90" s="78" t="s">
        <v>348</v>
      </c>
      <c r="M90" s="116">
        <v>1</v>
      </c>
      <c r="N90" s="96">
        <v>1967.3759765625</v>
      </c>
      <c r="O90" s="96">
        <v>8430.173828125</v>
      </c>
      <c r="P90" s="97"/>
      <c r="Q90" s="98"/>
      <c r="R90" s="98"/>
      <c r="S90" s="117"/>
      <c r="T90" s="49">
        <v>1</v>
      </c>
      <c r="U90" s="49">
        <v>1</v>
      </c>
      <c r="V90" s="50">
        <v>0</v>
      </c>
      <c r="W90" s="50">
        <v>0.003571</v>
      </c>
      <c r="X90" s="50">
        <v>0.004179</v>
      </c>
      <c r="Y90" s="50">
        <v>0.498811</v>
      </c>
      <c r="Z90" s="50">
        <v>0.5</v>
      </c>
      <c r="AA90" s="50">
        <v>0</v>
      </c>
      <c r="AB90" s="93">
        <v>90</v>
      </c>
      <c r="AC90" s="93"/>
      <c r="AD90" s="94"/>
      <c r="AE90" s="85" t="s">
        <v>210</v>
      </c>
      <c r="AF90" s="85" t="s">
        <v>522</v>
      </c>
      <c r="AG90" s="85" t="s">
        <v>211</v>
      </c>
      <c r="AH90" s="85"/>
      <c r="AI90" s="85"/>
      <c r="AJ90" s="85">
        <v>0.5967587</v>
      </c>
      <c r="AK90" s="85">
        <v>500</v>
      </c>
      <c r="AL90" s="85"/>
      <c r="AM90" s="69" t="str">
        <f>REPLACE(INDEX(GroupVertices[Group],MATCH(Vertices[[#This Row],[Vertex]],GroupVertices[Vertex],0)),1,1,"")</f>
        <v>1</v>
      </c>
      <c r="AN90" s="49"/>
      <c r="AO90" s="50"/>
      <c r="AP90" s="49"/>
      <c r="AQ90" s="50"/>
      <c r="AR90" s="49"/>
      <c r="AS90" s="50"/>
      <c r="AT90" s="49"/>
      <c r="AU90" s="50"/>
      <c r="AV90" s="49"/>
      <c r="AW90" s="88" t="s">
        <v>281</v>
      </c>
      <c r="AX90" s="88" t="s">
        <v>281</v>
      </c>
      <c r="AY90" s="88" t="s">
        <v>281</v>
      </c>
      <c r="AZ90" s="88" t="s">
        <v>281</v>
      </c>
    </row>
    <row r="91" spans="1:52" ht="41.45" customHeight="1">
      <c r="A91" s="68" t="s">
        <v>349</v>
      </c>
      <c r="B91" s="85"/>
      <c r="C91" s="75"/>
      <c r="D91" s="75" t="s">
        <v>64</v>
      </c>
      <c r="E91" s="89">
        <v>165.1407333394595</v>
      </c>
      <c r="F91" s="113">
        <v>99.9966167878567</v>
      </c>
      <c r="G91" s="75" t="s">
        <v>209</v>
      </c>
      <c r="H91" s="114"/>
      <c r="I91" s="78" t="s">
        <v>349</v>
      </c>
      <c r="J91" s="92"/>
      <c r="K91" s="115"/>
      <c r="L91" s="78" t="s">
        <v>349</v>
      </c>
      <c r="M91" s="116">
        <v>2.1275118336236485</v>
      </c>
      <c r="N91" s="96">
        <v>8125.8505859375</v>
      </c>
      <c r="O91" s="96">
        <v>6702.0771484375</v>
      </c>
      <c r="P91" s="97"/>
      <c r="Q91" s="98"/>
      <c r="R91" s="98"/>
      <c r="S91" s="117"/>
      <c r="T91" s="49">
        <v>3</v>
      </c>
      <c r="U91" s="49">
        <v>2</v>
      </c>
      <c r="V91" s="50">
        <v>2</v>
      </c>
      <c r="W91" s="50">
        <v>0.003597</v>
      </c>
      <c r="X91" s="50">
        <v>0.005863</v>
      </c>
      <c r="Y91" s="50">
        <v>0.716983</v>
      </c>
      <c r="Z91" s="50">
        <v>0.3333333333333333</v>
      </c>
      <c r="AA91" s="50">
        <v>0.25</v>
      </c>
      <c r="AB91" s="93">
        <v>91</v>
      </c>
      <c r="AC91" s="93"/>
      <c r="AD91" s="94"/>
      <c r="AE91" s="85" t="s">
        <v>210</v>
      </c>
      <c r="AF91" s="85" t="s">
        <v>523</v>
      </c>
      <c r="AG91" s="85" t="s">
        <v>211</v>
      </c>
      <c r="AH91" s="85"/>
      <c r="AI91" s="85"/>
      <c r="AJ91" s="85">
        <v>0.3745736</v>
      </c>
      <c r="AK91" s="85">
        <v>500</v>
      </c>
      <c r="AL91" s="85"/>
      <c r="AM91" s="69" t="str">
        <f>REPLACE(INDEX(GroupVertices[Group],MATCH(Vertices[[#This Row],[Vertex]],GroupVertices[Vertex],0)),1,1,"")</f>
        <v>4</v>
      </c>
      <c r="AN91" s="49"/>
      <c r="AO91" s="50"/>
      <c r="AP91" s="49"/>
      <c r="AQ91" s="50"/>
      <c r="AR91" s="49"/>
      <c r="AS91" s="50"/>
      <c r="AT91" s="49"/>
      <c r="AU91" s="50"/>
      <c r="AV91" s="49"/>
      <c r="AW91" s="88" t="s">
        <v>281</v>
      </c>
      <c r="AX91" s="88" t="s">
        <v>281</v>
      </c>
      <c r="AY91" s="88" t="s">
        <v>281</v>
      </c>
      <c r="AZ91" s="88" t="s">
        <v>281</v>
      </c>
    </row>
    <row r="92" spans="1:52" ht="41.45" customHeight="1">
      <c r="A92" s="68" t="s">
        <v>350</v>
      </c>
      <c r="B92" s="85"/>
      <c r="C92" s="75"/>
      <c r="D92" s="75" t="s">
        <v>64</v>
      </c>
      <c r="E92" s="89">
        <v>163.57036666972976</v>
      </c>
      <c r="F92" s="113">
        <v>99.99830839392835</v>
      </c>
      <c r="G92" s="75" t="s">
        <v>209</v>
      </c>
      <c r="H92" s="114"/>
      <c r="I92" s="78" t="s">
        <v>350</v>
      </c>
      <c r="J92" s="92"/>
      <c r="K92" s="115"/>
      <c r="L92" s="78" t="s">
        <v>350</v>
      </c>
      <c r="M92" s="116">
        <v>1.5637559168118242</v>
      </c>
      <c r="N92" s="96">
        <v>4053.828857421875</v>
      </c>
      <c r="O92" s="96">
        <v>2624.54833984375</v>
      </c>
      <c r="P92" s="97"/>
      <c r="Q92" s="98"/>
      <c r="R92" s="98"/>
      <c r="S92" s="117"/>
      <c r="T92" s="49">
        <v>2</v>
      </c>
      <c r="U92" s="49">
        <v>1</v>
      </c>
      <c r="V92" s="50">
        <v>1</v>
      </c>
      <c r="W92" s="50">
        <v>0.003584</v>
      </c>
      <c r="X92" s="50">
        <v>0.004582</v>
      </c>
      <c r="Y92" s="50">
        <v>0.642326</v>
      </c>
      <c r="Z92" s="50">
        <v>0.3333333333333333</v>
      </c>
      <c r="AA92" s="50">
        <v>0</v>
      </c>
      <c r="AB92" s="93">
        <v>92</v>
      </c>
      <c r="AC92" s="93"/>
      <c r="AD92" s="94"/>
      <c r="AE92" s="85" t="s">
        <v>210</v>
      </c>
      <c r="AF92" s="118" t="s">
        <v>524</v>
      </c>
      <c r="AG92" s="85" t="s">
        <v>211</v>
      </c>
      <c r="AH92" s="85"/>
      <c r="AI92" s="85"/>
      <c r="AJ92" s="85">
        <v>0.3188866</v>
      </c>
      <c r="AK92" s="85">
        <v>500</v>
      </c>
      <c r="AL92" s="85"/>
      <c r="AM92" s="69" t="str">
        <f>REPLACE(INDEX(GroupVertices[Group],MATCH(Vertices[[#This Row],[Vertex]],GroupVertices[Vertex],0)),1,1,"")</f>
        <v>1</v>
      </c>
      <c r="AN92" s="49"/>
      <c r="AO92" s="50"/>
      <c r="AP92" s="49"/>
      <c r="AQ92" s="50"/>
      <c r="AR92" s="49"/>
      <c r="AS92" s="50"/>
      <c r="AT92" s="49"/>
      <c r="AU92" s="50"/>
      <c r="AV92" s="49"/>
      <c r="AW92" s="88" t="s">
        <v>281</v>
      </c>
      <c r="AX92" s="88" t="s">
        <v>281</v>
      </c>
      <c r="AY92" s="88" t="s">
        <v>281</v>
      </c>
      <c r="AZ92" s="88" t="s">
        <v>281</v>
      </c>
    </row>
    <row r="93" spans="1:52" ht="41.45" customHeight="1">
      <c r="A93" s="68" t="s">
        <v>416</v>
      </c>
      <c r="B93" s="85"/>
      <c r="C93" s="75"/>
      <c r="D93" s="75" t="s">
        <v>64</v>
      </c>
      <c r="E93" s="89">
        <v>162</v>
      </c>
      <c r="F93" s="113">
        <v>100</v>
      </c>
      <c r="G93" s="75" t="s">
        <v>209</v>
      </c>
      <c r="H93" s="114"/>
      <c r="I93" s="78" t="s">
        <v>416</v>
      </c>
      <c r="J93" s="92"/>
      <c r="K93" s="115"/>
      <c r="L93" s="78" t="s">
        <v>416</v>
      </c>
      <c r="M93" s="116">
        <v>1</v>
      </c>
      <c r="N93" s="96">
        <v>8760.8056640625</v>
      </c>
      <c r="O93" s="96">
        <v>7608.306640625</v>
      </c>
      <c r="P93" s="97"/>
      <c r="Q93" s="98"/>
      <c r="R93" s="98"/>
      <c r="S93" s="117"/>
      <c r="T93" s="49">
        <v>2</v>
      </c>
      <c r="U93" s="49">
        <v>0</v>
      </c>
      <c r="V93" s="50">
        <v>0</v>
      </c>
      <c r="W93" s="50">
        <v>0.003571</v>
      </c>
      <c r="X93" s="50">
        <v>0.005044</v>
      </c>
      <c r="Y93" s="50">
        <v>0.44462</v>
      </c>
      <c r="Z93" s="50">
        <v>0.5</v>
      </c>
      <c r="AA93" s="50">
        <v>0</v>
      </c>
      <c r="AB93" s="93">
        <v>93</v>
      </c>
      <c r="AC93" s="93"/>
      <c r="AD93" s="94"/>
      <c r="AE93" s="85" t="s">
        <v>210</v>
      </c>
      <c r="AF93" s="85" t="s">
        <v>525</v>
      </c>
      <c r="AG93" s="85" t="s">
        <v>211</v>
      </c>
      <c r="AH93" s="85"/>
      <c r="AI93" s="85"/>
      <c r="AJ93" s="85">
        <v>0.3856115</v>
      </c>
      <c r="AK93" s="85">
        <v>500</v>
      </c>
      <c r="AL93" s="85"/>
      <c r="AM93" s="69" t="str">
        <f>REPLACE(INDEX(GroupVertices[Group],MATCH(Vertices[[#This Row],[Vertex]],GroupVertices[Vertex],0)),1,1,"")</f>
        <v>4</v>
      </c>
      <c r="AN93" s="49"/>
      <c r="AO93" s="50"/>
      <c r="AP93" s="49"/>
      <c r="AQ93" s="50"/>
      <c r="AR93" s="49"/>
      <c r="AS93" s="50"/>
      <c r="AT93" s="49"/>
      <c r="AU93" s="50"/>
      <c r="AV93" s="49"/>
      <c r="AW93" s="49"/>
      <c r="AX93" s="49"/>
      <c r="AY93" s="49"/>
      <c r="AZ93" s="49"/>
    </row>
    <row r="94" spans="1:52" ht="41.45" customHeight="1">
      <c r="A94" s="68" t="s">
        <v>352</v>
      </c>
      <c r="B94" s="85"/>
      <c r="C94" s="75"/>
      <c r="D94" s="75" t="s">
        <v>64</v>
      </c>
      <c r="E94" s="89">
        <v>170.8987449852575</v>
      </c>
      <c r="F94" s="113">
        <v>99.99041423169679</v>
      </c>
      <c r="G94" s="75" t="s">
        <v>209</v>
      </c>
      <c r="H94" s="114"/>
      <c r="I94" s="78" t="s">
        <v>352</v>
      </c>
      <c r="J94" s="92"/>
      <c r="K94" s="115"/>
      <c r="L94" s="78" t="s">
        <v>352</v>
      </c>
      <c r="M94" s="116">
        <v>4.194617049852311</v>
      </c>
      <c r="N94" s="96">
        <v>9062.4248046875</v>
      </c>
      <c r="O94" s="96">
        <v>3591.263916015625</v>
      </c>
      <c r="P94" s="97"/>
      <c r="Q94" s="98"/>
      <c r="R94" s="98"/>
      <c r="S94" s="117"/>
      <c r="T94" s="49">
        <v>2</v>
      </c>
      <c r="U94" s="49">
        <v>5</v>
      </c>
      <c r="V94" s="50">
        <v>5.666667</v>
      </c>
      <c r="W94" s="50">
        <v>0.003623</v>
      </c>
      <c r="X94" s="50">
        <v>0.008449</v>
      </c>
      <c r="Y94" s="50">
        <v>1.040886</v>
      </c>
      <c r="Z94" s="50">
        <v>0.3333333333333333</v>
      </c>
      <c r="AA94" s="50">
        <v>0.16666666666666666</v>
      </c>
      <c r="AB94" s="93">
        <v>94</v>
      </c>
      <c r="AC94" s="93"/>
      <c r="AD94" s="94"/>
      <c r="AE94" s="85" t="s">
        <v>210</v>
      </c>
      <c r="AF94" s="85" t="s">
        <v>526</v>
      </c>
      <c r="AG94" s="85" t="s">
        <v>211</v>
      </c>
      <c r="AH94" s="85"/>
      <c r="AI94" s="85"/>
      <c r="AJ94" s="85">
        <v>0.330969</v>
      </c>
      <c r="AK94" s="85">
        <v>411</v>
      </c>
      <c r="AL94" s="85"/>
      <c r="AM94" s="69" t="str">
        <f>REPLACE(INDEX(GroupVertices[Group],MATCH(Vertices[[#This Row],[Vertex]],GroupVertices[Vertex],0)),1,1,"")</f>
        <v>5</v>
      </c>
      <c r="AN94" s="49"/>
      <c r="AO94" s="50"/>
      <c r="AP94" s="49"/>
      <c r="AQ94" s="50"/>
      <c r="AR94" s="49"/>
      <c r="AS94" s="50"/>
      <c r="AT94" s="49"/>
      <c r="AU94" s="50"/>
      <c r="AV94" s="49"/>
      <c r="AW94" s="88" t="s">
        <v>281</v>
      </c>
      <c r="AX94" s="88" t="s">
        <v>281</v>
      </c>
      <c r="AY94" s="88" t="s">
        <v>281</v>
      </c>
      <c r="AZ94" s="88" t="s">
        <v>281</v>
      </c>
    </row>
    <row r="95" spans="1:52" ht="41.45" customHeight="1">
      <c r="A95" s="68" t="s">
        <v>417</v>
      </c>
      <c r="B95" s="85"/>
      <c r="C95" s="75"/>
      <c r="D95" s="75" t="s">
        <v>64</v>
      </c>
      <c r="E95" s="89">
        <v>162</v>
      </c>
      <c r="F95" s="113">
        <v>100</v>
      </c>
      <c r="G95" s="75" t="s">
        <v>209</v>
      </c>
      <c r="H95" s="114"/>
      <c r="I95" s="78" t="s">
        <v>417</v>
      </c>
      <c r="J95" s="92"/>
      <c r="K95" s="115"/>
      <c r="L95" s="78" t="s">
        <v>417</v>
      </c>
      <c r="M95" s="116">
        <v>1</v>
      </c>
      <c r="N95" s="96">
        <v>3344.249755859375</v>
      </c>
      <c r="O95" s="96">
        <v>5297.31884765625</v>
      </c>
      <c r="P95" s="97"/>
      <c r="Q95" s="98"/>
      <c r="R95" s="98"/>
      <c r="S95" s="117"/>
      <c r="T95" s="49">
        <v>1</v>
      </c>
      <c r="U95" s="49">
        <v>0</v>
      </c>
      <c r="V95" s="50">
        <v>0</v>
      </c>
      <c r="W95" s="50">
        <v>0.003559</v>
      </c>
      <c r="X95" s="50">
        <v>0.003873</v>
      </c>
      <c r="Y95" s="50">
        <v>0.309513</v>
      </c>
      <c r="Z95" s="50">
        <v>0</v>
      </c>
      <c r="AA95" s="50">
        <v>0</v>
      </c>
      <c r="AB95" s="93">
        <v>95</v>
      </c>
      <c r="AC95" s="93"/>
      <c r="AD95" s="94"/>
      <c r="AE95" s="85" t="s">
        <v>210</v>
      </c>
      <c r="AF95" s="85" t="s">
        <v>527</v>
      </c>
      <c r="AG95" s="85" t="s">
        <v>211</v>
      </c>
      <c r="AH95" s="85"/>
      <c r="AI95" s="85"/>
      <c r="AJ95" s="85">
        <v>0</v>
      </c>
      <c r="AK95" s="85">
        <v>2</v>
      </c>
      <c r="AL95" s="85"/>
      <c r="AM95" s="69" t="str">
        <f>REPLACE(INDEX(GroupVertices[Group],MATCH(Vertices[[#This Row],[Vertex]],GroupVertices[Vertex],0)),1,1,"")</f>
        <v>1</v>
      </c>
      <c r="AN95" s="49"/>
      <c r="AO95" s="50"/>
      <c r="AP95" s="49"/>
      <c r="AQ95" s="50"/>
      <c r="AR95" s="49"/>
      <c r="AS95" s="50"/>
      <c r="AT95" s="49"/>
      <c r="AU95" s="50"/>
      <c r="AV95" s="49"/>
      <c r="AW95" s="49"/>
      <c r="AX95" s="49"/>
      <c r="AY95" s="49"/>
      <c r="AZ95" s="49"/>
    </row>
    <row r="96" spans="1:52" ht="41.45" customHeight="1">
      <c r="A96" s="68" t="s">
        <v>353</v>
      </c>
      <c r="B96" s="85"/>
      <c r="C96" s="75"/>
      <c r="D96" s="75" t="s">
        <v>64</v>
      </c>
      <c r="E96" s="89">
        <v>162</v>
      </c>
      <c r="F96" s="113">
        <v>100</v>
      </c>
      <c r="G96" s="75" t="s">
        <v>209</v>
      </c>
      <c r="H96" s="114"/>
      <c r="I96" s="78" t="s">
        <v>353</v>
      </c>
      <c r="J96" s="92"/>
      <c r="K96" s="115"/>
      <c r="L96" s="78" t="s">
        <v>353</v>
      </c>
      <c r="M96" s="116">
        <v>1</v>
      </c>
      <c r="N96" s="96">
        <v>2000.1986083984375</v>
      </c>
      <c r="O96" s="96">
        <v>7117.8388671875</v>
      </c>
      <c r="P96" s="97"/>
      <c r="Q96" s="98"/>
      <c r="R96" s="98"/>
      <c r="S96" s="117"/>
      <c r="T96" s="49">
        <v>1</v>
      </c>
      <c r="U96" s="49">
        <v>1</v>
      </c>
      <c r="V96" s="50">
        <v>0</v>
      </c>
      <c r="W96" s="50">
        <v>0.003571</v>
      </c>
      <c r="X96" s="50">
        <v>0.00559</v>
      </c>
      <c r="Y96" s="50">
        <v>0.439116</v>
      </c>
      <c r="Z96" s="50">
        <v>0.5</v>
      </c>
      <c r="AA96" s="50">
        <v>0</v>
      </c>
      <c r="AB96" s="93">
        <v>96</v>
      </c>
      <c r="AC96" s="93"/>
      <c r="AD96" s="94"/>
      <c r="AE96" s="85" t="s">
        <v>210</v>
      </c>
      <c r="AF96" s="85" t="s">
        <v>528</v>
      </c>
      <c r="AG96" s="85" t="s">
        <v>211</v>
      </c>
      <c r="AH96" s="85"/>
      <c r="AI96" s="85"/>
      <c r="AJ96" s="85">
        <v>0.3300738</v>
      </c>
      <c r="AK96" s="85">
        <v>362</v>
      </c>
      <c r="AL96" s="85"/>
      <c r="AM96" s="69" t="str">
        <f>REPLACE(INDEX(GroupVertices[Group],MATCH(Vertices[[#This Row],[Vertex]],GroupVertices[Vertex],0)),1,1,"")</f>
        <v>1</v>
      </c>
      <c r="AN96" s="49"/>
      <c r="AO96" s="50"/>
      <c r="AP96" s="49"/>
      <c r="AQ96" s="50"/>
      <c r="AR96" s="49"/>
      <c r="AS96" s="50"/>
      <c r="AT96" s="49"/>
      <c r="AU96" s="50"/>
      <c r="AV96" s="49"/>
      <c r="AW96" s="88" t="s">
        <v>281</v>
      </c>
      <c r="AX96" s="88" t="s">
        <v>281</v>
      </c>
      <c r="AY96" s="88" t="s">
        <v>281</v>
      </c>
      <c r="AZ96" s="88" t="s">
        <v>281</v>
      </c>
    </row>
    <row r="97" spans="1:52" ht="41.45" customHeight="1">
      <c r="A97" s="68" t="s">
        <v>354</v>
      </c>
      <c r="B97" s="85"/>
      <c r="C97" s="75"/>
      <c r="D97" s="75" t="s">
        <v>64</v>
      </c>
      <c r="E97" s="89">
        <v>170.37528838176982</v>
      </c>
      <c r="F97" s="113">
        <v>99.99097810151507</v>
      </c>
      <c r="G97" s="75" t="s">
        <v>209</v>
      </c>
      <c r="H97" s="114"/>
      <c r="I97" s="78" t="s">
        <v>354</v>
      </c>
      <c r="J97" s="92"/>
      <c r="K97" s="115"/>
      <c r="L97" s="78" t="s">
        <v>354</v>
      </c>
      <c r="M97" s="116">
        <v>4.006698035077758</v>
      </c>
      <c r="N97" s="96">
        <v>9394.248046875</v>
      </c>
      <c r="O97" s="96">
        <v>2138.811279296875</v>
      </c>
      <c r="P97" s="97"/>
      <c r="Q97" s="98"/>
      <c r="R97" s="98"/>
      <c r="S97" s="117"/>
      <c r="T97" s="49">
        <v>5</v>
      </c>
      <c r="U97" s="49">
        <v>5</v>
      </c>
      <c r="V97" s="50">
        <v>5.333333</v>
      </c>
      <c r="W97" s="50">
        <v>0.003623</v>
      </c>
      <c r="X97" s="50">
        <v>0.007241</v>
      </c>
      <c r="Y97" s="50">
        <v>1.10629</v>
      </c>
      <c r="Z97" s="50">
        <v>0.3</v>
      </c>
      <c r="AA97" s="50">
        <v>0.6666666666666666</v>
      </c>
      <c r="AB97" s="93">
        <v>97</v>
      </c>
      <c r="AC97" s="93"/>
      <c r="AD97" s="94"/>
      <c r="AE97" s="85" t="s">
        <v>210</v>
      </c>
      <c r="AF97" s="85" t="s">
        <v>529</v>
      </c>
      <c r="AG97" s="85" t="s">
        <v>211</v>
      </c>
      <c r="AH97" s="85"/>
      <c r="AI97" s="85"/>
      <c r="AJ97" s="85">
        <v>0.2894737</v>
      </c>
      <c r="AK97" s="85">
        <v>57</v>
      </c>
      <c r="AL97" s="85"/>
      <c r="AM97" s="69" t="str">
        <f>REPLACE(INDEX(GroupVertices[Group],MATCH(Vertices[[#This Row],[Vertex]],GroupVertices[Vertex],0)),1,1,"")</f>
        <v>5</v>
      </c>
      <c r="AN97" s="49"/>
      <c r="AO97" s="50"/>
      <c r="AP97" s="49"/>
      <c r="AQ97" s="50"/>
      <c r="AR97" s="49"/>
      <c r="AS97" s="50"/>
      <c r="AT97" s="49"/>
      <c r="AU97" s="50"/>
      <c r="AV97" s="49"/>
      <c r="AW97" s="88" t="s">
        <v>281</v>
      </c>
      <c r="AX97" s="88" t="s">
        <v>281</v>
      </c>
      <c r="AY97" s="88" t="s">
        <v>281</v>
      </c>
      <c r="AZ97" s="88" t="s">
        <v>281</v>
      </c>
    </row>
    <row r="98" spans="1:52" ht="41.45" customHeight="1">
      <c r="A98" s="68" t="s">
        <v>355</v>
      </c>
      <c r="B98" s="85"/>
      <c r="C98" s="75"/>
      <c r="D98" s="75" t="s">
        <v>64</v>
      </c>
      <c r="E98" s="89">
        <v>162</v>
      </c>
      <c r="F98" s="113">
        <v>100</v>
      </c>
      <c r="G98" s="75" t="s">
        <v>209</v>
      </c>
      <c r="H98" s="114"/>
      <c r="I98" s="78" t="s">
        <v>355</v>
      </c>
      <c r="J98" s="92"/>
      <c r="K98" s="115"/>
      <c r="L98" s="78" t="s">
        <v>355</v>
      </c>
      <c r="M98" s="116">
        <v>1</v>
      </c>
      <c r="N98" s="96">
        <v>9119.29296875</v>
      </c>
      <c r="O98" s="96">
        <v>601.6864013671875</v>
      </c>
      <c r="P98" s="97"/>
      <c r="Q98" s="98"/>
      <c r="R98" s="98"/>
      <c r="S98" s="117"/>
      <c r="T98" s="49">
        <v>2</v>
      </c>
      <c r="U98" s="49">
        <v>3</v>
      </c>
      <c r="V98" s="50">
        <v>0</v>
      </c>
      <c r="W98" s="50">
        <v>0.003597</v>
      </c>
      <c r="X98" s="50">
        <v>0.00647</v>
      </c>
      <c r="Y98" s="50">
        <v>0.756623</v>
      </c>
      <c r="Z98" s="50">
        <v>0.5833333333333334</v>
      </c>
      <c r="AA98" s="50">
        <v>0.25</v>
      </c>
      <c r="AB98" s="93">
        <v>98</v>
      </c>
      <c r="AC98" s="93"/>
      <c r="AD98" s="94"/>
      <c r="AE98" s="85" t="s">
        <v>210</v>
      </c>
      <c r="AF98" s="85" t="s">
        <v>530</v>
      </c>
      <c r="AG98" s="85" t="s">
        <v>211</v>
      </c>
      <c r="AH98" s="85"/>
      <c r="AI98" s="85"/>
      <c r="AJ98" s="85">
        <v>0.4391608</v>
      </c>
      <c r="AK98" s="85">
        <v>277</v>
      </c>
      <c r="AL98" s="85"/>
      <c r="AM98" s="69" t="str">
        <f>REPLACE(INDEX(GroupVertices[Group],MATCH(Vertices[[#This Row],[Vertex]],GroupVertices[Vertex],0)),1,1,"")</f>
        <v>5</v>
      </c>
      <c r="AN98" s="49"/>
      <c r="AO98" s="50"/>
      <c r="AP98" s="49"/>
      <c r="AQ98" s="50"/>
      <c r="AR98" s="49"/>
      <c r="AS98" s="50"/>
      <c r="AT98" s="49"/>
      <c r="AU98" s="50"/>
      <c r="AV98" s="49"/>
      <c r="AW98" s="88" t="s">
        <v>281</v>
      </c>
      <c r="AX98" s="88" t="s">
        <v>281</v>
      </c>
      <c r="AY98" s="88" t="s">
        <v>281</v>
      </c>
      <c r="AZ98" s="88" t="s">
        <v>281</v>
      </c>
    </row>
    <row r="99" spans="1:52" ht="41.45" customHeight="1">
      <c r="A99" s="68" t="s">
        <v>356</v>
      </c>
      <c r="B99" s="85"/>
      <c r="C99" s="75"/>
      <c r="D99" s="75" t="s">
        <v>64</v>
      </c>
      <c r="E99" s="89">
        <v>162</v>
      </c>
      <c r="F99" s="113">
        <v>100</v>
      </c>
      <c r="G99" s="75" t="s">
        <v>209</v>
      </c>
      <c r="H99" s="114"/>
      <c r="I99" s="78" t="s">
        <v>356</v>
      </c>
      <c r="J99" s="92"/>
      <c r="K99" s="115"/>
      <c r="L99" s="78" t="s">
        <v>356</v>
      </c>
      <c r="M99" s="116">
        <v>1</v>
      </c>
      <c r="N99" s="96">
        <v>9505.4990234375</v>
      </c>
      <c r="O99" s="96">
        <v>314.1047058105469</v>
      </c>
      <c r="P99" s="97"/>
      <c r="Q99" s="98"/>
      <c r="R99" s="98"/>
      <c r="S99" s="117"/>
      <c r="T99" s="49">
        <v>3</v>
      </c>
      <c r="U99" s="49">
        <v>2</v>
      </c>
      <c r="V99" s="50">
        <v>0</v>
      </c>
      <c r="W99" s="50">
        <v>0.003597</v>
      </c>
      <c r="X99" s="50">
        <v>0.00647</v>
      </c>
      <c r="Y99" s="50">
        <v>0.756623</v>
      </c>
      <c r="Z99" s="50">
        <v>0.5833333333333334</v>
      </c>
      <c r="AA99" s="50">
        <v>0.25</v>
      </c>
      <c r="AB99" s="93">
        <v>99</v>
      </c>
      <c r="AC99" s="93"/>
      <c r="AD99" s="94"/>
      <c r="AE99" s="85" t="s">
        <v>210</v>
      </c>
      <c r="AF99" s="85" t="s">
        <v>531</v>
      </c>
      <c r="AG99" s="85" t="s">
        <v>211</v>
      </c>
      <c r="AH99" s="85"/>
      <c r="AI99" s="85"/>
      <c r="AJ99" s="85">
        <v>0.5055743</v>
      </c>
      <c r="AK99" s="85">
        <v>339</v>
      </c>
      <c r="AL99" s="85"/>
      <c r="AM99" s="69" t="str">
        <f>REPLACE(INDEX(GroupVertices[Group],MATCH(Vertices[[#This Row],[Vertex]],GroupVertices[Vertex],0)),1,1,"")</f>
        <v>5</v>
      </c>
      <c r="AN99" s="49"/>
      <c r="AO99" s="50"/>
      <c r="AP99" s="49"/>
      <c r="AQ99" s="50"/>
      <c r="AR99" s="49"/>
      <c r="AS99" s="50"/>
      <c r="AT99" s="49"/>
      <c r="AU99" s="50"/>
      <c r="AV99" s="49"/>
      <c r="AW99" s="88" t="s">
        <v>281</v>
      </c>
      <c r="AX99" s="88" t="s">
        <v>281</v>
      </c>
      <c r="AY99" s="88" t="s">
        <v>281</v>
      </c>
      <c r="AZ99" s="88" t="s">
        <v>281</v>
      </c>
    </row>
    <row r="100" spans="1:52" ht="41.45" customHeight="1">
      <c r="A100" s="68" t="s">
        <v>357</v>
      </c>
      <c r="B100" s="85"/>
      <c r="C100" s="75"/>
      <c r="D100" s="75" t="s">
        <v>64</v>
      </c>
      <c r="E100" s="89">
        <v>162</v>
      </c>
      <c r="F100" s="113">
        <v>100</v>
      </c>
      <c r="G100" s="75" t="s">
        <v>209</v>
      </c>
      <c r="H100" s="114"/>
      <c r="I100" s="78" t="s">
        <v>357</v>
      </c>
      <c r="J100" s="92"/>
      <c r="K100" s="115"/>
      <c r="L100" s="78" t="s">
        <v>357</v>
      </c>
      <c r="M100" s="116">
        <v>1</v>
      </c>
      <c r="N100" s="96">
        <v>9839.357421875</v>
      </c>
      <c r="O100" s="96">
        <v>3012.705322265625</v>
      </c>
      <c r="P100" s="97"/>
      <c r="Q100" s="98"/>
      <c r="R100" s="98"/>
      <c r="S100" s="117"/>
      <c r="T100" s="49">
        <v>2</v>
      </c>
      <c r="U100" s="49">
        <v>1</v>
      </c>
      <c r="V100" s="50">
        <v>0</v>
      </c>
      <c r="W100" s="50">
        <v>0.003571</v>
      </c>
      <c r="X100" s="50">
        <v>0.004338</v>
      </c>
      <c r="Y100" s="50">
        <v>0.466237</v>
      </c>
      <c r="Z100" s="50">
        <v>0.5</v>
      </c>
      <c r="AA100" s="50">
        <v>0.5</v>
      </c>
      <c r="AB100" s="93">
        <v>100</v>
      </c>
      <c r="AC100" s="93"/>
      <c r="AD100" s="94"/>
      <c r="AE100" s="85" t="s">
        <v>210</v>
      </c>
      <c r="AF100" s="85" t="s">
        <v>532</v>
      </c>
      <c r="AG100" s="85" t="s">
        <v>211</v>
      </c>
      <c r="AH100" s="85"/>
      <c r="AI100" s="85"/>
      <c r="AJ100" s="85">
        <v>0.439394</v>
      </c>
      <c r="AK100" s="85">
        <v>45</v>
      </c>
      <c r="AL100" s="85"/>
      <c r="AM100" s="69" t="str">
        <f>REPLACE(INDEX(GroupVertices[Group],MATCH(Vertices[[#This Row],[Vertex]],GroupVertices[Vertex],0)),1,1,"")</f>
        <v>5</v>
      </c>
      <c r="AN100" s="49"/>
      <c r="AO100" s="50"/>
      <c r="AP100" s="49"/>
      <c r="AQ100" s="50"/>
      <c r="AR100" s="49"/>
      <c r="AS100" s="50"/>
      <c r="AT100" s="49"/>
      <c r="AU100" s="50"/>
      <c r="AV100" s="49"/>
      <c r="AW100" s="88" t="s">
        <v>281</v>
      </c>
      <c r="AX100" s="88" t="s">
        <v>281</v>
      </c>
      <c r="AY100" s="88" t="s">
        <v>281</v>
      </c>
      <c r="AZ100" s="88" t="s">
        <v>281</v>
      </c>
    </row>
    <row r="101" spans="1:52" ht="41.45" customHeight="1">
      <c r="A101" s="68" t="s">
        <v>358</v>
      </c>
      <c r="B101" s="85"/>
      <c r="C101" s="75"/>
      <c r="D101" s="75" t="s">
        <v>64</v>
      </c>
      <c r="E101" s="89">
        <v>162</v>
      </c>
      <c r="F101" s="113">
        <v>100</v>
      </c>
      <c r="G101" s="75" t="s">
        <v>209</v>
      </c>
      <c r="H101" s="114"/>
      <c r="I101" s="78" t="s">
        <v>358</v>
      </c>
      <c r="J101" s="92"/>
      <c r="K101" s="115"/>
      <c r="L101" s="78" t="s">
        <v>358</v>
      </c>
      <c r="M101" s="116">
        <v>1</v>
      </c>
      <c r="N101" s="96">
        <v>7836.29345703125</v>
      </c>
      <c r="O101" s="96">
        <v>8565.958984375</v>
      </c>
      <c r="P101" s="97"/>
      <c r="Q101" s="98"/>
      <c r="R101" s="98"/>
      <c r="S101" s="117"/>
      <c r="T101" s="49">
        <v>2</v>
      </c>
      <c r="U101" s="49">
        <v>2</v>
      </c>
      <c r="V101" s="50">
        <v>0</v>
      </c>
      <c r="W101" s="50">
        <v>0.003584</v>
      </c>
      <c r="X101" s="50">
        <v>0.006112</v>
      </c>
      <c r="Y101" s="50">
        <v>0.584276</v>
      </c>
      <c r="Z101" s="50">
        <v>0.5</v>
      </c>
      <c r="AA101" s="50">
        <v>0.3333333333333333</v>
      </c>
      <c r="AB101" s="93">
        <v>101</v>
      </c>
      <c r="AC101" s="93"/>
      <c r="AD101" s="94"/>
      <c r="AE101" s="85" t="s">
        <v>210</v>
      </c>
      <c r="AF101" s="85" t="s">
        <v>533</v>
      </c>
      <c r="AG101" s="85" t="s">
        <v>211</v>
      </c>
      <c r="AH101" s="85"/>
      <c r="AI101" s="85"/>
      <c r="AJ101" s="85">
        <v>0.5829959</v>
      </c>
      <c r="AK101" s="85">
        <v>76</v>
      </c>
      <c r="AL101" s="85"/>
      <c r="AM101" s="69" t="str">
        <f>REPLACE(INDEX(GroupVertices[Group],MATCH(Vertices[[#This Row],[Vertex]],GroupVertices[Vertex],0)),1,1,"")</f>
        <v>2</v>
      </c>
      <c r="AN101" s="49"/>
      <c r="AO101" s="50"/>
      <c r="AP101" s="49"/>
      <c r="AQ101" s="50"/>
      <c r="AR101" s="49"/>
      <c r="AS101" s="50"/>
      <c r="AT101" s="49"/>
      <c r="AU101" s="50"/>
      <c r="AV101" s="49"/>
      <c r="AW101" s="88" t="s">
        <v>281</v>
      </c>
      <c r="AX101" s="88" t="s">
        <v>281</v>
      </c>
      <c r="AY101" s="88" t="s">
        <v>281</v>
      </c>
      <c r="AZ101" s="88" t="s">
        <v>281</v>
      </c>
    </row>
    <row r="102" spans="1:52" ht="41.45" customHeight="1">
      <c r="A102" s="68" t="s">
        <v>359</v>
      </c>
      <c r="B102" s="85"/>
      <c r="C102" s="75"/>
      <c r="D102" s="75" t="s">
        <v>64</v>
      </c>
      <c r="E102" s="89">
        <v>164.7219683707427</v>
      </c>
      <c r="F102" s="113">
        <v>99.997067883373</v>
      </c>
      <c r="G102" s="75" t="s">
        <v>209</v>
      </c>
      <c r="H102" s="114"/>
      <c r="I102" s="78" t="s">
        <v>359</v>
      </c>
      <c r="J102" s="92"/>
      <c r="K102" s="115"/>
      <c r="L102" s="78" t="s">
        <v>359</v>
      </c>
      <c r="M102" s="116">
        <v>1.97717673455519</v>
      </c>
      <c r="N102" s="96">
        <v>7451.5048828125</v>
      </c>
      <c r="O102" s="96">
        <v>8377.8828125</v>
      </c>
      <c r="P102" s="97"/>
      <c r="Q102" s="98"/>
      <c r="R102" s="98"/>
      <c r="S102" s="117"/>
      <c r="T102" s="49">
        <v>3</v>
      </c>
      <c r="U102" s="49">
        <v>3</v>
      </c>
      <c r="V102" s="50">
        <v>1.733333</v>
      </c>
      <c r="W102" s="50">
        <v>0.00361</v>
      </c>
      <c r="X102" s="50">
        <v>0.008132</v>
      </c>
      <c r="Y102" s="50">
        <v>0.853879</v>
      </c>
      <c r="Z102" s="50">
        <v>0.4</v>
      </c>
      <c r="AA102" s="50">
        <v>0.2</v>
      </c>
      <c r="AB102" s="93">
        <v>102</v>
      </c>
      <c r="AC102" s="93"/>
      <c r="AD102" s="94"/>
      <c r="AE102" s="85" t="s">
        <v>210</v>
      </c>
      <c r="AF102" s="85" t="s">
        <v>534</v>
      </c>
      <c r="AG102" s="85" t="s">
        <v>211</v>
      </c>
      <c r="AH102" s="85"/>
      <c r="AI102" s="85"/>
      <c r="AJ102" s="85">
        <v>0.5263759</v>
      </c>
      <c r="AK102" s="85">
        <v>289</v>
      </c>
      <c r="AL102" s="85"/>
      <c r="AM102" s="69" t="str">
        <f>REPLACE(INDEX(GroupVertices[Group],MATCH(Vertices[[#This Row],[Vertex]],GroupVertices[Vertex],0)),1,1,"")</f>
        <v>2</v>
      </c>
      <c r="AN102" s="49"/>
      <c r="AO102" s="50"/>
      <c r="AP102" s="49"/>
      <c r="AQ102" s="50"/>
      <c r="AR102" s="49"/>
      <c r="AS102" s="50"/>
      <c r="AT102" s="49"/>
      <c r="AU102" s="50"/>
      <c r="AV102" s="49"/>
      <c r="AW102" s="88" t="s">
        <v>281</v>
      </c>
      <c r="AX102" s="88" t="s">
        <v>281</v>
      </c>
      <c r="AY102" s="88" t="s">
        <v>281</v>
      </c>
      <c r="AZ102" s="88" t="s">
        <v>281</v>
      </c>
    </row>
    <row r="103" spans="1:52" ht="41.45" customHeight="1">
      <c r="A103" s="68" t="s">
        <v>360</v>
      </c>
      <c r="B103" s="85"/>
      <c r="C103" s="75"/>
      <c r="D103" s="75" t="s">
        <v>64</v>
      </c>
      <c r="E103" s="89">
        <v>163.07682241056708</v>
      </c>
      <c r="F103" s="113">
        <v>99.99884004203419</v>
      </c>
      <c r="G103" s="75" t="s">
        <v>209</v>
      </c>
      <c r="H103" s="114"/>
      <c r="I103" s="78" t="s">
        <v>360</v>
      </c>
      <c r="J103" s="92"/>
      <c r="K103" s="115"/>
      <c r="L103" s="78" t="s">
        <v>360</v>
      </c>
      <c r="M103" s="116">
        <v>1.3865753247407033</v>
      </c>
      <c r="N103" s="96">
        <v>6008.560546875</v>
      </c>
      <c r="O103" s="96">
        <v>9260.611328125</v>
      </c>
      <c r="P103" s="97"/>
      <c r="Q103" s="98"/>
      <c r="R103" s="98"/>
      <c r="S103" s="117"/>
      <c r="T103" s="49">
        <v>1</v>
      </c>
      <c r="U103" s="49">
        <v>3</v>
      </c>
      <c r="V103" s="50">
        <v>0.685714</v>
      </c>
      <c r="W103" s="50">
        <v>0.003597</v>
      </c>
      <c r="X103" s="50">
        <v>0.007401</v>
      </c>
      <c r="Y103" s="50">
        <v>0.706862</v>
      </c>
      <c r="Z103" s="50">
        <v>0.4166666666666667</v>
      </c>
      <c r="AA103" s="50">
        <v>0</v>
      </c>
      <c r="AB103" s="93">
        <v>103</v>
      </c>
      <c r="AC103" s="93"/>
      <c r="AD103" s="94"/>
      <c r="AE103" s="85" t="s">
        <v>210</v>
      </c>
      <c r="AF103" s="85" t="s">
        <v>535</v>
      </c>
      <c r="AG103" s="85" t="s">
        <v>211</v>
      </c>
      <c r="AH103" s="85"/>
      <c r="AI103" s="85"/>
      <c r="AJ103" s="85">
        <v>0.1636904</v>
      </c>
      <c r="AK103" s="85">
        <v>21</v>
      </c>
      <c r="AL103" s="85"/>
      <c r="AM103" s="69" t="str">
        <f>REPLACE(INDEX(GroupVertices[Group],MATCH(Vertices[[#This Row],[Vertex]],GroupVertices[Vertex],0)),1,1,"")</f>
        <v>2</v>
      </c>
      <c r="AN103" s="49"/>
      <c r="AO103" s="50"/>
      <c r="AP103" s="49"/>
      <c r="AQ103" s="50"/>
      <c r="AR103" s="49"/>
      <c r="AS103" s="50"/>
      <c r="AT103" s="49"/>
      <c r="AU103" s="50"/>
      <c r="AV103" s="49"/>
      <c r="AW103" s="88" t="s">
        <v>281</v>
      </c>
      <c r="AX103" s="88" t="s">
        <v>281</v>
      </c>
      <c r="AY103" s="88" t="s">
        <v>281</v>
      </c>
      <c r="AZ103" s="88" t="s">
        <v>281</v>
      </c>
    </row>
    <row r="104" spans="1:52" ht="41.45" customHeight="1">
      <c r="A104" s="68" t="s">
        <v>381</v>
      </c>
      <c r="B104" s="85"/>
      <c r="C104" s="75"/>
      <c r="D104" s="75" t="s">
        <v>64</v>
      </c>
      <c r="E104" s="89">
        <v>192.3379890701093</v>
      </c>
      <c r="F104" s="113">
        <v>99.9673197811047</v>
      </c>
      <c r="G104" s="75" t="s">
        <v>209</v>
      </c>
      <c r="H104" s="114"/>
      <c r="I104" s="78" t="s">
        <v>381</v>
      </c>
      <c r="J104" s="92"/>
      <c r="K104" s="115"/>
      <c r="L104" s="78" t="s">
        <v>381</v>
      </c>
      <c r="M104" s="116">
        <v>11.891227617171642</v>
      </c>
      <c r="N104" s="96">
        <v>5384.31982421875</v>
      </c>
      <c r="O104" s="96">
        <v>6992.39990234375</v>
      </c>
      <c r="P104" s="97"/>
      <c r="Q104" s="98"/>
      <c r="R104" s="98"/>
      <c r="S104" s="117"/>
      <c r="T104" s="49">
        <v>6</v>
      </c>
      <c r="U104" s="49">
        <v>5</v>
      </c>
      <c r="V104" s="50">
        <v>19.319048</v>
      </c>
      <c r="W104" s="50">
        <v>0.003676</v>
      </c>
      <c r="X104" s="50">
        <v>0.009963</v>
      </c>
      <c r="Y104" s="50">
        <v>1.560446</v>
      </c>
      <c r="Z104" s="50">
        <v>0.26666666666666666</v>
      </c>
      <c r="AA104" s="50">
        <v>0.1</v>
      </c>
      <c r="AB104" s="93">
        <v>104</v>
      </c>
      <c r="AC104" s="93"/>
      <c r="AD104" s="94"/>
      <c r="AE104" s="85" t="s">
        <v>210</v>
      </c>
      <c r="AF104" s="85" t="s">
        <v>536</v>
      </c>
      <c r="AG104" s="85" t="s">
        <v>211</v>
      </c>
      <c r="AH104" s="85"/>
      <c r="AI104" s="85"/>
      <c r="AJ104" s="85">
        <v>0.3496159</v>
      </c>
      <c r="AK104" s="85">
        <v>343</v>
      </c>
      <c r="AL104" s="85"/>
      <c r="AM104" s="69" t="str">
        <f>REPLACE(INDEX(GroupVertices[Group],MATCH(Vertices[[#This Row],[Vertex]],GroupVertices[Vertex],0)),1,1,"")</f>
        <v>2</v>
      </c>
      <c r="AN104" s="49"/>
      <c r="AO104" s="50"/>
      <c r="AP104" s="49"/>
      <c r="AQ104" s="50"/>
      <c r="AR104" s="49"/>
      <c r="AS104" s="50"/>
      <c r="AT104" s="49"/>
      <c r="AU104" s="50"/>
      <c r="AV104" s="49"/>
      <c r="AW104" s="88" t="s">
        <v>281</v>
      </c>
      <c r="AX104" s="88" t="s">
        <v>281</v>
      </c>
      <c r="AY104" s="88" t="s">
        <v>281</v>
      </c>
      <c r="AZ104" s="88" t="s">
        <v>281</v>
      </c>
    </row>
    <row r="105" spans="1:52" ht="41.45" customHeight="1">
      <c r="A105" s="68" t="s">
        <v>418</v>
      </c>
      <c r="B105" s="85"/>
      <c r="C105" s="75"/>
      <c r="D105" s="75" t="s">
        <v>64</v>
      </c>
      <c r="E105" s="89">
        <v>162</v>
      </c>
      <c r="F105" s="113">
        <v>100</v>
      </c>
      <c r="G105" s="75" t="s">
        <v>209</v>
      </c>
      <c r="H105" s="114"/>
      <c r="I105" s="78" t="s">
        <v>418</v>
      </c>
      <c r="J105" s="92"/>
      <c r="K105" s="115"/>
      <c r="L105" s="78" t="s">
        <v>418</v>
      </c>
      <c r="M105" s="116">
        <v>1</v>
      </c>
      <c r="N105" s="96">
        <v>3407.030517578125</v>
      </c>
      <c r="O105" s="96">
        <v>1041.7589111328125</v>
      </c>
      <c r="P105" s="97"/>
      <c r="Q105" s="98"/>
      <c r="R105" s="98"/>
      <c r="S105" s="117"/>
      <c r="T105" s="49">
        <v>1</v>
      </c>
      <c r="U105" s="49">
        <v>0</v>
      </c>
      <c r="V105" s="50">
        <v>0</v>
      </c>
      <c r="W105" s="50">
        <v>0.003559</v>
      </c>
      <c r="X105" s="50">
        <v>0.003873</v>
      </c>
      <c r="Y105" s="50">
        <v>0.309513</v>
      </c>
      <c r="Z105" s="50">
        <v>0</v>
      </c>
      <c r="AA105" s="50">
        <v>0</v>
      </c>
      <c r="AB105" s="93">
        <v>105</v>
      </c>
      <c r="AC105" s="93"/>
      <c r="AD105" s="94"/>
      <c r="AE105" s="85" t="s">
        <v>210</v>
      </c>
      <c r="AF105" s="85" t="s">
        <v>537</v>
      </c>
      <c r="AG105" s="85" t="s">
        <v>211</v>
      </c>
      <c r="AH105" s="85"/>
      <c r="AI105" s="85"/>
      <c r="AJ105" s="85">
        <v>0</v>
      </c>
      <c r="AK105" s="85">
        <v>1</v>
      </c>
      <c r="AL105" s="85"/>
      <c r="AM105" s="69" t="str">
        <f>REPLACE(INDEX(GroupVertices[Group],MATCH(Vertices[[#This Row],[Vertex]],GroupVertices[Vertex],0)),1,1,"")</f>
        <v>1</v>
      </c>
      <c r="AN105" s="49"/>
      <c r="AO105" s="50"/>
      <c r="AP105" s="49"/>
      <c r="AQ105" s="50"/>
      <c r="AR105" s="49"/>
      <c r="AS105" s="50"/>
      <c r="AT105" s="49"/>
      <c r="AU105" s="50"/>
      <c r="AV105" s="49"/>
      <c r="AW105" s="49"/>
      <c r="AX105" s="49"/>
      <c r="AY105" s="49"/>
      <c r="AZ105" s="49"/>
    </row>
    <row r="106" spans="1:52" ht="41.45" customHeight="1">
      <c r="A106" s="68" t="s">
        <v>361</v>
      </c>
      <c r="B106" s="85"/>
      <c r="C106" s="75"/>
      <c r="D106" s="75" t="s">
        <v>64</v>
      </c>
      <c r="E106" s="89">
        <v>162</v>
      </c>
      <c r="F106" s="113">
        <v>100</v>
      </c>
      <c r="G106" s="75" t="s">
        <v>209</v>
      </c>
      <c r="H106" s="114"/>
      <c r="I106" s="78" t="s">
        <v>361</v>
      </c>
      <c r="J106" s="92"/>
      <c r="K106" s="115"/>
      <c r="L106" s="78" t="s">
        <v>361</v>
      </c>
      <c r="M106" s="116">
        <v>1</v>
      </c>
      <c r="N106" s="96">
        <v>736.21875</v>
      </c>
      <c r="O106" s="96">
        <v>1921.2674560546875</v>
      </c>
      <c r="P106" s="97"/>
      <c r="Q106" s="98"/>
      <c r="R106" s="98"/>
      <c r="S106" s="117"/>
      <c r="T106" s="49">
        <v>1</v>
      </c>
      <c r="U106" s="49">
        <v>1</v>
      </c>
      <c r="V106" s="50">
        <v>0</v>
      </c>
      <c r="W106" s="50">
        <v>0.003571</v>
      </c>
      <c r="X106" s="50">
        <v>0.004756</v>
      </c>
      <c r="Y106" s="50">
        <v>0.441805</v>
      </c>
      <c r="Z106" s="50">
        <v>0.5</v>
      </c>
      <c r="AA106" s="50">
        <v>0</v>
      </c>
      <c r="AB106" s="93">
        <v>106</v>
      </c>
      <c r="AC106" s="93"/>
      <c r="AD106" s="94"/>
      <c r="AE106" s="85" t="s">
        <v>210</v>
      </c>
      <c r="AF106" s="85" t="s">
        <v>538</v>
      </c>
      <c r="AG106" s="85" t="s">
        <v>211</v>
      </c>
      <c r="AH106" s="85"/>
      <c r="AI106" s="85"/>
      <c r="AJ106" s="85">
        <v>0.5582442</v>
      </c>
      <c r="AK106" s="85">
        <v>313</v>
      </c>
      <c r="AL106" s="85"/>
      <c r="AM106" s="69" t="str">
        <f>REPLACE(INDEX(GroupVertices[Group],MATCH(Vertices[[#This Row],[Vertex]],GroupVertices[Vertex],0)),1,1,"")</f>
        <v>1</v>
      </c>
      <c r="AN106" s="49"/>
      <c r="AO106" s="50"/>
      <c r="AP106" s="49"/>
      <c r="AQ106" s="50"/>
      <c r="AR106" s="49"/>
      <c r="AS106" s="50"/>
      <c r="AT106" s="49"/>
      <c r="AU106" s="50"/>
      <c r="AV106" s="49"/>
      <c r="AW106" s="88" t="s">
        <v>281</v>
      </c>
      <c r="AX106" s="88" t="s">
        <v>281</v>
      </c>
      <c r="AY106" s="88" t="s">
        <v>281</v>
      </c>
      <c r="AZ106" s="88" t="s">
        <v>281</v>
      </c>
    </row>
    <row r="107" spans="1:52" ht="41.45" customHeight="1">
      <c r="A107" s="68" t="s">
        <v>419</v>
      </c>
      <c r="B107" s="85"/>
      <c r="C107" s="75"/>
      <c r="D107" s="75" t="s">
        <v>64</v>
      </c>
      <c r="E107" s="89">
        <v>162</v>
      </c>
      <c r="F107" s="113">
        <v>100</v>
      </c>
      <c r="G107" s="75" t="s">
        <v>209</v>
      </c>
      <c r="H107" s="114"/>
      <c r="I107" s="78" t="s">
        <v>419</v>
      </c>
      <c r="J107" s="92"/>
      <c r="K107" s="115"/>
      <c r="L107" s="78" t="s">
        <v>419</v>
      </c>
      <c r="M107" s="116">
        <v>1</v>
      </c>
      <c r="N107" s="96">
        <v>3897.3935546875</v>
      </c>
      <c r="O107" s="96">
        <v>5353.23486328125</v>
      </c>
      <c r="P107" s="97"/>
      <c r="Q107" s="98"/>
      <c r="R107" s="98"/>
      <c r="S107" s="117"/>
      <c r="T107" s="49">
        <v>1</v>
      </c>
      <c r="U107" s="49">
        <v>0</v>
      </c>
      <c r="V107" s="50">
        <v>0</v>
      </c>
      <c r="W107" s="50">
        <v>0.003559</v>
      </c>
      <c r="X107" s="50">
        <v>0.003873</v>
      </c>
      <c r="Y107" s="50">
        <v>0.309513</v>
      </c>
      <c r="Z107" s="50">
        <v>0</v>
      </c>
      <c r="AA107" s="50">
        <v>0</v>
      </c>
      <c r="AB107" s="93">
        <v>107</v>
      </c>
      <c r="AC107" s="93"/>
      <c r="AD107" s="94"/>
      <c r="AE107" s="85" t="s">
        <v>210</v>
      </c>
      <c r="AF107" s="85" t="s">
        <v>539</v>
      </c>
      <c r="AG107" s="85" t="s">
        <v>211</v>
      </c>
      <c r="AH107" s="85"/>
      <c r="AI107" s="85"/>
      <c r="AJ107" s="85">
        <v>0</v>
      </c>
      <c r="AK107" s="85">
        <v>3</v>
      </c>
      <c r="AL107" s="85"/>
      <c r="AM107" s="69" t="str">
        <f>REPLACE(INDEX(GroupVertices[Group],MATCH(Vertices[[#This Row],[Vertex]],GroupVertices[Vertex],0)),1,1,"")</f>
        <v>1</v>
      </c>
      <c r="AN107" s="49"/>
      <c r="AO107" s="50"/>
      <c r="AP107" s="49"/>
      <c r="AQ107" s="50"/>
      <c r="AR107" s="49"/>
      <c r="AS107" s="50"/>
      <c r="AT107" s="49"/>
      <c r="AU107" s="50"/>
      <c r="AV107" s="49"/>
      <c r="AW107" s="49"/>
      <c r="AX107" s="49"/>
      <c r="AY107" s="49"/>
      <c r="AZ107" s="49"/>
    </row>
    <row r="108" spans="1:52" ht="41.45" customHeight="1">
      <c r="A108" s="68" t="s">
        <v>420</v>
      </c>
      <c r="B108" s="85"/>
      <c r="C108" s="75"/>
      <c r="D108" s="75" t="s">
        <v>64</v>
      </c>
      <c r="E108" s="89">
        <v>162</v>
      </c>
      <c r="F108" s="113">
        <v>100</v>
      </c>
      <c r="G108" s="75" t="s">
        <v>209</v>
      </c>
      <c r="H108" s="114"/>
      <c r="I108" s="78" t="s">
        <v>420</v>
      </c>
      <c r="J108" s="92"/>
      <c r="K108" s="115"/>
      <c r="L108" s="78" t="s">
        <v>420</v>
      </c>
      <c r="M108" s="116">
        <v>1</v>
      </c>
      <c r="N108" s="96">
        <v>645.3523559570312</v>
      </c>
      <c r="O108" s="96">
        <v>7653.984375</v>
      </c>
      <c r="P108" s="97"/>
      <c r="Q108" s="98"/>
      <c r="R108" s="98"/>
      <c r="S108" s="117"/>
      <c r="T108" s="49">
        <v>1</v>
      </c>
      <c r="U108" s="49">
        <v>0</v>
      </c>
      <c r="V108" s="50">
        <v>0</v>
      </c>
      <c r="W108" s="50">
        <v>0.003559</v>
      </c>
      <c r="X108" s="50">
        <v>0.003873</v>
      </c>
      <c r="Y108" s="50">
        <v>0.309513</v>
      </c>
      <c r="Z108" s="50">
        <v>0</v>
      </c>
      <c r="AA108" s="50">
        <v>0</v>
      </c>
      <c r="AB108" s="93">
        <v>108</v>
      </c>
      <c r="AC108" s="93"/>
      <c r="AD108" s="94"/>
      <c r="AE108" s="85" t="s">
        <v>210</v>
      </c>
      <c r="AF108" s="85" t="s">
        <v>540</v>
      </c>
      <c r="AG108" s="85" t="s">
        <v>211</v>
      </c>
      <c r="AH108" s="85"/>
      <c r="AI108" s="85"/>
      <c r="AJ108" s="85">
        <v>0.2460333</v>
      </c>
      <c r="AK108" s="85">
        <v>500</v>
      </c>
      <c r="AL108" s="85"/>
      <c r="AM108" s="69" t="str">
        <f>REPLACE(INDEX(GroupVertices[Group],MATCH(Vertices[[#This Row],[Vertex]],GroupVertices[Vertex],0)),1,1,"")</f>
        <v>1</v>
      </c>
      <c r="AN108" s="49"/>
      <c r="AO108" s="50"/>
      <c r="AP108" s="49"/>
      <c r="AQ108" s="50"/>
      <c r="AR108" s="49"/>
      <c r="AS108" s="50"/>
      <c r="AT108" s="49"/>
      <c r="AU108" s="50"/>
      <c r="AV108" s="49"/>
      <c r="AW108" s="49"/>
      <c r="AX108" s="49"/>
      <c r="AY108" s="49"/>
      <c r="AZ108" s="49"/>
    </row>
    <row r="109" spans="1:52" ht="41.45" customHeight="1">
      <c r="A109" s="68" t="s">
        <v>421</v>
      </c>
      <c r="B109" s="85"/>
      <c r="C109" s="75"/>
      <c r="D109" s="75" t="s">
        <v>64</v>
      </c>
      <c r="E109" s="89">
        <v>162</v>
      </c>
      <c r="F109" s="113">
        <v>100</v>
      </c>
      <c r="G109" s="75" t="s">
        <v>209</v>
      </c>
      <c r="H109" s="114"/>
      <c r="I109" s="78" t="s">
        <v>421</v>
      </c>
      <c r="J109" s="92"/>
      <c r="K109" s="115"/>
      <c r="L109" s="78" t="s">
        <v>421</v>
      </c>
      <c r="M109" s="116">
        <v>1</v>
      </c>
      <c r="N109" s="96">
        <v>1992.0706787109375</v>
      </c>
      <c r="O109" s="96">
        <v>3375.169921875</v>
      </c>
      <c r="P109" s="97"/>
      <c r="Q109" s="98"/>
      <c r="R109" s="98"/>
      <c r="S109" s="117"/>
      <c r="T109" s="49">
        <v>1</v>
      </c>
      <c r="U109" s="49">
        <v>0</v>
      </c>
      <c r="V109" s="50">
        <v>0</v>
      </c>
      <c r="W109" s="50">
        <v>0.003559</v>
      </c>
      <c r="X109" s="50">
        <v>0.003873</v>
      </c>
      <c r="Y109" s="50">
        <v>0.309513</v>
      </c>
      <c r="Z109" s="50">
        <v>0</v>
      </c>
      <c r="AA109" s="50">
        <v>0</v>
      </c>
      <c r="AB109" s="93">
        <v>109</v>
      </c>
      <c r="AC109" s="93"/>
      <c r="AD109" s="94"/>
      <c r="AE109" s="85" t="s">
        <v>210</v>
      </c>
      <c r="AF109" s="85" t="s">
        <v>541</v>
      </c>
      <c r="AG109" s="85" t="s">
        <v>211</v>
      </c>
      <c r="AH109" s="85"/>
      <c r="AI109" s="85"/>
      <c r="AJ109" s="85">
        <v>0</v>
      </c>
      <c r="AK109" s="85">
        <v>2</v>
      </c>
      <c r="AL109" s="85"/>
      <c r="AM109" s="69" t="str">
        <f>REPLACE(INDEX(GroupVertices[Group],MATCH(Vertices[[#This Row],[Vertex]],GroupVertices[Vertex],0)),1,1,"")</f>
        <v>1</v>
      </c>
      <c r="AN109" s="49"/>
      <c r="AO109" s="50"/>
      <c r="AP109" s="49"/>
      <c r="AQ109" s="50"/>
      <c r="AR109" s="49"/>
      <c r="AS109" s="50"/>
      <c r="AT109" s="49"/>
      <c r="AU109" s="50"/>
      <c r="AV109" s="49"/>
      <c r="AW109" s="49"/>
      <c r="AX109" s="49"/>
      <c r="AY109" s="49"/>
      <c r="AZ109" s="49"/>
    </row>
    <row r="110" spans="1:52" ht="41.45" customHeight="1">
      <c r="A110" s="68" t="s">
        <v>422</v>
      </c>
      <c r="B110" s="85"/>
      <c r="C110" s="75"/>
      <c r="D110" s="75" t="s">
        <v>64</v>
      </c>
      <c r="E110" s="89">
        <v>162</v>
      </c>
      <c r="F110" s="113">
        <v>100</v>
      </c>
      <c r="G110" s="75" t="s">
        <v>209</v>
      </c>
      <c r="H110" s="114"/>
      <c r="I110" s="78" t="s">
        <v>422</v>
      </c>
      <c r="J110" s="92"/>
      <c r="K110" s="115"/>
      <c r="L110" s="78" t="s">
        <v>422</v>
      </c>
      <c r="M110" s="116">
        <v>1</v>
      </c>
      <c r="N110" s="96">
        <v>878.7400512695312</v>
      </c>
      <c r="O110" s="96">
        <v>4955.25048828125</v>
      </c>
      <c r="P110" s="97"/>
      <c r="Q110" s="98"/>
      <c r="R110" s="98"/>
      <c r="S110" s="117"/>
      <c r="T110" s="49">
        <v>1</v>
      </c>
      <c r="U110" s="49">
        <v>0</v>
      </c>
      <c r="V110" s="50">
        <v>0</v>
      </c>
      <c r="W110" s="50">
        <v>0.003559</v>
      </c>
      <c r="X110" s="50">
        <v>0.003873</v>
      </c>
      <c r="Y110" s="50">
        <v>0.309513</v>
      </c>
      <c r="Z110" s="50">
        <v>0</v>
      </c>
      <c r="AA110" s="50">
        <v>0</v>
      </c>
      <c r="AB110" s="93">
        <v>110</v>
      </c>
      <c r="AC110" s="93"/>
      <c r="AD110" s="94"/>
      <c r="AE110" s="85" t="s">
        <v>210</v>
      </c>
      <c r="AF110" s="118" t="s">
        <v>542</v>
      </c>
      <c r="AG110" s="85" t="s">
        <v>211</v>
      </c>
      <c r="AH110" s="85"/>
      <c r="AI110" s="85"/>
      <c r="AJ110" s="85">
        <v>0.4147407</v>
      </c>
      <c r="AK110" s="85">
        <v>500</v>
      </c>
      <c r="AL110" s="85"/>
      <c r="AM110" s="69" t="str">
        <f>REPLACE(INDEX(GroupVertices[Group],MATCH(Vertices[[#This Row],[Vertex]],GroupVertices[Vertex],0)),1,1,"")</f>
        <v>1</v>
      </c>
      <c r="AN110" s="49"/>
      <c r="AO110" s="50"/>
      <c r="AP110" s="49"/>
      <c r="AQ110" s="50"/>
      <c r="AR110" s="49"/>
      <c r="AS110" s="50"/>
      <c r="AT110" s="49"/>
      <c r="AU110" s="50"/>
      <c r="AV110" s="49"/>
      <c r="AW110" s="49"/>
      <c r="AX110" s="49"/>
      <c r="AY110" s="49"/>
      <c r="AZ110" s="49"/>
    </row>
    <row r="111" spans="1:52" ht="41.45" customHeight="1">
      <c r="A111" s="68" t="s">
        <v>423</v>
      </c>
      <c r="B111" s="85"/>
      <c r="C111" s="75"/>
      <c r="D111" s="75" t="s">
        <v>64</v>
      </c>
      <c r="E111" s="89">
        <v>162</v>
      </c>
      <c r="F111" s="113">
        <v>100</v>
      </c>
      <c r="G111" s="75" t="s">
        <v>209</v>
      </c>
      <c r="H111" s="114"/>
      <c r="I111" s="78" t="s">
        <v>423</v>
      </c>
      <c r="J111" s="92"/>
      <c r="K111" s="115"/>
      <c r="L111" s="78" t="s">
        <v>423</v>
      </c>
      <c r="M111" s="116">
        <v>1</v>
      </c>
      <c r="N111" s="96">
        <v>1405.2347412109375</v>
      </c>
      <c r="O111" s="96">
        <v>4048.116455078125</v>
      </c>
      <c r="P111" s="97"/>
      <c r="Q111" s="98"/>
      <c r="R111" s="98"/>
      <c r="S111" s="117"/>
      <c r="T111" s="49">
        <v>1</v>
      </c>
      <c r="U111" s="49">
        <v>0</v>
      </c>
      <c r="V111" s="50">
        <v>0</v>
      </c>
      <c r="W111" s="50">
        <v>0.003559</v>
      </c>
      <c r="X111" s="50">
        <v>0.003873</v>
      </c>
      <c r="Y111" s="50">
        <v>0.309513</v>
      </c>
      <c r="Z111" s="50">
        <v>0</v>
      </c>
      <c r="AA111" s="50">
        <v>0</v>
      </c>
      <c r="AB111" s="93">
        <v>111</v>
      </c>
      <c r="AC111" s="93"/>
      <c r="AD111" s="94"/>
      <c r="AE111" s="85" t="s">
        <v>210</v>
      </c>
      <c r="AF111" s="85" t="s">
        <v>543</v>
      </c>
      <c r="AG111" s="85" t="s">
        <v>211</v>
      </c>
      <c r="AH111" s="85"/>
      <c r="AI111" s="85"/>
      <c r="AJ111" s="85">
        <v>0.4060458</v>
      </c>
      <c r="AK111" s="85">
        <v>500</v>
      </c>
      <c r="AL111" s="85"/>
      <c r="AM111" s="69" t="str">
        <f>REPLACE(INDEX(GroupVertices[Group],MATCH(Vertices[[#This Row],[Vertex]],GroupVertices[Vertex],0)),1,1,"")</f>
        <v>1</v>
      </c>
      <c r="AN111" s="49"/>
      <c r="AO111" s="50"/>
      <c r="AP111" s="49"/>
      <c r="AQ111" s="50"/>
      <c r="AR111" s="49"/>
      <c r="AS111" s="50"/>
      <c r="AT111" s="49"/>
      <c r="AU111" s="50"/>
      <c r="AV111" s="49"/>
      <c r="AW111" s="49"/>
      <c r="AX111" s="49"/>
      <c r="AY111" s="49"/>
      <c r="AZ111" s="49"/>
    </row>
    <row r="112" spans="1:52" ht="41.45" customHeight="1">
      <c r="A112" s="68" t="s">
        <v>362</v>
      </c>
      <c r="B112" s="85"/>
      <c r="C112" s="75"/>
      <c r="D112" s="75" t="s">
        <v>64</v>
      </c>
      <c r="E112" s="89">
        <v>163.8320949714736</v>
      </c>
      <c r="F112" s="113">
        <v>99.9980264590192</v>
      </c>
      <c r="G112" s="75" t="s">
        <v>209</v>
      </c>
      <c r="H112" s="114"/>
      <c r="I112" s="78" t="s">
        <v>362</v>
      </c>
      <c r="J112" s="92"/>
      <c r="K112" s="115"/>
      <c r="L112" s="78" t="s">
        <v>362</v>
      </c>
      <c r="M112" s="116">
        <v>1.6577154241991008</v>
      </c>
      <c r="N112" s="96">
        <v>7558.65771484375</v>
      </c>
      <c r="O112" s="96">
        <v>6675.67822265625</v>
      </c>
      <c r="P112" s="97"/>
      <c r="Q112" s="98"/>
      <c r="R112" s="98"/>
      <c r="S112" s="117"/>
      <c r="T112" s="49">
        <v>1</v>
      </c>
      <c r="U112" s="49">
        <v>4</v>
      </c>
      <c r="V112" s="50">
        <v>1.166667</v>
      </c>
      <c r="W112" s="50">
        <v>0.00361</v>
      </c>
      <c r="X112" s="50">
        <v>0.008815</v>
      </c>
      <c r="Y112" s="50">
        <v>0.836407</v>
      </c>
      <c r="Z112" s="50">
        <v>0.5</v>
      </c>
      <c r="AA112" s="50">
        <v>0</v>
      </c>
      <c r="AB112" s="93">
        <v>112</v>
      </c>
      <c r="AC112" s="93"/>
      <c r="AD112" s="94"/>
      <c r="AE112" s="85" t="s">
        <v>210</v>
      </c>
      <c r="AF112" s="85" t="s">
        <v>544</v>
      </c>
      <c r="AG112" s="85" t="s">
        <v>211</v>
      </c>
      <c r="AH112" s="85"/>
      <c r="AI112" s="85"/>
      <c r="AJ112" s="85">
        <v>0.4876124</v>
      </c>
      <c r="AK112" s="85">
        <v>500</v>
      </c>
      <c r="AL112" s="85"/>
      <c r="AM112" s="69" t="str">
        <f>REPLACE(INDEX(GroupVertices[Group],MATCH(Vertices[[#This Row],[Vertex]],GroupVertices[Vertex],0)),1,1,"")</f>
        <v>2</v>
      </c>
      <c r="AN112" s="49"/>
      <c r="AO112" s="50"/>
      <c r="AP112" s="49"/>
      <c r="AQ112" s="50"/>
      <c r="AR112" s="49"/>
      <c r="AS112" s="50"/>
      <c r="AT112" s="49"/>
      <c r="AU112" s="50"/>
      <c r="AV112" s="49"/>
      <c r="AW112" s="88" t="s">
        <v>281</v>
      </c>
      <c r="AX112" s="88" t="s">
        <v>281</v>
      </c>
      <c r="AY112" s="88" t="s">
        <v>281</v>
      </c>
      <c r="AZ112" s="88" t="s">
        <v>281</v>
      </c>
    </row>
    <row r="113" spans="1:52" ht="41.45" customHeight="1">
      <c r="A113" s="68" t="s">
        <v>389</v>
      </c>
      <c r="B113" s="85"/>
      <c r="C113" s="75"/>
      <c r="D113" s="75" t="s">
        <v>64</v>
      </c>
      <c r="E113" s="89">
        <v>162.78518333486488</v>
      </c>
      <c r="F113" s="113">
        <v>99.99915419696417</v>
      </c>
      <c r="G113" s="75" t="s">
        <v>209</v>
      </c>
      <c r="H113" s="114"/>
      <c r="I113" s="78" t="s">
        <v>389</v>
      </c>
      <c r="J113" s="92"/>
      <c r="K113" s="115"/>
      <c r="L113" s="78" t="s">
        <v>389</v>
      </c>
      <c r="M113" s="116">
        <v>1.2818779584059121</v>
      </c>
      <c r="N113" s="96">
        <v>7966.20703125</v>
      </c>
      <c r="O113" s="96">
        <v>7578.892578125</v>
      </c>
      <c r="P113" s="97"/>
      <c r="Q113" s="98"/>
      <c r="R113" s="98"/>
      <c r="S113" s="117"/>
      <c r="T113" s="49">
        <v>4</v>
      </c>
      <c r="U113" s="49">
        <v>1</v>
      </c>
      <c r="V113" s="50">
        <v>0.5</v>
      </c>
      <c r="W113" s="50">
        <v>0.003597</v>
      </c>
      <c r="X113" s="50">
        <v>0.006749</v>
      </c>
      <c r="Y113" s="50">
        <v>0.722096</v>
      </c>
      <c r="Z113" s="50">
        <v>0.5</v>
      </c>
      <c r="AA113" s="50">
        <v>0.25</v>
      </c>
      <c r="AB113" s="93">
        <v>113</v>
      </c>
      <c r="AC113" s="93"/>
      <c r="AD113" s="94"/>
      <c r="AE113" s="85" t="s">
        <v>210</v>
      </c>
      <c r="AF113" s="85" t="s">
        <v>545</v>
      </c>
      <c r="AG113" s="85" t="s">
        <v>211</v>
      </c>
      <c r="AH113" s="85"/>
      <c r="AI113" s="85"/>
      <c r="AJ113" s="85">
        <v>0.3312094</v>
      </c>
      <c r="AK113" s="85">
        <v>500</v>
      </c>
      <c r="AL113" s="85"/>
      <c r="AM113" s="69" t="str">
        <f>REPLACE(INDEX(GroupVertices[Group],MATCH(Vertices[[#This Row],[Vertex]],GroupVertices[Vertex],0)),1,1,"")</f>
        <v>2</v>
      </c>
      <c r="AN113" s="49"/>
      <c r="AO113" s="50"/>
      <c r="AP113" s="49"/>
      <c r="AQ113" s="50"/>
      <c r="AR113" s="49"/>
      <c r="AS113" s="50"/>
      <c r="AT113" s="49"/>
      <c r="AU113" s="50"/>
      <c r="AV113" s="49"/>
      <c r="AW113" s="88" t="s">
        <v>281</v>
      </c>
      <c r="AX113" s="88" t="s">
        <v>281</v>
      </c>
      <c r="AY113" s="88" t="s">
        <v>281</v>
      </c>
      <c r="AZ113" s="88" t="s">
        <v>281</v>
      </c>
    </row>
    <row r="114" spans="1:52" ht="41.45" customHeight="1">
      <c r="A114" s="68" t="s">
        <v>424</v>
      </c>
      <c r="B114" s="85"/>
      <c r="C114" s="75"/>
      <c r="D114" s="75" t="s">
        <v>64</v>
      </c>
      <c r="E114" s="89">
        <v>162</v>
      </c>
      <c r="F114" s="113">
        <v>100</v>
      </c>
      <c r="G114" s="75" t="s">
        <v>209</v>
      </c>
      <c r="H114" s="114"/>
      <c r="I114" s="78" t="s">
        <v>424</v>
      </c>
      <c r="J114" s="92"/>
      <c r="K114" s="115"/>
      <c r="L114" s="78" t="s">
        <v>424</v>
      </c>
      <c r="M114" s="116">
        <v>1</v>
      </c>
      <c r="N114" s="96">
        <v>2814.701416015625</v>
      </c>
      <c r="O114" s="96">
        <v>2008.59716796875</v>
      </c>
      <c r="P114" s="97"/>
      <c r="Q114" s="98"/>
      <c r="R114" s="98"/>
      <c r="S114" s="117"/>
      <c r="T114" s="49">
        <v>1</v>
      </c>
      <c r="U114" s="49">
        <v>0</v>
      </c>
      <c r="V114" s="50">
        <v>0</v>
      </c>
      <c r="W114" s="50">
        <v>0.003559</v>
      </c>
      <c r="X114" s="50">
        <v>0.003873</v>
      </c>
      <c r="Y114" s="50">
        <v>0.309513</v>
      </c>
      <c r="Z114" s="50">
        <v>0</v>
      </c>
      <c r="AA114" s="50">
        <v>0</v>
      </c>
      <c r="AB114" s="93">
        <v>114</v>
      </c>
      <c r="AC114" s="93"/>
      <c r="AD114" s="94"/>
      <c r="AE114" s="85" t="s">
        <v>210</v>
      </c>
      <c r="AF114" s="118" t="s">
        <v>546</v>
      </c>
      <c r="AG114" s="85" t="s">
        <v>211</v>
      </c>
      <c r="AH114" s="85"/>
      <c r="AI114" s="85"/>
      <c r="AJ114" s="85">
        <v>0</v>
      </c>
      <c r="AK114" s="85">
        <v>2</v>
      </c>
      <c r="AL114" s="85"/>
      <c r="AM114" s="69" t="str">
        <f>REPLACE(INDEX(GroupVertices[Group],MATCH(Vertices[[#This Row],[Vertex]],GroupVertices[Vertex],0)),1,1,"")</f>
        <v>1</v>
      </c>
      <c r="AN114" s="49"/>
      <c r="AO114" s="50"/>
      <c r="AP114" s="49"/>
      <c r="AQ114" s="50"/>
      <c r="AR114" s="49"/>
      <c r="AS114" s="50"/>
      <c r="AT114" s="49"/>
      <c r="AU114" s="50"/>
      <c r="AV114" s="49"/>
      <c r="AW114" s="49"/>
      <c r="AX114" s="49"/>
      <c r="AY114" s="49"/>
      <c r="AZ114" s="49"/>
    </row>
    <row r="115" spans="1:52" ht="41.45" customHeight="1">
      <c r="A115" s="68" t="s">
        <v>363</v>
      </c>
      <c r="B115" s="85"/>
      <c r="C115" s="75"/>
      <c r="D115" s="75" t="s">
        <v>64</v>
      </c>
      <c r="E115" s="89">
        <v>164.0938217028508</v>
      </c>
      <c r="F115" s="113">
        <v>99.99774452580166</v>
      </c>
      <c r="G115" s="75" t="s">
        <v>209</v>
      </c>
      <c r="H115" s="114"/>
      <c r="I115" s="78" t="s">
        <v>363</v>
      </c>
      <c r="J115" s="92"/>
      <c r="K115" s="115"/>
      <c r="L115" s="78" t="s">
        <v>363</v>
      </c>
      <c r="M115" s="116">
        <v>1.7516743678304603</v>
      </c>
      <c r="N115" s="96">
        <v>8519.185546875</v>
      </c>
      <c r="O115" s="96">
        <v>6491.48046875</v>
      </c>
      <c r="P115" s="97"/>
      <c r="Q115" s="98"/>
      <c r="R115" s="98"/>
      <c r="S115" s="117"/>
      <c r="T115" s="49">
        <v>3</v>
      </c>
      <c r="U115" s="49">
        <v>3</v>
      </c>
      <c r="V115" s="50">
        <v>1.333333</v>
      </c>
      <c r="W115" s="50">
        <v>0.00361</v>
      </c>
      <c r="X115" s="50">
        <v>0.00772</v>
      </c>
      <c r="Y115" s="50">
        <v>0.868493</v>
      </c>
      <c r="Z115" s="50">
        <v>0.5</v>
      </c>
      <c r="AA115" s="50">
        <v>0.2</v>
      </c>
      <c r="AB115" s="93">
        <v>115</v>
      </c>
      <c r="AC115" s="93"/>
      <c r="AD115" s="94"/>
      <c r="AE115" s="85" t="s">
        <v>210</v>
      </c>
      <c r="AF115" s="85" t="s">
        <v>547</v>
      </c>
      <c r="AG115" s="85" t="s">
        <v>211</v>
      </c>
      <c r="AH115" s="85"/>
      <c r="AI115" s="85"/>
      <c r="AJ115" s="85">
        <v>0.6199205</v>
      </c>
      <c r="AK115" s="85">
        <v>500</v>
      </c>
      <c r="AL115" s="85"/>
      <c r="AM115" s="69" t="str">
        <f>REPLACE(INDEX(GroupVertices[Group],MATCH(Vertices[[#This Row],[Vertex]],GroupVertices[Vertex],0)),1,1,"")</f>
        <v>4</v>
      </c>
      <c r="AN115" s="49"/>
      <c r="AO115" s="50"/>
      <c r="AP115" s="49"/>
      <c r="AQ115" s="50"/>
      <c r="AR115" s="49"/>
      <c r="AS115" s="50"/>
      <c r="AT115" s="49"/>
      <c r="AU115" s="50"/>
      <c r="AV115" s="49"/>
      <c r="AW115" s="88" t="s">
        <v>281</v>
      </c>
      <c r="AX115" s="88" t="s">
        <v>281</v>
      </c>
      <c r="AY115" s="88" t="s">
        <v>281</v>
      </c>
      <c r="AZ115" s="88" t="s">
        <v>281</v>
      </c>
    </row>
    <row r="116" spans="1:52" ht="41.45" customHeight="1">
      <c r="A116" s="68" t="s">
        <v>364</v>
      </c>
      <c r="B116" s="85"/>
      <c r="C116" s="75"/>
      <c r="D116" s="75" t="s">
        <v>64</v>
      </c>
      <c r="E116" s="89">
        <v>166.4493717074454</v>
      </c>
      <c r="F116" s="113">
        <v>99.99520711669419</v>
      </c>
      <c r="G116" s="75" t="s">
        <v>209</v>
      </c>
      <c r="H116" s="114"/>
      <c r="I116" s="78" t="s">
        <v>364</v>
      </c>
      <c r="J116" s="92"/>
      <c r="K116" s="115"/>
      <c r="L116" s="78" t="s">
        <v>364</v>
      </c>
      <c r="M116" s="116">
        <v>2.5973082430481966</v>
      </c>
      <c r="N116" s="96">
        <v>8514.240234375</v>
      </c>
      <c r="O116" s="96">
        <v>7063.36376953125</v>
      </c>
      <c r="P116" s="97"/>
      <c r="Q116" s="98"/>
      <c r="R116" s="98"/>
      <c r="S116" s="117"/>
      <c r="T116" s="49">
        <v>2</v>
      </c>
      <c r="U116" s="49">
        <v>5</v>
      </c>
      <c r="V116" s="50">
        <v>2.833333</v>
      </c>
      <c r="W116" s="50">
        <v>0.003623</v>
      </c>
      <c r="X116" s="50">
        <v>0.00907</v>
      </c>
      <c r="Y116" s="50">
        <v>1.001722</v>
      </c>
      <c r="Z116" s="50">
        <v>0.4666666666666667</v>
      </c>
      <c r="AA116" s="50">
        <v>0.16666666666666666</v>
      </c>
      <c r="AB116" s="93">
        <v>116</v>
      </c>
      <c r="AC116" s="93"/>
      <c r="AD116" s="94"/>
      <c r="AE116" s="85" t="s">
        <v>210</v>
      </c>
      <c r="AF116" s="85" t="s">
        <v>548</v>
      </c>
      <c r="AG116" s="85" t="s">
        <v>211</v>
      </c>
      <c r="AH116" s="85"/>
      <c r="AI116" s="85"/>
      <c r="AJ116" s="85">
        <v>0.4846957</v>
      </c>
      <c r="AK116" s="85">
        <v>500</v>
      </c>
      <c r="AL116" s="85"/>
      <c r="AM116" s="69" t="str">
        <f>REPLACE(INDEX(GroupVertices[Group],MATCH(Vertices[[#This Row],[Vertex]],GroupVertices[Vertex],0)),1,1,"")</f>
        <v>4</v>
      </c>
      <c r="AN116" s="49"/>
      <c r="AO116" s="50"/>
      <c r="AP116" s="49"/>
      <c r="AQ116" s="50"/>
      <c r="AR116" s="49"/>
      <c r="AS116" s="50"/>
      <c r="AT116" s="49"/>
      <c r="AU116" s="50"/>
      <c r="AV116" s="49"/>
      <c r="AW116" s="88" t="s">
        <v>281</v>
      </c>
      <c r="AX116" s="88" t="s">
        <v>281</v>
      </c>
      <c r="AY116" s="88" t="s">
        <v>281</v>
      </c>
      <c r="AZ116" s="88" t="s">
        <v>281</v>
      </c>
    </row>
    <row r="117" spans="1:52" ht="41.45" customHeight="1">
      <c r="A117" s="68" t="s">
        <v>425</v>
      </c>
      <c r="B117" s="85"/>
      <c r="C117" s="75"/>
      <c r="D117" s="75" t="s">
        <v>64</v>
      </c>
      <c r="E117" s="89">
        <v>162</v>
      </c>
      <c r="F117" s="113">
        <v>100</v>
      </c>
      <c r="G117" s="75" t="s">
        <v>209</v>
      </c>
      <c r="H117" s="114"/>
      <c r="I117" s="78" t="s">
        <v>425</v>
      </c>
      <c r="J117" s="92"/>
      <c r="K117" s="115"/>
      <c r="L117" s="78" t="s">
        <v>425</v>
      </c>
      <c r="M117" s="116">
        <v>1</v>
      </c>
      <c r="N117" s="96">
        <v>4218.888671875</v>
      </c>
      <c r="O117" s="96">
        <v>6979.15283203125</v>
      </c>
      <c r="P117" s="97"/>
      <c r="Q117" s="98"/>
      <c r="R117" s="98"/>
      <c r="S117" s="117"/>
      <c r="T117" s="49">
        <v>1</v>
      </c>
      <c r="U117" s="49">
        <v>0</v>
      </c>
      <c r="V117" s="50">
        <v>0</v>
      </c>
      <c r="W117" s="50">
        <v>0.003559</v>
      </c>
      <c r="X117" s="50">
        <v>0.003873</v>
      </c>
      <c r="Y117" s="50">
        <v>0.309513</v>
      </c>
      <c r="Z117" s="50">
        <v>0</v>
      </c>
      <c r="AA117" s="50">
        <v>0</v>
      </c>
      <c r="AB117" s="93">
        <v>117</v>
      </c>
      <c r="AC117" s="93"/>
      <c r="AD117" s="94"/>
      <c r="AE117" s="85" t="s">
        <v>210</v>
      </c>
      <c r="AF117" s="85" t="s">
        <v>549</v>
      </c>
      <c r="AG117" s="85" t="s">
        <v>211</v>
      </c>
      <c r="AH117" s="85"/>
      <c r="AI117" s="85"/>
      <c r="AJ117" s="85">
        <v>0</v>
      </c>
      <c r="AK117" s="85">
        <v>1</v>
      </c>
      <c r="AL117" s="85"/>
      <c r="AM117" s="69" t="str">
        <f>REPLACE(INDEX(GroupVertices[Group],MATCH(Vertices[[#This Row],[Vertex]],GroupVertices[Vertex],0)),1,1,"")</f>
        <v>1</v>
      </c>
      <c r="AN117" s="49"/>
      <c r="AO117" s="50"/>
      <c r="AP117" s="49"/>
      <c r="AQ117" s="50"/>
      <c r="AR117" s="49"/>
      <c r="AS117" s="50"/>
      <c r="AT117" s="49"/>
      <c r="AU117" s="50"/>
      <c r="AV117" s="49"/>
      <c r="AW117" s="49"/>
      <c r="AX117" s="49"/>
      <c r="AY117" s="49"/>
      <c r="AZ117" s="49"/>
    </row>
    <row r="118" spans="1:52" ht="41.45" customHeight="1">
      <c r="A118" s="68" t="s">
        <v>426</v>
      </c>
      <c r="B118" s="85"/>
      <c r="C118" s="75"/>
      <c r="D118" s="75" t="s">
        <v>64</v>
      </c>
      <c r="E118" s="89">
        <v>162</v>
      </c>
      <c r="F118" s="113">
        <v>100</v>
      </c>
      <c r="G118" s="75" t="s">
        <v>209</v>
      </c>
      <c r="H118" s="114"/>
      <c r="I118" s="78" t="s">
        <v>426</v>
      </c>
      <c r="J118" s="92"/>
      <c r="K118" s="115"/>
      <c r="L118" s="78" t="s">
        <v>426</v>
      </c>
      <c r="M118" s="116">
        <v>1</v>
      </c>
      <c r="N118" s="96">
        <v>159.6434326171875</v>
      </c>
      <c r="O118" s="96">
        <v>5876.09033203125</v>
      </c>
      <c r="P118" s="97"/>
      <c r="Q118" s="98"/>
      <c r="R118" s="98"/>
      <c r="S118" s="117"/>
      <c r="T118" s="49">
        <v>1</v>
      </c>
      <c r="U118" s="49">
        <v>0</v>
      </c>
      <c r="V118" s="50">
        <v>0</v>
      </c>
      <c r="W118" s="50">
        <v>0.003559</v>
      </c>
      <c r="X118" s="50">
        <v>0.003873</v>
      </c>
      <c r="Y118" s="50">
        <v>0.309513</v>
      </c>
      <c r="Z118" s="50">
        <v>0</v>
      </c>
      <c r="AA118" s="50">
        <v>0</v>
      </c>
      <c r="AB118" s="93">
        <v>118</v>
      </c>
      <c r="AC118" s="93"/>
      <c r="AD118" s="94"/>
      <c r="AE118" s="85" t="s">
        <v>210</v>
      </c>
      <c r="AF118" s="85" t="s">
        <v>550</v>
      </c>
      <c r="AG118" s="85" t="s">
        <v>211</v>
      </c>
      <c r="AH118" s="85"/>
      <c r="AI118" s="85"/>
      <c r="AJ118" s="85">
        <v>0</v>
      </c>
      <c r="AK118" s="85">
        <v>1</v>
      </c>
      <c r="AL118" s="85"/>
      <c r="AM118" s="69" t="str">
        <f>REPLACE(INDEX(GroupVertices[Group],MATCH(Vertices[[#This Row],[Vertex]],GroupVertices[Vertex],0)),1,1,"")</f>
        <v>1</v>
      </c>
      <c r="AN118" s="49"/>
      <c r="AO118" s="50"/>
      <c r="AP118" s="49"/>
      <c r="AQ118" s="50"/>
      <c r="AR118" s="49"/>
      <c r="AS118" s="50"/>
      <c r="AT118" s="49"/>
      <c r="AU118" s="50"/>
      <c r="AV118" s="49"/>
      <c r="AW118" s="49"/>
      <c r="AX118" s="49"/>
      <c r="AY118" s="49"/>
      <c r="AZ118" s="49"/>
    </row>
    <row r="119" spans="1:52" ht="41.45" customHeight="1">
      <c r="A119" s="68" t="s">
        <v>365</v>
      </c>
      <c r="B119" s="85"/>
      <c r="C119" s="75"/>
      <c r="D119" s="75" t="s">
        <v>64</v>
      </c>
      <c r="E119" s="89">
        <v>165.1407333394595</v>
      </c>
      <c r="F119" s="113">
        <v>99.9966167878567</v>
      </c>
      <c r="G119" s="75" t="s">
        <v>209</v>
      </c>
      <c r="H119" s="114"/>
      <c r="I119" s="78" t="s">
        <v>365</v>
      </c>
      <c r="J119" s="92"/>
      <c r="K119" s="115"/>
      <c r="L119" s="78" t="s">
        <v>365</v>
      </c>
      <c r="M119" s="116">
        <v>2.1275118336236485</v>
      </c>
      <c r="N119" s="96">
        <v>4523.23046875</v>
      </c>
      <c r="O119" s="96">
        <v>7973.20068359375</v>
      </c>
      <c r="P119" s="97"/>
      <c r="Q119" s="98"/>
      <c r="R119" s="98"/>
      <c r="S119" s="117"/>
      <c r="T119" s="49">
        <v>3</v>
      </c>
      <c r="U119" s="49">
        <v>2</v>
      </c>
      <c r="V119" s="50">
        <v>2</v>
      </c>
      <c r="W119" s="50">
        <v>0.003597</v>
      </c>
      <c r="X119" s="50">
        <v>0.00533</v>
      </c>
      <c r="Y119" s="50">
        <v>0.76709</v>
      </c>
      <c r="Z119" s="50">
        <v>0.4166666666666667</v>
      </c>
      <c r="AA119" s="50">
        <v>0.25</v>
      </c>
      <c r="AB119" s="93">
        <v>119</v>
      </c>
      <c r="AC119" s="93"/>
      <c r="AD119" s="94"/>
      <c r="AE119" s="85" t="s">
        <v>210</v>
      </c>
      <c r="AF119" s="85" t="s">
        <v>551</v>
      </c>
      <c r="AG119" s="85" t="s">
        <v>211</v>
      </c>
      <c r="AH119" s="85"/>
      <c r="AI119" s="85"/>
      <c r="AJ119" s="85">
        <v>0.2832298</v>
      </c>
      <c r="AK119" s="85">
        <v>35</v>
      </c>
      <c r="AL119" s="85"/>
      <c r="AM119" s="69" t="str">
        <f>REPLACE(INDEX(GroupVertices[Group],MATCH(Vertices[[#This Row],[Vertex]],GroupVertices[Vertex],0)),1,1,"")</f>
        <v>2</v>
      </c>
      <c r="AN119" s="49"/>
      <c r="AO119" s="50"/>
      <c r="AP119" s="49"/>
      <c r="AQ119" s="50"/>
      <c r="AR119" s="49"/>
      <c r="AS119" s="50"/>
      <c r="AT119" s="49"/>
      <c r="AU119" s="50"/>
      <c r="AV119" s="49"/>
      <c r="AW119" s="88" t="s">
        <v>281</v>
      </c>
      <c r="AX119" s="88" t="s">
        <v>281</v>
      </c>
      <c r="AY119" s="88" t="s">
        <v>281</v>
      </c>
      <c r="AZ119" s="88" t="s">
        <v>281</v>
      </c>
    </row>
    <row r="120" spans="1:52" ht="41.45" customHeight="1">
      <c r="A120" s="68" t="s">
        <v>427</v>
      </c>
      <c r="B120" s="85"/>
      <c r="C120" s="75"/>
      <c r="D120" s="75" t="s">
        <v>64</v>
      </c>
      <c r="E120" s="89">
        <v>162</v>
      </c>
      <c r="F120" s="113">
        <v>100</v>
      </c>
      <c r="G120" s="75" t="s">
        <v>209</v>
      </c>
      <c r="H120" s="114"/>
      <c r="I120" s="78" t="s">
        <v>427</v>
      </c>
      <c r="J120" s="92"/>
      <c r="K120" s="115"/>
      <c r="L120" s="78" t="s">
        <v>427</v>
      </c>
      <c r="M120" s="116">
        <v>1</v>
      </c>
      <c r="N120" s="96">
        <v>1494.0250244140625</v>
      </c>
      <c r="O120" s="96">
        <v>862.5699462890625</v>
      </c>
      <c r="P120" s="97"/>
      <c r="Q120" s="98"/>
      <c r="R120" s="98"/>
      <c r="S120" s="117"/>
      <c r="T120" s="49">
        <v>1</v>
      </c>
      <c r="U120" s="49">
        <v>0</v>
      </c>
      <c r="V120" s="50">
        <v>0</v>
      </c>
      <c r="W120" s="50">
        <v>0.003559</v>
      </c>
      <c r="X120" s="50">
        <v>0.003873</v>
      </c>
      <c r="Y120" s="50">
        <v>0.309513</v>
      </c>
      <c r="Z120" s="50">
        <v>0</v>
      </c>
      <c r="AA120" s="50">
        <v>0</v>
      </c>
      <c r="AB120" s="93">
        <v>120</v>
      </c>
      <c r="AC120" s="93"/>
      <c r="AD120" s="94"/>
      <c r="AE120" s="85" t="s">
        <v>210</v>
      </c>
      <c r="AF120" s="85" t="s">
        <v>552</v>
      </c>
      <c r="AG120" s="85" t="s">
        <v>211</v>
      </c>
      <c r="AH120" s="85"/>
      <c r="AI120" s="85"/>
      <c r="AJ120" s="85">
        <v>0.3285257</v>
      </c>
      <c r="AK120" s="85">
        <v>312</v>
      </c>
      <c r="AL120" s="85"/>
      <c r="AM120" s="69" t="str">
        <f>REPLACE(INDEX(GroupVertices[Group],MATCH(Vertices[[#This Row],[Vertex]],GroupVertices[Vertex],0)),1,1,"")</f>
        <v>1</v>
      </c>
      <c r="AN120" s="49"/>
      <c r="AO120" s="50"/>
      <c r="AP120" s="49"/>
      <c r="AQ120" s="50"/>
      <c r="AR120" s="49"/>
      <c r="AS120" s="50"/>
      <c r="AT120" s="49"/>
      <c r="AU120" s="50"/>
      <c r="AV120" s="49"/>
      <c r="AW120" s="49"/>
      <c r="AX120" s="49"/>
      <c r="AY120" s="49"/>
      <c r="AZ120" s="49"/>
    </row>
    <row r="121" spans="1:52" ht="41.45" customHeight="1">
      <c r="A121" s="68" t="s">
        <v>366</v>
      </c>
      <c r="B121" s="85"/>
      <c r="C121" s="75"/>
      <c r="D121" s="75" t="s">
        <v>64</v>
      </c>
      <c r="E121" s="89">
        <v>167.07751837533732</v>
      </c>
      <c r="F121" s="113">
        <v>99.99453047426553</v>
      </c>
      <c r="G121" s="75" t="s">
        <v>209</v>
      </c>
      <c r="H121" s="114"/>
      <c r="I121" s="78" t="s">
        <v>366</v>
      </c>
      <c r="J121" s="92"/>
      <c r="K121" s="115"/>
      <c r="L121" s="78" t="s">
        <v>366</v>
      </c>
      <c r="M121" s="116">
        <v>2.822810609772927</v>
      </c>
      <c r="N121" s="96">
        <v>5666.47119140625</v>
      </c>
      <c r="O121" s="96">
        <v>8235.01171875</v>
      </c>
      <c r="P121" s="97"/>
      <c r="Q121" s="98"/>
      <c r="R121" s="98"/>
      <c r="S121" s="117"/>
      <c r="T121" s="49">
        <v>2</v>
      </c>
      <c r="U121" s="49">
        <v>5</v>
      </c>
      <c r="V121" s="50">
        <v>3.233333</v>
      </c>
      <c r="W121" s="50">
        <v>0.003623</v>
      </c>
      <c r="X121" s="50">
        <v>0.008159</v>
      </c>
      <c r="Y121" s="50">
        <v>0.996052</v>
      </c>
      <c r="Z121" s="50">
        <v>0.4</v>
      </c>
      <c r="AA121" s="50">
        <v>0.16666666666666666</v>
      </c>
      <c r="AB121" s="93">
        <v>121</v>
      </c>
      <c r="AC121" s="93"/>
      <c r="AD121" s="94"/>
      <c r="AE121" s="85" t="s">
        <v>210</v>
      </c>
      <c r="AF121" s="85" t="s">
        <v>553</v>
      </c>
      <c r="AG121" s="85" t="s">
        <v>211</v>
      </c>
      <c r="AH121" s="85"/>
      <c r="AI121" s="85"/>
      <c r="AJ121" s="85">
        <v>0.5668015</v>
      </c>
      <c r="AK121" s="85">
        <v>65</v>
      </c>
      <c r="AL121" s="85"/>
      <c r="AM121" s="69" t="str">
        <f>REPLACE(INDEX(GroupVertices[Group],MATCH(Vertices[[#This Row],[Vertex]],GroupVertices[Vertex],0)),1,1,"")</f>
        <v>2</v>
      </c>
      <c r="AN121" s="49"/>
      <c r="AO121" s="50"/>
      <c r="AP121" s="49"/>
      <c r="AQ121" s="50"/>
      <c r="AR121" s="49"/>
      <c r="AS121" s="50"/>
      <c r="AT121" s="49"/>
      <c r="AU121" s="50"/>
      <c r="AV121" s="49"/>
      <c r="AW121" s="88" t="s">
        <v>281</v>
      </c>
      <c r="AX121" s="88" t="s">
        <v>281</v>
      </c>
      <c r="AY121" s="88" t="s">
        <v>281</v>
      </c>
      <c r="AZ121" s="88" t="s">
        <v>281</v>
      </c>
    </row>
    <row r="122" spans="1:52" ht="41.45" customHeight="1">
      <c r="A122" s="68" t="s">
        <v>388</v>
      </c>
      <c r="B122" s="85"/>
      <c r="C122" s="75"/>
      <c r="D122" s="75" t="s">
        <v>64</v>
      </c>
      <c r="E122" s="89">
        <v>184.62075813018976</v>
      </c>
      <c r="F122" s="113">
        <v>99.97563281714012</v>
      </c>
      <c r="G122" s="75" t="s">
        <v>209</v>
      </c>
      <c r="H122" s="114"/>
      <c r="I122" s="78" t="s">
        <v>388</v>
      </c>
      <c r="J122" s="92"/>
      <c r="K122" s="115"/>
      <c r="L122" s="78" t="s">
        <v>388</v>
      </c>
      <c r="M122" s="116">
        <v>9.120769807766129</v>
      </c>
      <c r="N122" s="96">
        <v>5851.61328125</v>
      </c>
      <c r="O122" s="96">
        <v>6978.60205078125</v>
      </c>
      <c r="P122" s="97"/>
      <c r="Q122" s="98"/>
      <c r="R122" s="98"/>
      <c r="S122" s="117"/>
      <c r="T122" s="49">
        <v>10</v>
      </c>
      <c r="U122" s="49">
        <v>3</v>
      </c>
      <c r="V122" s="50">
        <v>14.404762</v>
      </c>
      <c r="W122" s="50">
        <v>0.00369</v>
      </c>
      <c r="X122" s="50">
        <v>0.012359</v>
      </c>
      <c r="Y122" s="50">
        <v>1.638155</v>
      </c>
      <c r="Z122" s="50">
        <v>0.33636363636363636</v>
      </c>
      <c r="AA122" s="50">
        <v>0.18181818181818182</v>
      </c>
      <c r="AB122" s="93">
        <v>122</v>
      </c>
      <c r="AC122" s="93"/>
      <c r="AD122" s="94"/>
      <c r="AE122" s="85" t="s">
        <v>210</v>
      </c>
      <c r="AF122" s="85" t="s">
        <v>554</v>
      </c>
      <c r="AG122" s="85" t="s">
        <v>211</v>
      </c>
      <c r="AH122" s="85"/>
      <c r="AI122" s="85"/>
      <c r="AJ122" s="85">
        <v>0.3627832</v>
      </c>
      <c r="AK122" s="85">
        <v>500</v>
      </c>
      <c r="AL122" s="85"/>
      <c r="AM122" s="69" t="str">
        <f>REPLACE(INDEX(GroupVertices[Group],MATCH(Vertices[[#This Row],[Vertex]],GroupVertices[Vertex],0)),1,1,"")</f>
        <v>2</v>
      </c>
      <c r="AN122" s="49"/>
      <c r="AO122" s="50"/>
      <c r="AP122" s="49"/>
      <c r="AQ122" s="50"/>
      <c r="AR122" s="49"/>
      <c r="AS122" s="50"/>
      <c r="AT122" s="49"/>
      <c r="AU122" s="50"/>
      <c r="AV122" s="49"/>
      <c r="AW122" s="88" t="s">
        <v>281</v>
      </c>
      <c r="AX122" s="88" t="s">
        <v>281</v>
      </c>
      <c r="AY122" s="88" t="s">
        <v>281</v>
      </c>
      <c r="AZ122" s="88" t="s">
        <v>281</v>
      </c>
    </row>
    <row r="123" spans="1:52" ht="41.45" customHeight="1">
      <c r="A123" s="68" t="s">
        <v>367</v>
      </c>
      <c r="B123" s="85"/>
      <c r="C123" s="75"/>
      <c r="D123" s="75" t="s">
        <v>64</v>
      </c>
      <c r="E123" s="89">
        <v>173.12716909683752</v>
      </c>
      <c r="F123" s="113">
        <v>99.98801376317563</v>
      </c>
      <c r="G123" s="75" t="s">
        <v>209</v>
      </c>
      <c r="H123" s="114"/>
      <c r="I123" s="78" t="s">
        <v>367</v>
      </c>
      <c r="J123" s="92"/>
      <c r="K123" s="115"/>
      <c r="L123" s="78" t="s">
        <v>367</v>
      </c>
      <c r="M123" s="116">
        <v>4.994613192336379</v>
      </c>
      <c r="N123" s="96">
        <v>5649.88330078125</v>
      </c>
      <c r="O123" s="96">
        <v>7342.46240234375</v>
      </c>
      <c r="P123" s="97"/>
      <c r="Q123" s="98"/>
      <c r="R123" s="98"/>
      <c r="S123" s="117"/>
      <c r="T123" s="49">
        <v>3</v>
      </c>
      <c r="U123" s="49">
        <v>7</v>
      </c>
      <c r="V123" s="50">
        <v>7.085714</v>
      </c>
      <c r="W123" s="50">
        <v>0.00365</v>
      </c>
      <c r="X123" s="50">
        <v>0.009957</v>
      </c>
      <c r="Y123" s="50">
        <v>1.26567</v>
      </c>
      <c r="Z123" s="50">
        <v>0.39285714285714285</v>
      </c>
      <c r="AA123" s="50">
        <v>0.25</v>
      </c>
      <c r="AB123" s="93">
        <v>123</v>
      </c>
      <c r="AC123" s="93"/>
      <c r="AD123" s="94"/>
      <c r="AE123" s="85" t="s">
        <v>210</v>
      </c>
      <c r="AF123" s="85" t="s">
        <v>555</v>
      </c>
      <c r="AG123" s="85" t="s">
        <v>211</v>
      </c>
      <c r="AH123" s="85"/>
      <c r="AI123" s="85"/>
      <c r="AJ123" s="85">
        <v>0.6486014</v>
      </c>
      <c r="AK123" s="85">
        <v>143</v>
      </c>
      <c r="AL123" s="85"/>
      <c r="AM123" s="69" t="str">
        <f>REPLACE(INDEX(GroupVertices[Group],MATCH(Vertices[[#This Row],[Vertex]],GroupVertices[Vertex],0)),1,1,"")</f>
        <v>2</v>
      </c>
      <c r="AN123" s="49"/>
      <c r="AO123" s="50"/>
      <c r="AP123" s="49"/>
      <c r="AQ123" s="50"/>
      <c r="AR123" s="49"/>
      <c r="AS123" s="50"/>
      <c r="AT123" s="49"/>
      <c r="AU123" s="50"/>
      <c r="AV123" s="49"/>
      <c r="AW123" s="88" t="s">
        <v>281</v>
      </c>
      <c r="AX123" s="88" t="s">
        <v>281</v>
      </c>
      <c r="AY123" s="88" t="s">
        <v>281</v>
      </c>
      <c r="AZ123" s="88" t="s">
        <v>281</v>
      </c>
    </row>
    <row r="124" spans="1:52" ht="41.45" customHeight="1">
      <c r="A124" s="68" t="s">
        <v>370</v>
      </c>
      <c r="B124" s="85"/>
      <c r="C124" s="75"/>
      <c r="D124" s="75" t="s">
        <v>64</v>
      </c>
      <c r="E124" s="89">
        <v>208.30338249878406</v>
      </c>
      <c r="F124" s="113">
        <v>99.95012178717067</v>
      </c>
      <c r="G124" s="75" t="s">
        <v>209</v>
      </c>
      <c r="H124" s="114"/>
      <c r="I124" s="78" t="s">
        <v>370</v>
      </c>
      <c r="J124" s="92"/>
      <c r="K124" s="115"/>
      <c r="L124" s="78" t="s">
        <v>370</v>
      </c>
      <c r="M124" s="116">
        <v>17.622745728921245</v>
      </c>
      <c r="N124" s="96">
        <v>6427.744140625</v>
      </c>
      <c r="O124" s="96">
        <v>6997.57666015625</v>
      </c>
      <c r="P124" s="97"/>
      <c r="Q124" s="98"/>
      <c r="R124" s="98"/>
      <c r="S124" s="117"/>
      <c r="T124" s="49">
        <v>8</v>
      </c>
      <c r="U124" s="49">
        <v>8</v>
      </c>
      <c r="V124" s="50">
        <v>29.485714</v>
      </c>
      <c r="W124" s="50">
        <v>0.003704</v>
      </c>
      <c r="X124" s="50">
        <v>0.012368</v>
      </c>
      <c r="Y124" s="50">
        <v>1.87578</v>
      </c>
      <c r="Z124" s="50">
        <v>0.20454545454545456</v>
      </c>
      <c r="AA124" s="50">
        <v>0.3333333333333333</v>
      </c>
      <c r="AB124" s="93">
        <v>124</v>
      </c>
      <c r="AC124" s="93"/>
      <c r="AD124" s="94"/>
      <c r="AE124" s="85" t="s">
        <v>210</v>
      </c>
      <c r="AF124" s="85" t="s">
        <v>556</v>
      </c>
      <c r="AG124" s="85" t="s">
        <v>211</v>
      </c>
      <c r="AH124" s="85"/>
      <c r="AI124" s="85"/>
      <c r="AJ124" s="85">
        <v>0.443417</v>
      </c>
      <c r="AK124" s="85">
        <v>500</v>
      </c>
      <c r="AL124" s="85"/>
      <c r="AM124" s="69" t="str">
        <f>REPLACE(INDEX(GroupVertices[Group],MATCH(Vertices[[#This Row],[Vertex]],GroupVertices[Vertex],0)),1,1,"")</f>
        <v>2</v>
      </c>
      <c r="AN124" s="49"/>
      <c r="AO124" s="50"/>
      <c r="AP124" s="49"/>
      <c r="AQ124" s="50"/>
      <c r="AR124" s="49"/>
      <c r="AS124" s="50"/>
      <c r="AT124" s="49"/>
      <c r="AU124" s="50"/>
      <c r="AV124" s="49"/>
      <c r="AW124" s="88" t="s">
        <v>281</v>
      </c>
      <c r="AX124" s="88" t="s">
        <v>281</v>
      </c>
      <c r="AY124" s="88" t="s">
        <v>281</v>
      </c>
      <c r="AZ124" s="88" t="s">
        <v>281</v>
      </c>
    </row>
    <row r="125" spans="1:52" ht="41.45" customHeight="1">
      <c r="A125" s="68" t="s">
        <v>378</v>
      </c>
      <c r="B125" s="85"/>
      <c r="C125" s="75"/>
      <c r="D125" s="75" t="s">
        <v>64</v>
      </c>
      <c r="E125" s="89">
        <v>171.63158171755362</v>
      </c>
      <c r="F125" s="113">
        <v>99.98962481665775</v>
      </c>
      <c r="G125" s="75" t="s">
        <v>209</v>
      </c>
      <c r="H125" s="114"/>
      <c r="I125" s="78" t="s">
        <v>378</v>
      </c>
      <c r="J125" s="92"/>
      <c r="K125" s="115"/>
      <c r="L125" s="78" t="s">
        <v>378</v>
      </c>
      <c r="M125" s="116">
        <v>4.457702768527218</v>
      </c>
      <c r="N125" s="96">
        <v>4932.642578125</v>
      </c>
      <c r="O125" s="96">
        <v>6381.765625</v>
      </c>
      <c r="P125" s="97"/>
      <c r="Q125" s="98"/>
      <c r="R125" s="98"/>
      <c r="S125" s="117"/>
      <c r="T125" s="49">
        <v>4</v>
      </c>
      <c r="U125" s="49">
        <v>4</v>
      </c>
      <c r="V125" s="50">
        <v>6.133333</v>
      </c>
      <c r="W125" s="50">
        <v>0.003636</v>
      </c>
      <c r="X125" s="50">
        <v>0.007665</v>
      </c>
      <c r="Y125" s="50">
        <v>1.140462</v>
      </c>
      <c r="Z125" s="50">
        <v>0.23809523809523808</v>
      </c>
      <c r="AA125" s="50">
        <v>0.14285714285714285</v>
      </c>
      <c r="AB125" s="93">
        <v>125</v>
      </c>
      <c r="AC125" s="93"/>
      <c r="AD125" s="94"/>
      <c r="AE125" s="85" t="s">
        <v>210</v>
      </c>
      <c r="AF125" s="85" t="s">
        <v>557</v>
      </c>
      <c r="AG125" s="85" t="s">
        <v>211</v>
      </c>
      <c r="AH125" s="85"/>
      <c r="AI125" s="85"/>
      <c r="AJ125" s="85">
        <v>0.3933752</v>
      </c>
      <c r="AK125" s="85">
        <v>376</v>
      </c>
      <c r="AL125" s="85"/>
      <c r="AM125" s="69" t="str">
        <f>REPLACE(INDEX(GroupVertices[Group],MATCH(Vertices[[#This Row],[Vertex]],GroupVertices[Vertex],0)),1,1,"")</f>
        <v>2</v>
      </c>
      <c r="AN125" s="49"/>
      <c r="AO125" s="50"/>
      <c r="AP125" s="49"/>
      <c r="AQ125" s="50"/>
      <c r="AR125" s="49"/>
      <c r="AS125" s="50"/>
      <c r="AT125" s="49"/>
      <c r="AU125" s="50"/>
      <c r="AV125" s="49"/>
      <c r="AW125" s="88" t="s">
        <v>281</v>
      </c>
      <c r="AX125" s="88" t="s">
        <v>281</v>
      </c>
      <c r="AY125" s="88" t="s">
        <v>281</v>
      </c>
      <c r="AZ125" s="88" t="s">
        <v>281</v>
      </c>
    </row>
    <row r="126" spans="1:52" ht="41.45" customHeight="1">
      <c r="A126" s="68" t="s">
        <v>382</v>
      </c>
      <c r="B126" s="85"/>
      <c r="C126" s="75"/>
      <c r="D126" s="75" t="s">
        <v>64</v>
      </c>
      <c r="E126" s="89">
        <v>180.14147407841932</v>
      </c>
      <c r="F126" s="113">
        <v>99.9804579221584</v>
      </c>
      <c r="G126" s="75" t="s">
        <v>209</v>
      </c>
      <c r="H126" s="114"/>
      <c r="I126" s="78" t="s">
        <v>382</v>
      </c>
      <c r="J126" s="92"/>
      <c r="K126" s="115"/>
      <c r="L126" s="78" t="s">
        <v>382</v>
      </c>
      <c r="M126" s="116">
        <v>7.512723142014501</v>
      </c>
      <c r="N126" s="96">
        <v>6012.01904296875</v>
      </c>
      <c r="O126" s="96">
        <v>6020.53955078125</v>
      </c>
      <c r="P126" s="97"/>
      <c r="Q126" s="98"/>
      <c r="R126" s="98"/>
      <c r="S126" s="117"/>
      <c r="T126" s="49">
        <v>7</v>
      </c>
      <c r="U126" s="49">
        <v>7</v>
      </c>
      <c r="V126" s="50">
        <v>11.552381</v>
      </c>
      <c r="W126" s="50">
        <v>0.003676</v>
      </c>
      <c r="X126" s="50">
        <v>0.012142</v>
      </c>
      <c r="Y126" s="50">
        <v>1.527946</v>
      </c>
      <c r="Z126" s="50">
        <v>0.3333333333333333</v>
      </c>
      <c r="AA126" s="50">
        <v>0.4</v>
      </c>
      <c r="AB126" s="93">
        <v>126</v>
      </c>
      <c r="AC126" s="93"/>
      <c r="AD126" s="94"/>
      <c r="AE126" s="85" t="s">
        <v>210</v>
      </c>
      <c r="AF126" s="85" t="s">
        <v>558</v>
      </c>
      <c r="AG126" s="85" t="s">
        <v>211</v>
      </c>
      <c r="AH126" s="85"/>
      <c r="AI126" s="85"/>
      <c r="AJ126" s="85">
        <v>0.4413223</v>
      </c>
      <c r="AK126" s="85">
        <v>500</v>
      </c>
      <c r="AL126" s="85"/>
      <c r="AM126" s="69" t="str">
        <f>REPLACE(INDEX(GroupVertices[Group],MATCH(Vertices[[#This Row],[Vertex]],GroupVertices[Vertex],0)),1,1,"")</f>
        <v>2</v>
      </c>
      <c r="AN126" s="49"/>
      <c r="AO126" s="50"/>
      <c r="AP126" s="49"/>
      <c r="AQ126" s="50"/>
      <c r="AR126" s="49"/>
      <c r="AS126" s="50"/>
      <c r="AT126" s="49"/>
      <c r="AU126" s="50"/>
      <c r="AV126" s="49"/>
      <c r="AW126" s="88" t="s">
        <v>281</v>
      </c>
      <c r="AX126" s="88" t="s">
        <v>281</v>
      </c>
      <c r="AY126" s="88" t="s">
        <v>281</v>
      </c>
      <c r="AZ126" s="88" t="s">
        <v>281</v>
      </c>
    </row>
    <row r="127" spans="1:52" ht="41.45" customHeight="1">
      <c r="A127" s="68" t="s">
        <v>428</v>
      </c>
      <c r="B127" s="85"/>
      <c r="C127" s="75"/>
      <c r="D127" s="75" t="s">
        <v>64</v>
      </c>
      <c r="E127" s="89">
        <v>162</v>
      </c>
      <c r="F127" s="113">
        <v>100</v>
      </c>
      <c r="G127" s="75" t="s">
        <v>209</v>
      </c>
      <c r="H127" s="114"/>
      <c r="I127" s="78" t="s">
        <v>428</v>
      </c>
      <c r="J127" s="92"/>
      <c r="K127" s="115"/>
      <c r="L127" s="78" t="s">
        <v>428</v>
      </c>
      <c r="M127" s="116">
        <v>1</v>
      </c>
      <c r="N127" s="96">
        <v>3742.01318359375</v>
      </c>
      <c r="O127" s="96">
        <v>3235.43701171875</v>
      </c>
      <c r="P127" s="97"/>
      <c r="Q127" s="98"/>
      <c r="R127" s="98"/>
      <c r="S127" s="117"/>
      <c r="T127" s="49">
        <v>1</v>
      </c>
      <c r="U127" s="49">
        <v>0</v>
      </c>
      <c r="V127" s="50">
        <v>0</v>
      </c>
      <c r="W127" s="50">
        <v>0.003559</v>
      </c>
      <c r="X127" s="50">
        <v>0.003873</v>
      </c>
      <c r="Y127" s="50">
        <v>0.309513</v>
      </c>
      <c r="Z127" s="50">
        <v>0</v>
      </c>
      <c r="AA127" s="50">
        <v>0</v>
      </c>
      <c r="AB127" s="93">
        <v>127</v>
      </c>
      <c r="AC127" s="93"/>
      <c r="AD127" s="94"/>
      <c r="AE127" s="85" t="s">
        <v>210</v>
      </c>
      <c r="AF127" s="118" t="s">
        <v>559</v>
      </c>
      <c r="AG127" s="85" t="s">
        <v>211</v>
      </c>
      <c r="AH127" s="85"/>
      <c r="AI127" s="85"/>
      <c r="AJ127" s="85">
        <v>0.4010233</v>
      </c>
      <c r="AK127" s="85">
        <v>500</v>
      </c>
      <c r="AL127" s="85"/>
      <c r="AM127" s="69" t="str">
        <f>REPLACE(INDEX(GroupVertices[Group],MATCH(Vertices[[#This Row],[Vertex]],GroupVertices[Vertex],0)),1,1,"")</f>
        <v>1</v>
      </c>
      <c r="AN127" s="49"/>
      <c r="AO127" s="50"/>
      <c r="AP127" s="49"/>
      <c r="AQ127" s="50"/>
      <c r="AR127" s="49"/>
      <c r="AS127" s="50"/>
      <c r="AT127" s="49"/>
      <c r="AU127" s="50"/>
      <c r="AV127" s="49"/>
      <c r="AW127" s="49"/>
      <c r="AX127" s="49"/>
      <c r="AY127" s="49"/>
      <c r="AZ127" s="49"/>
    </row>
    <row r="128" spans="1:52" ht="41.45" customHeight="1">
      <c r="A128" s="68" t="s">
        <v>369</v>
      </c>
      <c r="B128" s="85"/>
      <c r="C128" s="75"/>
      <c r="D128" s="75" t="s">
        <v>64</v>
      </c>
      <c r="E128" s="89">
        <v>164.01904241240493</v>
      </c>
      <c r="F128" s="113">
        <v>99.9978250783912</v>
      </c>
      <c r="G128" s="75" t="s">
        <v>209</v>
      </c>
      <c r="H128" s="114"/>
      <c r="I128" s="78" t="s">
        <v>369</v>
      </c>
      <c r="J128" s="92"/>
      <c r="K128" s="115"/>
      <c r="L128" s="78" t="s">
        <v>369</v>
      </c>
      <c r="M128" s="116">
        <v>1.724828874827798</v>
      </c>
      <c r="N128" s="96">
        <v>6304.4404296875</v>
      </c>
      <c r="O128" s="96">
        <v>8147.60791015625</v>
      </c>
      <c r="P128" s="97"/>
      <c r="Q128" s="98"/>
      <c r="R128" s="98"/>
      <c r="S128" s="117"/>
      <c r="T128" s="49">
        <v>2</v>
      </c>
      <c r="U128" s="49">
        <v>4</v>
      </c>
      <c r="V128" s="50">
        <v>1.285714</v>
      </c>
      <c r="W128" s="50">
        <v>0.00361</v>
      </c>
      <c r="X128" s="50">
        <v>0.00815</v>
      </c>
      <c r="Y128" s="50">
        <v>0.821492</v>
      </c>
      <c r="Z128" s="50">
        <v>0.4</v>
      </c>
      <c r="AA128" s="50">
        <v>0.2</v>
      </c>
      <c r="AB128" s="93">
        <v>128</v>
      </c>
      <c r="AC128" s="93"/>
      <c r="AD128" s="94"/>
      <c r="AE128" s="85" t="s">
        <v>210</v>
      </c>
      <c r="AF128" s="85" t="s">
        <v>560</v>
      </c>
      <c r="AG128" s="85" t="s">
        <v>211</v>
      </c>
      <c r="AH128" s="85"/>
      <c r="AI128" s="85"/>
      <c r="AJ128" s="85">
        <v>0.3295132</v>
      </c>
      <c r="AK128" s="85">
        <v>500</v>
      </c>
      <c r="AL128" s="85"/>
      <c r="AM128" s="69" t="str">
        <f>REPLACE(INDEX(GroupVertices[Group],MATCH(Vertices[[#This Row],[Vertex]],GroupVertices[Vertex],0)),1,1,"")</f>
        <v>2</v>
      </c>
      <c r="AN128" s="49"/>
      <c r="AO128" s="50"/>
      <c r="AP128" s="49"/>
      <c r="AQ128" s="50"/>
      <c r="AR128" s="49"/>
      <c r="AS128" s="50"/>
      <c r="AT128" s="49"/>
      <c r="AU128" s="50"/>
      <c r="AV128" s="49"/>
      <c r="AW128" s="88" t="s">
        <v>281</v>
      </c>
      <c r="AX128" s="88" t="s">
        <v>281</v>
      </c>
      <c r="AY128" s="88" t="s">
        <v>281</v>
      </c>
      <c r="AZ128" s="88" t="s">
        <v>281</v>
      </c>
    </row>
    <row r="129" spans="1:52" ht="41.45" customHeight="1">
      <c r="A129" s="68" t="s">
        <v>371</v>
      </c>
      <c r="B129" s="85"/>
      <c r="C129" s="75"/>
      <c r="D129" s="75" t="s">
        <v>64</v>
      </c>
      <c r="E129" s="89">
        <v>162</v>
      </c>
      <c r="F129" s="113">
        <v>100</v>
      </c>
      <c r="G129" s="75" t="s">
        <v>209</v>
      </c>
      <c r="H129" s="114"/>
      <c r="I129" s="78" t="s">
        <v>371</v>
      </c>
      <c r="J129" s="92"/>
      <c r="K129" s="115"/>
      <c r="L129" s="78" t="s">
        <v>371</v>
      </c>
      <c r="M129" s="116">
        <v>1</v>
      </c>
      <c r="N129" s="96">
        <v>6445.44580078125</v>
      </c>
      <c r="O129" s="96">
        <v>4634.91796875</v>
      </c>
      <c r="P129" s="97"/>
      <c r="Q129" s="98"/>
      <c r="R129" s="98"/>
      <c r="S129" s="117"/>
      <c r="T129" s="49">
        <v>2</v>
      </c>
      <c r="U129" s="49">
        <v>1</v>
      </c>
      <c r="V129" s="50">
        <v>0</v>
      </c>
      <c r="W129" s="50">
        <v>0.003584</v>
      </c>
      <c r="X129" s="50">
        <v>0.006103</v>
      </c>
      <c r="Y129" s="50">
        <v>0.569876</v>
      </c>
      <c r="Z129" s="50">
        <v>0.6666666666666666</v>
      </c>
      <c r="AA129" s="50">
        <v>0</v>
      </c>
      <c r="AB129" s="93">
        <v>129</v>
      </c>
      <c r="AC129" s="93"/>
      <c r="AD129" s="94"/>
      <c r="AE129" s="85" t="s">
        <v>210</v>
      </c>
      <c r="AF129" s="85" t="s">
        <v>561</v>
      </c>
      <c r="AG129" s="85" t="s">
        <v>211</v>
      </c>
      <c r="AH129" s="85"/>
      <c r="AI129" s="85"/>
      <c r="AJ129" s="85">
        <v>0.6133332</v>
      </c>
      <c r="AK129" s="85">
        <v>75</v>
      </c>
      <c r="AL129" s="85"/>
      <c r="AM129" s="69" t="str">
        <f>REPLACE(INDEX(GroupVertices[Group],MATCH(Vertices[[#This Row],[Vertex]],GroupVertices[Vertex],0)),1,1,"")</f>
        <v>2</v>
      </c>
      <c r="AN129" s="49"/>
      <c r="AO129" s="50"/>
      <c r="AP129" s="49"/>
      <c r="AQ129" s="50"/>
      <c r="AR129" s="49"/>
      <c r="AS129" s="50"/>
      <c r="AT129" s="49"/>
      <c r="AU129" s="50"/>
      <c r="AV129" s="49"/>
      <c r="AW129" s="88" t="s">
        <v>281</v>
      </c>
      <c r="AX129" s="88" t="s">
        <v>281</v>
      </c>
      <c r="AY129" s="88" t="s">
        <v>281</v>
      </c>
      <c r="AZ129" s="88" t="s">
        <v>281</v>
      </c>
    </row>
    <row r="130" spans="1:52" ht="41.45" customHeight="1">
      <c r="A130" s="68" t="s">
        <v>372</v>
      </c>
      <c r="B130" s="85"/>
      <c r="C130" s="75"/>
      <c r="D130" s="75" t="s">
        <v>64</v>
      </c>
      <c r="E130" s="89">
        <v>162</v>
      </c>
      <c r="F130" s="113">
        <v>100</v>
      </c>
      <c r="G130" s="75" t="s">
        <v>209</v>
      </c>
      <c r="H130" s="114"/>
      <c r="I130" s="78" t="s">
        <v>372</v>
      </c>
      <c r="J130" s="92"/>
      <c r="K130" s="115"/>
      <c r="L130" s="78" t="s">
        <v>372</v>
      </c>
      <c r="M130" s="116">
        <v>1</v>
      </c>
      <c r="N130" s="96">
        <v>9130.91015625</v>
      </c>
      <c r="O130" s="96">
        <v>5773.45556640625</v>
      </c>
      <c r="P130" s="97"/>
      <c r="Q130" s="98"/>
      <c r="R130" s="98"/>
      <c r="S130" s="117"/>
      <c r="T130" s="49">
        <v>2</v>
      </c>
      <c r="U130" s="49">
        <v>1</v>
      </c>
      <c r="V130" s="50">
        <v>0</v>
      </c>
      <c r="W130" s="50">
        <v>0.003584</v>
      </c>
      <c r="X130" s="50">
        <v>0.005838</v>
      </c>
      <c r="Y130" s="50">
        <v>0.577488</v>
      </c>
      <c r="Z130" s="50">
        <v>0.6666666666666666</v>
      </c>
      <c r="AA130" s="50">
        <v>0</v>
      </c>
      <c r="AB130" s="93">
        <v>130</v>
      </c>
      <c r="AC130" s="93"/>
      <c r="AD130" s="94"/>
      <c r="AE130" s="85" t="s">
        <v>210</v>
      </c>
      <c r="AF130" s="118" t="s">
        <v>562</v>
      </c>
      <c r="AG130" s="85" t="s">
        <v>211</v>
      </c>
      <c r="AH130" s="85"/>
      <c r="AI130" s="85"/>
      <c r="AJ130" s="85">
        <v>0.3275892</v>
      </c>
      <c r="AK130" s="85">
        <v>341</v>
      </c>
      <c r="AL130" s="85"/>
      <c r="AM130" s="69" t="str">
        <f>REPLACE(INDEX(GroupVertices[Group],MATCH(Vertices[[#This Row],[Vertex]],GroupVertices[Vertex],0)),1,1,"")</f>
        <v>4</v>
      </c>
      <c r="AN130" s="49"/>
      <c r="AO130" s="50"/>
      <c r="AP130" s="49"/>
      <c r="AQ130" s="50"/>
      <c r="AR130" s="49"/>
      <c r="AS130" s="50"/>
      <c r="AT130" s="49"/>
      <c r="AU130" s="50"/>
      <c r="AV130" s="49"/>
      <c r="AW130" s="88" t="s">
        <v>281</v>
      </c>
      <c r="AX130" s="88" t="s">
        <v>281</v>
      </c>
      <c r="AY130" s="88" t="s">
        <v>281</v>
      </c>
      <c r="AZ130" s="88" t="s">
        <v>281</v>
      </c>
    </row>
    <row r="131" spans="1:52" ht="41.45" customHeight="1">
      <c r="A131" s="68" t="s">
        <v>373</v>
      </c>
      <c r="B131" s="85"/>
      <c r="C131" s="75"/>
      <c r="D131" s="75" t="s">
        <v>64</v>
      </c>
      <c r="E131" s="89">
        <v>162</v>
      </c>
      <c r="F131" s="113">
        <v>100</v>
      </c>
      <c r="G131" s="75" t="s">
        <v>209</v>
      </c>
      <c r="H131" s="114"/>
      <c r="I131" s="78" t="s">
        <v>373</v>
      </c>
      <c r="J131" s="92"/>
      <c r="K131" s="115"/>
      <c r="L131" s="78" t="s">
        <v>373</v>
      </c>
      <c r="M131" s="116">
        <v>1</v>
      </c>
      <c r="N131" s="96">
        <v>9245.666015625</v>
      </c>
      <c r="O131" s="96">
        <v>7734.33251953125</v>
      </c>
      <c r="P131" s="97"/>
      <c r="Q131" s="98"/>
      <c r="R131" s="98"/>
      <c r="S131" s="117"/>
      <c r="T131" s="49">
        <v>1</v>
      </c>
      <c r="U131" s="49">
        <v>1</v>
      </c>
      <c r="V131" s="50">
        <v>0</v>
      </c>
      <c r="W131" s="50">
        <v>0.003571</v>
      </c>
      <c r="X131" s="50">
        <v>0.005044</v>
      </c>
      <c r="Y131" s="50">
        <v>0.44462</v>
      </c>
      <c r="Z131" s="50">
        <v>0.5</v>
      </c>
      <c r="AA131" s="50">
        <v>0</v>
      </c>
      <c r="AB131" s="93">
        <v>131</v>
      </c>
      <c r="AC131" s="93"/>
      <c r="AD131" s="94"/>
      <c r="AE131" s="85" t="s">
        <v>210</v>
      </c>
      <c r="AF131" s="85" t="s">
        <v>563</v>
      </c>
      <c r="AG131" s="85" t="s">
        <v>211</v>
      </c>
      <c r="AH131" s="85"/>
      <c r="AI131" s="85"/>
      <c r="AJ131" s="85">
        <v>0.3120251</v>
      </c>
      <c r="AK131" s="85">
        <v>500</v>
      </c>
      <c r="AL131" s="85"/>
      <c r="AM131" s="69" t="str">
        <f>REPLACE(INDEX(GroupVertices[Group],MATCH(Vertices[[#This Row],[Vertex]],GroupVertices[Vertex],0)),1,1,"")</f>
        <v>4</v>
      </c>
      <c r="AN131" s="49"/>
      <c r="AO131" s="50"/>
      <c r="AP131" s="49"/>
      <c r="AQ131" s="50"/>
      <c r="AR131" s="49"/>
      <c r="AS131" s="50"/>
      <c r="AT131" s="49"/>
      <c r="AU131" s="50"/>
      <c r="AV131" s="49"/>
      <c r="AW131" s="88" t="s">
        <v>281</v>
      </c>
      <c r="AX131" s="88" t="s">
        <v>281</v>
      </c>
      <c r="AY131" s="88" t="s">
        <v>281</v>
      </c>
      <c r="AZ131" s="88" t="s">
        <v>281</v>
      </c>
    </row>
    <row r="132" spans="1:52" ht="41.45" customHeight="1">
      <c r="A132" s="68" t="s">
        <v>374</v>
      </c>
      <c r="B132" s="85"/>
      <c r="C132" s="75"/>
      <c r="D132" s="75" t="s">
        <v>64</v>
      </c>
      <c r="E132" s="89">
        <v>162.6281466678919</v>
      </c>
      <c r="F132" s="113">
        <v>99.99932335757134</v>
      </c>
      <c r="G132" s="75" t="s">
        <v>209</v>
      </c>
      <c r="H132" s="114"/>
      <c r="I132" s="78" t="s">
        <v>374</v>
      </c>
      <c r="J132" s="92"/>
      <c r="K132" s="115"/>
      <c r="L132" s="78" t="s">
        <v>374</v>
      </c>
      <c r="M132" s="116">
        <v>1.2255023667247298</v>
      </c>
      <c r="N132" s="96">
        <v>6848.6259765625</v>
      </c>
      <c r="O132" s="96">
        <v>8307.439453125</v>
      </c>
      <c r="P132" s="97"/>
      <c r="Q132" s="98"/>
      <c r="R132" s="98"/>
      <c r="S132" s="117"/>
      <c r="T132" s="49">
        <v>4</v>
      </c>
      <c r="U132" s="49">
        <v>3</v>
      </c>
      <c r="V132" s="50">
        <v>0.4</v>
      </c>
      <c r="W132" s="50">
        <v>0.003623</v>
      </c>
      <c r="X132" s="50">
        <v>0.009459</v>
      </c>
      <c r="Y132" s="50">
        <v>0.978698</v>
      </c>
      <c r="Z132" s="50">
        <v>0.7</v>
      </c>
      <c r="AA132" s="50">
        <v>0.16666666666666666</v>
      </c>
      <c r="AB132" s="93">
        <v>132</v>
      </c>
      <c r="AC132" s="93"/>
      <c r="AD132" s="94"/>
      <c r="AE132" s="85" t="s">
        <v>210</v>
      </c>
      <c r="AF132" s="85" t="s">
        <v>564</v>
      </c>
      <c r="AG132" s="85" t="s">
        <v>211</v>
      </c>
      <c r="AH132" s="85"/>
      <c r="AI132" s="85"/>
      <c r="AJ132" s="85">
        <v>0.3987879</v>
      </c>
      <c r="AK132" s="85">
        <v>500</v>
      </c>
      <c r="AL132" s="85"/>
      <c r="AM132" s="69" t="str">
        <f>REPLACE(INDEX(GroupVertices[Group],MATCH(Vertices[[#This Row],[Vertex]],GroupVertices[Vertex],0)),1,1,"")</f>
        <v>2</v>
      </c>
      <c r="AN132" s="49"/>
      <c r="AO132" s="50"/>
      <c r="AP132" s="49"/>
      <c r="AQ132" s="50"/>
      <c r="AR132" s="49"/>
      <c r="AS132" s="50"/>
      <c r="AT132" s="49"/>
      <c r="AU132" s="50"/>
      <c r="AV132" s="49"/>
      <c r="AW132" s="88" t="s">
        <v>281</v>
      </c>
      <c r="AX132" s="88" t="s">
        <v>281</v>
      </c>
      <c r="AY132" s="88" t="s">
        <v>281</v>
      </c>
      <c r="AZ132" s="88" t="s">
        <v>281</v>
      </c>
    </row>
    <row r="133" spans="1:52" ht="41.45" customHeight="1">
      <c r="A133" s="68" t="s">
        <v>375</v>
      </c>
      <c r="B133" s="85"/>
      <c r="C133" s="75"/>
      <c r="D133" s="75" t="s">
        <v>64</v>
      </c>
      <c r="E133" s="89">
        <v>164.87900503771567</v>
      </c>
      <c r="F133" s="113">
        <v>99.99689872276585</v>
      </c>
      <c r="G133" s="75" t="s">
        <v>209</v>
      </c>
      <c r="H133" s="114"/>
      <c r="I133" s="78" t="s">
        <v>375</v>
      </c>
      <c r="J133" s="92"/>
      <c r="K133" s="115"/>
      <c r="L133" s="78" t="s">
        <v>375</v>
      </c>
      <c r="M133" s="116">
        <v>2.0335523262363724</v>
      </c>
      <c r="N133" s="96">
        <v>7403.37060546875</v>
      </c>
      <c r="O133" s="96">
        <v>7370.513671875</v>
      </c>
      <c r="P133" s="97"/>
      <c r="Q133" s="98"/>
      <c r="R133" s="98"/>
      <c r="S133" s="117"/>
      <c r="T133" s="49">
        <v>3</v>
      </c>
      <c r="U133" s="49">
        <v>5</v>
      </c>
      <c r="V133" s="50">
        <v>1.833333</v>
      </c>
      <c r="W133" s="50">
        <v>0.003623</v>
      </c>
      <c r="X133" s="50">
        <v>0.009238</v>
      </c>
      <c r="Y133" s="50">
        <v>0.993813</v>
      </c>
      <c r="Z133" s="50">
        <v>0.5</v>
      </c>
      <c r="AA133" s="50">
        <v>0.3333333333333333</v>
      </c>
      <c r="AB133" s="93">
        <v>133</v>
      </c>
      <c r="AC133" s="93"/>
      <c r="AD133" s="94"/>
      <c r="AE133" s="85" t="s">
        <v>210</v>
      </c>
      <c r="AF133" s="85" t="s">
        <v>565</v>
      </c>
      <c r="AG133" s="85" t="s">
        <v>211</v>
      </c>
      <c r="AH133" s="85"/>
      <c r="AI133" s="85"/>
      <c r="AJ133" s="85">
        <v>0.2995771</v>
      </c>
      <c r="AK133" s="85">
        <v>500</v>
      </c>
      <c r="AL133" s="85"/>
      <c r="AM133" s="69" t="str">
        <f>REPLACE(INDEX(GroupVertices[Group],MATCH(Vertices[[#This Row],[Vertex]],GroupVertices[Vertex],0)),1,1,"")</f>
        <v>2</v>
      </c>
      <c r="AN133" s="49"/>
      <c r="AO133" s="50"/>
      <c r="AP133" s="49"/>
      <c r="AQ133" s="50"/>
      <c r="AR133" s="49"/>
      <c r="AS133" s="50"/>
      <c r="AT133" s="49"/>
      <c r="AU133" s="50"/>
      <c r="AV133" s="49"/>
      <c r="AW133" s="88" t="s">
        <v>281</v>
      </c>
      <c r="AX133" s="88" t="s">
        <v>281</v>
      </c>
      <c r="AY133" s="88" t="s">
        <v>281</v>
      </c>
      <c r="AZ133" s="88" t="s">
        <v>281</v>
      </c>
    </row>
    <row r="134" spans="1:52" ht="41.45" customHeight="1">
      <c r="A134" s="68" t="s">
        <v>429</v>
      </c>
      <c r="B134" s="85"/>
      <c r="C134" s="75"/>
      <c r="D134" s="75" t="s">
        <v>64</v>
      </c>
      <c r="E134" s="89">
        <v>162.44867574267516</v>
      </c>
      <c r="F134" s="113">
        <v>99.99951668446285</v>
      </c>
      <c r="G134" s="75" t="s">
        <v>209</v>
      </c>
      <c r="H134" s="114"/>
      <c r="I134" s="78" t="s">
        <v>429</v>
      </c>
      <c r="J134" s="92"/>
      <c r="K134" s="115"/>
      <c r="L134" s="78" t="s">
        <v>429</v>
      </c>
      <c r="M134" s="116">
        <v>1.1610729580159735</v>
      </c>
      <c r="N134" s="96">
        <v>5443.962890625</v>
      </c>
      <c r="O134" s="96">
        <v>4858.5234375</v>
      </c>
      <c r="P134" s="97"/>
      <c r="Q134" s="98"/>
      <c r="R134" s="98"/>
      <c r="S134" s="117"/>
      <c r="T134" s="49">
        <v>3</v>
      </c>
      <c r="U134" s="49">
        <v>0</v>
      </c>
      <c r="V134" s="50">
        <v>0.285714</v>
      </c>
      <c r="W134" s="50">
        <v>0.003584</v>
      </c>
      <c r="X134" s="50">
        <v>0.005801</v>
      </c>
      <c r="Y134" s="50">
        <v>0.575493</v>
      </c>
      <c r="Z134" s="50">
        <v>0.3333333333333333</v>
      </c>
      <c r="AA134" s="50">
        <v>0</v>
      </c>
      <c r="AB134" s="93">
        <v>134</v>
      </c>
      <c r="AC134" s="93"/>
      <c r="AD134" s="94"/>
      <c r="AE134" s="85" t="s">
        <v>210</v>
      </c>
      <c r="AF134" s="85" t="s">
        <v>566</v>
      </c>
      <c r="AG134" s="85" t="s">
        <v>211</v>
      </c>
      <c r="AH134" s="85"/>
      <c r="AI134" s="85"/>
      <c r="AJ134" s="85">
        <v>0.466761</v>
      </c>
      <c r="AK134" s="85">
        <v>500</v>
      </c>
      <c r="AL134" s="85"/>
      <c r="AM134" s="69" t="str">
        <f>REPLACE(INDEX(GroupVertices[Group],MATCH(Vertices[[#This Row],[Vertex]],GroupVertices[Vertex],0)),1,1,"")</f>
        <v>2</v>
      </c>
      <c r="AN134" s="49"/>
      <c r="AO134" s="50"/>
      <c r="AP134" s="49"/>
      <c r="AQ134" s="50"/>
      <c r="AR134" s="49"/>
      <c r="AS134" s="50"/>
      <c r="AT134" s="49"/>
      <c r="AU134" s="50"/>
      <c r="AV134" s="49"/>
      <c r="AW134" s="49"/>
      <c r="AX134" s="49"/>
      <c r="AY134" s="49"/>
      <c r="AZ134" s="49"/>
    </row>
    <row r="135" spans="1:52" ht="41.45" customHeight="1">
      <c r="A135" s="68" t="s">
        <v>379</v>
      </c>
      <c r="B135" s="85"/>
      <c r="C135" s="75"/>
      <c r="D135" s="75" t="s">
        <v>64</v>
      </c>
      <c r="E135" s="89">
        <v>162.44867574267516</v>
      </c>
      <c r="F135" s="113">
        <v>99.99951668446285</v>
      </c>
      <c r="G135" s="75" t="s">
        <v>209</v>
      </c>
      <c r="H135" s="114"/>
      <c r="I135" s="78" t="s">
        <v>379</v>
      </c>
      <c r="J135" s="92"/>
      <c r="K135" s="115"/>
      <c r="L135" s="78" t="s">
        <v>379</v>
      </c>
      <c r="M135" s="116">
        <v>1.1610729580159735</v>
      </c>
      <c r="N135" s="96">
        <v>5231.1005859375</v>
      </c>
      <c r="O135" s="96">
        <v>5923.93603515625</v>
      </c>
      <c r="P135" s="97"/>
      <c r="Q135" s="98"/>
      <c r="R135" s="98"/>
      <c r="S135" s="117"/>
      <c r="T135" s="49">
        <v>2</v>
      </c>
      <c r="U135" s="49">
        <v>4</v>
      </c>
      <c r="V135" s="50">
        <v>0.285714</v>
      </c>
      <c r="W135" s="50">
        <v>0.00361</v>
      </c>
      <c r="X135" s="50">
        <v>0.007234</v>
      </c>
      <c r="Y135" s="50">
        <v>0.834715</v>
      </c>
      <c r="Z135" s="50">
        <v>0.55</v>
      </c>
      <c r="AA135" s="50">
        <v>0.2</v>
      </c>
      <c r="AB135" s="93">
        <v>135</v>
      </c>
      <c r="AC135" s="93"/>
      <c r="AD135" s="94"/>
      <c r="AE135" s="85" t="s">
        <v>210</v>
      </c>
      <c r="AF135" s="118" t="s">
        <v>567</v>
      </c>
      <c r="AG135" s="85" t="s">
        <v>211</v>
      </c>
      <c r="AH135" s="85"/>
      <c r="AI135" s="85"/>
      <c r="AJ135" s="85">
        <v>0.4140234</v>
      </c>
      <c r="AK135" s="85">
        <v>500</v>
      </c>
      <c r="AL135" s="85"/>
      <c r="AM135" s="69" t="str">
        <f>REPLACE(INDEX(GroupVertices[Group],MATCH(Vertices[[#This Row],[Vertex]],GroupVertices[Vertex],0)),1,1,"")</f>
        <v>2</v>
      </c>
      <c r="AN135" s="49"/>
      <c r="AO135" s="50"/>
      <c r="AP135" s="49"/>
      <c r="AQ135" s="50"/>
      <c r="AR135" s="49"/>
      <c r="AS135" s="50"/>
      <c r="AT135" s="49"/>
      <c r="AU135" s="50"/>
      <c r="AV135" s="49"/>
      <c r="AW135" s="88" t="s">
        <v>281</v>
      </c>
      <c r="AX135" s="88" t="s">
        <v>281</v>
      </c>
      <c r="AY135" s="88" t="s">
        <v>281</v>
      </c>
      <c r="AZ135" s="88" t="s">
        <v>281</v>
      </c>
    </row>
    <row r="136" spans="1:52" ht="41.45" customHeight="1">
      <c r="A136" s="68" t="s">
        <v>380</v>
      </c>
      <c r="B136" s="85"/>
      <c r="C136" s="75"/>
      <c r="D136" s="75" t="s">
        <v>64</v>
      </c>
      <c r="E136" s="89">
        <v>162.78518333486488</v>
      </c>
      <c r="F136" s="113">
        <v>99.99915419696417</v>
      </c>
      <c r="G136" s="75" t="s">
        <v>209</v>
      </c>
      <c r="H136" s="114"/>
      <c r="I136" s="78" t="s">
        <v>380</v>
      </c>
      <c r="J136" s="92"/>
      <c r="K136" s="115"/>
      <c r="L136" s="78" t="s">
        <v>380</v>
      </c>
      <c r="M136" s="116">
        <v>1.2818779584059121</v>
      </c>
      <c r="N136" s="96">
        <v>5075.75732421875</v>
      </c>
      <c r="O136" s="96">
        <v>9244.08984375</v>
      </c>
      <c r="P136" s="97"/>
      <c r="Q136" s="98"/>
      <c r="R136" s="98"/>
      <c r="S136" s="117"/>
      <c r="T136" s="49">
        <v>2</v>
      </c>
      <c r="U136" s="49">
        <v>1</v>
      </c>
      <c r="V136" s="50">
        <v>0.5</v>
      </c>
      <c r="W136" s="50">
        <v>0.003584</v>
      </c>
      <c r="X136" s="50">
        <v>0.00518</v>
      </c>
      <c r="Y136" s="50">
        <v>0.578339</v>
      </c>
      <c r="Z136" s="50">
        <v>0.3333333333333333</v>
      </c>
      <c r="AA136" s="50">
        <v>0</v>
      </c>
      <c r="AB136" s="93">
        <v>136</v>
      </c>
      <c r="AC136" s="93"/>
      <c r="AD136" s="94"/>
      <c r="AE136" s="85" t="s">
        <v>210</v>
      </c>
      <c r="AF136" s="85" t="s">
        <v>568</v>
      </c>
      <c r="AG136" s="85" t="s">
        <v>211</v>
      </c>
      <c r="AH136" s="85"/>
      <c r="AI136" s="85"/>
      <c r="AJ136" s="85">
        <v>0.4328893</v>
      </c>
      <c r="AK136" s="85">
        <v>61</v>
      </c>
      <c r="AL136" s="85"/>
      <c r="AM136" s="69" t="str">
        <f>REPLACE(INDEX(GroupVertices[Group],MATCH(Vertices[[#This Row],[Vertex]],GroupVertices[Vertex],0)),1,1,"")</f>
        <v>2</v>
      </c>
      <c r="AN136" s="49"/>
      <c r="AO136" s="50"/>
      <c r="AP136" s="49"/>
      <c r="AQ136" s="50"/>
      <c r="AR136" s="49"/>
      <c r="AS136" s="50"/>
      <c r="AT136" s="49"/>
      <c r="AU136" s="50"/>
      <c r="AV136" s="49"/>
      <c r="AW136" s="88" t="s">
        <v>281</v>
      </c>
      <c r="AX136" s="88" t="s">
        <v>281</v>
      </c>
      <c r="AY136" s="88" t="s">
        <v>281</v>
      </c>
      <c r="AZ136" s="88" t="s">
        <v>281</v>
      </c>
    </row>
    <row r="137" spans="1:52" ht="41.45" customHeight="1">
      <c r="A137" s="68" t="s">
        <v>430</v>
      </c>
      <c r="B137" s="85"/>
      <c r="C137" s="75"/>
      <c r="D137" s="75" t="s">
        <v>64</v>
      </c>
      <c r="E137" s="89">
        <v>162</v>
      </c>
      <c r="F137" s="113">
        <v>100</v>
      </c>
      <c r="G137" s="75" t="s">
        <v>209</v>
      </c>
      <c r="H137" s="114"/>
      <c r="I137" s="78" t="s">
        <v>430</v>
      </c>
      <c r="J137" s="92"/>
      <c r="K137" s="115"/>
      <c r="L137" s="78" t="s">
        <v>430</v>
      </c>
      <c r="M137" s="116">
        <v>1</v>
      </c>
      <c r="N137" s="96">
        <v>3287.64599609375</v>
      </c>
      <c r="O137" s="96">
        <v>1416.7860107421875</v>
      </c>
      <c r="P137" s="97"/>
      <c r="Q137" s="98"/>
      <c r="R137" s="98"/>
      <c r="S137" s="117"/>
      <c r="T137" s="49">
        <v>2</v>
      </c>
      <c r="U137" s="49">
        <v>0</v>
      </c>
      <c r="V137" s="50">
        <v>0</v>
      </c>
      <c r="W137" s="50">
        <v>0.003571</v>
      </c>
      <c r="X137" s="50">
        <v>0.005309</v>
      </c>
      <c r="Y137" s="50">
        <v>0.437008</v>
      </c>
      <c r="Z137" s="50">
        <v>0.5</v>
      </c>
      <c r="AA137" s="50">
        <v>0</v>
      </c>
      <c r="AB137" s="93">
        <v>137</v>
      </c>
      <c r="AC137" s="93"/>
      <c r="AD137" s="94"/>
      <c r="AE137" s="85" t="s">
        <v>210</v>
      </c>
      <c r="AF137" s="85" t="s">
        <v>569</v>
      </c>
      <c r="AG137" s="85" t="s">
        <v>211</v>
      </c>
      <c r="AH137" s="85"/>
      <c r="AI137" s="85"/>
      <c r="AJ137" s="85">
        <v>0</v>
      </c>
      <c r="AK137" s="85">
        <v>5</v>
      </c>
      <c r="AL137" s="85"/>
      <c r="AM137" s="69" t="str">
        <f>REPLACE(INDEX(GroupVertices[Group],MATCH(Vertices[[#This Row],[Vertex]],GroupVertices[Vertex],0)),1,1,"")</f>
        <v>1</v>
      </c>
      <c r="AN137" s="49"/>
      <c r="AO137" s="50"/>
      <c r="AP137" s="49"/>
      <c r="AQ137" s="50"/>
      <c r="AR137" s="49"/>
      <c r="AS137" s="50"/>
      <c r="AT137" s="49"/>
      <c r="AU137" s="50"/>
      <c r="AV137" s="49"/>
      <c r="AW137" s="49"/>
      <c r="AX137" s="49"/>
      <c r="AY137" s="49"/>
      <c r="AZ137" s="49"/>
    </row>
    <row r="138" spans="1:52" ht="41.45" customHeight="1">
      <c r="A138" s="68" t="s">
        <v>431</v>
      </c>
      <c r="B138" s="85"/>
      <c r="C138" s="75"/>
      <c r="D138" s="75" t="s">
        <v>64</v>
      </c>
      <c r="E138" s="89">
        <v>162</v>
      </c>
      <c r="F138" s="113">
        <v>100</v>
      </c>
      <c r="G138" s="75" t="s">
        <v>209</v>
      </c>
      <c r="H138" s="114"/>
      <c r="I138" s="78" t="s">
        <v>431</v>
      </c>
      <c r="J138" s="92"/>
      <c r="K138" s="115"/>
      <c r="L138" s="78" t="s">
        <v>431</v>
      </c>
      <c r="M138" s="116">
        <v>1</v>
      </c>
      <c r="N138" s="96">
        <v>382.7105407714844</v>
      </c>
      <c r="O138" s="96">
        <v>6886.44921875</v>
      </c>
      <c r="P138" s="97"/>
      <c r="Q138" s="98"/>
      <c r="R138" s="98"/>
      <c r="S138" s="117"/>
      <c r="T138" s="49">
        <v>2</v>
      </c>
      <c r="U138" s="49">
        <v>0</v>
      </c>
      <c r="V138" s="50">
        <v>0</v>
      </c>
      <c r="W138" s="50">
        <v>0.003571</v>
      </c>
      <c r="X138" s="50">
        <v>0.005309</v>
      </c>
      <c r="Y138" s="50">
        <v>0.437008</v>
      </c>
      <c r="Z138" s="50">
        <v>0.5</v>
      </c>
      <c r="AA138" s="50">
        <v>0</v>
      </c>
      <c r="AB138" s="93">
        <v>138</v>
      </c>
      <c r="AC138" s="93"/>
      <c r="AD138" s="94"/>
      <c r="AE138" s="85" t="s">
        <v>210</v>
      </c>
      <c r="AF138" s="85" t="s">
        <v>570</v>
      </c>
      <c r="AG138" s="85" t="s">
        <v>211</v>
      </c>
      <c r="AH138" s="85"/>
      <c r="AI138" s="85"/>
      <c r="AJ138" s="85">
        <v>0</v>
      </c>
      <c r="AK138" s="85">
        <v>2</v>
      </c>
      <c r="AL138" s="85"/>
      <c r="AM138" s="69" t="str">
        <f>REPLACE(INDEX(GroupVertices[Group],MATCH(Vertices[[#This Row],[Vertex]],GroupVertices[Vertex],0)),1,1,"")</f>
        <v>1</v>
      </c>
      <c r="AN138" s="49"/>
      <c r="AO138" s="50"/>
      <c r="AP138" s="49"/>
      <c r="AQ138" s="50"/>
      <c r="AR138" s="49"/>
      <c r="AS138" s="50"/>
      <c r="AT138" s="49"/>
      <c r="AU138" s="50"/>
      <c r="AV138" s="49"/>
      <c r="AW138" s="49"/>
      <c r="AX138" s="49"/>
      <c r="AY138" s="49"/>
      <c r="AZ138" s="49"/>
    </row>
    <row r="139" spans="1:52" ht="41.45" customHeight="1">
      <c r="A139" s="68" t="s">
        <v>432</v>
      </c>
      <c r="B139" s="85"/>
      <c r="C139" s="75"/>
      <c r="D139" s="75" t="s">
        <v>64</v>
      </c>
      <c r="E139" s="89">
        <v>162</v>
      </c>
      <c r="F139" s="113">
        <v>100</v>
      </c>
      <c r="G139" s="75" t="s">
        <v>209</v>
      </c>
      <c r="H139" s="114"/>
      <c r="I139" s="78" t="s">
        <v>432</v>
      </c>
      <c r="J139" s="92"/>
      <c r="K139" s="115"/>
      <c r="L139" s="78" t="s">
        <v>432</v>
      </c>
      <c r="M139" s="116">
        <v>1</v>
      </c>
      <c r="N139" s="96">
        <v>5983.900390625</v>
      </c>
      <c r="O139" s="96">
        <v>3853.017822265625</v>
      </c>
      <c r="P139" s="97"/>
      <c r="Q139" s="98"/>
      <c r="R139" s="98"/>
      <c r="S139" s="117"/>
      <c r="T139" s="49">
        <v>3</v>
      </c>
      <c r="U139" s="49">
        <v>0</v>
      </c>
      <c r="V139" s="50">
        <v>0</v>
      </c>
      <c r="W139" s="50">
        <v>0.003584</v>
      </c>
      <c r="X139" s="50">
        <v>0.005301</v>
      </c>
      <c r="Y139" s="50">
        <v>0.57633</v>
      </c>
      <c r="Z139" s="50">
        <v>0.6666666666666666</v>
      </c>
      <c r="AA139" s="50">
        <v>0</v>
      </c>
      <c r="AB139" s="93">
        <v>139</v>
      </c>
      <c r="AC139" s="93"/>
      <c r="AD139" s="94"/>
      <c r="AE139" s="85" t="s">
        <v>210</v>
      </c>
      <c r="AF139" s="85" t="s">
        <v>571</v>
      </c>
      <c r="AG139" s="85" t="s">
        <v>211</v>
      </c>
      <c r="AH139" s="85"/>
      <c r="AI139" s="85"/>
      <c r="AJ139" s="85">
        <v>0.4141916</v>
      </c>
      <c r="AK139" s="85">
        <v>500</v>
      </c>
      <c r="AL139" s="85"/>
      <c r="AM139" s="69" t="str">
        <f>REPLACE(INDEX(GroupVertices[Group],MATCH(Vertices[[#This Row],[Vertex]],GroupVertices[Vertex],0)),1,1,"")</f>
        <v>2</v>
      </c>
      <c r="AN139" s="49"/>
      <c r="AO139" s="50"/>
      <c r="AP139" s="49"/>
      <c r="AQ139" s="50"/>
      <c r="AR139" s="49"/>
      <c r="AS139" s="50"/>
      <c r="AT139" s="49"/>
      <c r="AU139" s="50"/>
      <c r="AV139" s="49"/>
      <c r="AW139" s="49"/>
      <c r="AX139" s="49"/>
      <c r="AY139" s="49"/>
      <c r="AZ139" s="49"/>
    </row>
    <row r="140" spans="1:52" ht="41.45" customHeight="1">
      <c r="A140" s="68" t="s">
        <v>383</v>
      </c>
      <c r="B140" s="85"/>
      <c r="C140" s="75"/>
      <c r="D140" s="75" t="s">
        <v>64</v>
      </c>
      <c r="E140" s="89">
        <v>167.2345550423103</v>
      </c>
      <c r="F140" s="113">
        <v>99.99436131365837</v>
      </c>
      <c r="G140" s="75" t="s">
        <v>209</v>
      </c>
      <c r="H140" s="114"/>
      <c r="I140" s="78" t="s">
        <v>383</v>
      </c>
      <c r="J140" s="92"/>
      <c r="K140" s="115"/>
      <c r="L140" s="78" t="s">
        <v>383</v>
      </c>
      <c r="M140" s="116">
        <v>2.879186201454109</v>
      </c>
      <c r="N140" s="96">
        <v>6815.21533203125</v>
      </c>
      <c r="O140" s="96">
        <v>5500.78173828125</v>
      </c>
      <c r="P140" s="97"/>
      <c r="Q140" s="98"/>
      <c r="R140" s="98"/>
      <c r="S140" s="117"/>
      <c r="T140" s="49">
        <v>3</v>
      </c>
      <c r="U140" s="49">
        <v>5</v>
      </c>
      <c r="V140" s="50">
        <v>3.333333</v>
      </c>
      <c r="W140" s="50">
        <v>0.003636</v>
      </c>
      <c r="X140" s="50">
        <v>0.010111</v>
      </c>
      <c r="Y140" s="50">
        <v>1.127755</v>
      </c>
      <c r="Z140" s="50">
        <v>0.5476190476190477</v>
      </c>
      <c r="AA140" s="50">
        <v>0.14285714285714285</v>
      </c>
      <c r="AB140" s="93">
        <v>140</v>
      </c>
      <c r="AC140" s="93"/>
      <c r="AD140" s="94"/>
      <c r="AE140" s="85" t="s">
        <v>210</v>
      </c>
      <c r="AF140" s="85" t="s">
        <v>572</v>
      </c>
      <c r="AG140" s="85" t="s">
        <v>211</v>
      </c>
      <c r="AH140" s="85"/>
      <c r="AI140" s="85"/>
      <c r="AJ140" s="85">
        <v>0.660179</v>
      </c>
      <c r="AK140" s="85">
        <v>500</v>
      </c>
      <c r="AL140" s="85"/>
      <c r="AM140" s="69" t="str">
        <f>REPLACE(INDEX(GroupVertices[Group],MATCH(Vertices[[#This Row],[Vertex]],GroupVertices[Vertex],0)),1,1,"")</f>
        <v>2</v>
      </c>
      <c r="AN140" s="49"/>
      <c r="AO140" s="50"/>
      <c r="AP140" s="49"/>
      <c r="AQ140" s="50"/>
      <c r="AR140" s="49"/>
      <c r="AS140" s="50"/>
      <c r="AT140" s="49"/>
      <c r="AU140" s="50"/>
      <c r="AV140" s="49"/>
      <c r="AW140" s="88" t="s">
        <v>281</v>
      </c>
      <c r="AX140" s="88" t="s">
        <v>281</v>
      </c>
      <c r="AY140" s="88" t="s">
        <v>281</v>
      </c>
      <c r="AZ140" s="88" t="s">
        <v>281</v>
      </c>
    </row>
    <row r="141" spans="1:52" ht="41.45" customHeight="1">
      <c r="A141" s="68" t="s">
        <v>433</v>
      </c>
      <c r="B141" s="85"/>
      <c r="C141" s="75"/>
      <c r="D141" s="75" t="s">
        <v>64</v>
      </c>
      <c r="E141" s="89">
        <v>162</v>
      </c>
      <c r="F141" s="113">
        <v>100</v>
      </c>
      <c r="G141" s="75" t="s">
        <v>209</v>
      </c>
      <c r="H141" s="114"/>
      <c r="I141" s="78" t="s">
        <v>433</v>
      </c>
      <c r="J141" s="92"/>
      <c r="K141" s="115"/>
      <c r="L141" s="78" t="s">
        <v>433</v>
      </c>
      <c r="M141" s="116">
        <v>1</v>
      </c>
      <c r="N141" s="96">
        <v>2022.1004638671875</v>
      </c>
      <c r="O141" s="96">
        <v>1019.6133422851562</v>
      </c>
      <c r="P141" s="97"/>
      <c r="Q141" s="98"/>
      <c r="R141" s="98"/>
      <c r="S141" s="117"/>
      <c r="T141" s="49">
        <v>1</v>
      </c>
      <c r="U141" s="49">
        <v>0</v>
      </c>
      <c r="V141" s="50">
        <v>0</v>
      </c>
      <c r="W141" s="50">
        <v>0.003559</v>
      </c>
      <c r="X141" s="50">
        <v>0.003873</v>
      </c>
      <c r="Y141" s="50">
        <v>0.309513</v>
      </c>
      <c r="Z141" s="50">
        <v>0</v>
      </c>
      <c r="AA141" s="50">
        <v>0</v>
      </c>
      <c r="AB141" s="93">
        <v>141</v>
      </c>
      <c r="AC141" s="93"/>
      <c r="AD141" s="94"/>
      <c r="AE141" s="85" t="s">
        <v>210</v>
      </c>
      <c r="AF141" s="85" t="s">
        <v>573</v>
      </c>
      <c r="AG141" s="85" t="s">
        <v>211</v>
      </c>
      <c r="AH141" s="85"/>
      <c r="AI141" s="85"/>
      <c r="AJ141" s="85">
        <v>0.1666666</v>
      </c>
      <c r="AK141" s="85">
        <v>4</v>
      </c>
      <c r="AL141" s="85"/>
      <c r="AM141" s="69" t="str">
        <f>REPLACE(INDEX(GroupVertices[Group],MATCH(Vertices[[#This Row],[Vertex]],GroupVertices[Vertex],0)),1,1,"")</f>
        <v>1</v>
      </c>
      <c r="AN141" s="49"/>
      <c r="AO141" s="50"/>
      <c r="AP141" s="49"/>
      <c r="AQ141" s="50"/>
      <c r="AR141" s="49"/>
      <c r="AS141" s="50"/>
      <c r="AT141" s="49"/>
      <c r="AU141" s="50"/>
      <c r="AV141" s="49"/>
      <c r="AW141" s="49"/>
      <c r="AX141" s="49"/>
      <c r="AY141" s="49"/>
      <c r="AZ141" s="49"/>
    </row>
    <row r="142" spans="1:52" ht="41.45" customHeight="1">
      <c r="A142" s="68" t="s">
        <v>434</v>
      </c>
      <c r="B142" s="85"/>
      <c r="C142" s="75"/>
      <c r="D142" s="75" t="s">
        <v>64</v>
      </c>
      <c r="E142" s="89">
        <v>162</v>
      </c>
      <c r="F142" s="113">
        <v>100</v>
      </c>
      <c r="G142" s="75" t="s">
        <v>209</v>
      </c>
      <c r="H142" s="114"/>
      <c r="I142" s="78" t="s">
        <v>434</v>
      </c>
      <c r="J142" s="92"/>
      <c r="K142" s="115"/>
      <c r="L142" s="78" t="s">
        <v>434</v>
      </c>
      <c r="M142" s="116">
        <v>1</v>
      </c>
      <c r="N142" s="96">
        <v>2078.115234375</v>
      </c>
      <c r="O142" s="96">
        <v>682.833984375</v>
      </c>
      <c r="P142" s="97"/>
      <c r="Q142" s="98"/>
      <c r="R142" s="98"/>
      <c r="S142" s="117"/>
      <c r="T142" s="49">
        <v>1</v>
      </c>
      <c r="U142" s="49">
        <v>0</v>
      </c>
      <c r="V142" s="50">
        <v>0</v>
      </c>
      <c r="W142" s="50">
        <v>0.003559</v>
      </c>
      <c r="X142" s="50">
        <v>0.003873</v>
      </c>
      <c r="Y142" s="50">
        <v>0.309513</v>
      </c>
      <c r="Z142" s="50">
        <v>0</v>
      </c>
      <c r="AA142" s="50">
        <v>0</v>
      </c>
      <c r="AB142" s="93">
        <v>142</v>
      </c>
      <c r="AC142" s="93"/>
      <c r="AD142" s="94"/>
      <c r="AE142" s="85" t="s">
        <v>210</v>
      </c>
      <c r="AF142" s="118" t="s">
        <v>574</v>
      </c>
      <c r="AG142" s="85" t="s">
        <v>211</v>
      </c>
      <c r="AH142" s="85"/>
      <c r="AI142" s="85"/>
      <c r="AJ142" s="85">
        <v>0.3120124</v>
      </c>
      <c r="AK142" s="85">
        <v>500</v>
      </c>
      <c r="AL142" s="85"/>
      <c r="AM142" s="69" t="str">
        <f>REPLACE(INDEX(GroupVertices[Group],MATCH(Vertices[[#This Row],[Vertex]],GroupVertices[Vertex],0)),1,1,"")</f>
        <v>1</v>
      </c>
      <c r="AN142" s="49"/>
      <c r="AO142" s="50"/>
      <c r="AP142" s="49"/>
      <c r="AQ142" s="50"/>
      <c r="AR142" s="49"/>
      <c r="AS142" s="50"/>
      <c r="AT142" s="49"/>
      <c r="AU142" s="50"/>
      <c r="AV142" s="49"/>
      <c r="AW142" s="49"/>
      <c r="AX142" s="49"/>
      <c r="AY142" s="49"/>
      <c r="AZ142" s="49"/>
    </row>
    <row r="143" spans="1:52" ht="41.45" customHeight="1">
      <c r="A143" s="68" t="s">
        <v>384</v>
      </c>
      <c r="B143" s="85"/>
      <c r="C143" s="75"/>
      <c r="D143" s="75" t="s">
        <v>64</v>
      </c>
      <c r="E143" s="89">
        <v>163.04691163660874</v>
      </c>
      <c r="F143" s="113">
        <v>99.99887226205503</v>
      </c>
      <c r="G143" s="75" t="s">
        <v>209</v>
      </c>
      <c r="H143" s="114"/>
      <c r="I143" s="78" t="s">
        <v>384</v>
      </c>
      <c r="J143" s="92"/>
      <c r="K143" s="115"/>
      <c r="L143" s="78" t="s">
        <v>384</v>
      </c>
      <c r="M143" s="116">
        <v>1.3758374657931887</v>
      </c>
      <c r="N143" s="96">
        <v>7261.43798828125</v>
      </c>
      <c r="O143" s="96">
        <v>4562.60693359375</v>
      </c>
      <c r="P143" s="97"/>
      <c r="Q143" s="98"/>
      <c r="R143" s="98"/>
      <c r="S143" s="117"/>
      <c r="T143" s="49">
        <v>1</v>
      </c>
      <c r="U143" s="49">
        <v>2</v>
      </c>
      <c r="V143" s="50">
        <v>0.666667</v>
      </c>
      <c r="W143" s="50">
        <v>0.003584</v>
      </c>
      <c r="X143" s="50">
        <v>0.005691</v>
      </c>
      <c r="Y143" s="50">
        <v>0.610428</v>
      </c>
      <c r="Z143" s="50">
        <v>0.3333333333333333</v>
      </c>
      <c r="AA143" s="50">
        <v>0</v>
      </c>
      <c r="AB143" s="93">
        <v>143</v>
      </c>
      <c r="AC143" s="93"/>
      <c r="AD143" s="94"/>
      <c r="AE143" s="85" t="s">
        <v>210</v>
      </c>
      <c r="AF143" s="85" t="s">
        <v>575</v>
      </c>
      <c r="AG143" s="85" t="s">
        <v>211</v>
      </c>
      <c r="AH143" s="85"/>
      <c r="AI143" s="85"/>
      <c r="AJ143" s="85">
        <v>0.3325603</v>
      </c>
      <c r="AK143" s="85">
        <v>88</v>
      </c>
      <c r="AL143" s="85"/>
      <c r="AM143" s="69" t="str">
        <f>REPLACE(INDEX(GroupVertices[Group],MATCH(Vertices[[#This Row],[Vertex]],GroupVertices[Vertex],0)),1,1,"")</f>
        <v>2</v>
      </c>
      <c r="AN143" s="49"/>
      <c r="AO143" s="50"/>
      <c r="AP143" s="49"/>
      <c r="AQ143" s="50"/>
      <c r="AR143" s="49"/>
      <c r="AS143" s="50"/>
      <c r="AT143" s="49"/>
      <c r="AU143" s="50"/>
      <c r="AV143" s="49"/>
      <c r="AW143" s="88" t="s">
        <v>281</v>
      </c>
      <c r="AX143" s="88" t="s">
        <v>281</v>
      </c>
      <c r="AY143" s="88" t="s">
        <v>281</v>
      </c>
      <c r="AZ143" s="88" t="s">
        <v>281</v>
      </c>
    </row>
    <row r="144" spans="1:52" ht="41.45" customHeight="1">
      <c r="A144" s="99" t="s">
        <v>387</v>
      </c>
      <c r="B144" s="112"/>
      <c r="C144" s="76"/>
      <c r="D144" s="76" t="s">
        <v>64</v>
      </c>
      <c r="E144" s="100">
        <v>163.04691163660874</v>
      </c>
      <c r="F144" s="101">
        <v>99.99887226205503</v>
      </c>
      <c r="G144" s="76" t="s">
        <v>209</v>
      </c>
      <c r="H144" s="76"/>
      <c r="I144" s="79" t="s">
        <v>387</v>
      </c>
      <c r="J144" s="102"/>
      <c r="K144" s="102"/>
      <c r="L144" s="79" t="s">
        <v>387</v>
      </c>
      <c r="M144" s="103">
        <v>1.3758374657931887</v>
      </c>
      <c r="N144" s="104">
        <v>7925.041015625</v>
      </c>
      <c r="O144" s="104">
        <v>6277.943359375</v>
      </c>
      <c r="P144" s="105"/>
      <c r="Q144" s="106"/>
      <c r="R144" s="106"/>
      <c r="S144" s="73"/>
      <c r="T144" s="49">
        <v>3</v>
      </c>
      <c r="U144" s="49">
        <v>1</v>
      </c>
      <c r="V144" s="50">
        <v>0.666667</v>
      </c>
      <c r="W144" s="50">
        <v>0.003584</v>
      </c>
      <c r="X144" s="50">
        <v>0.005955</v>
      </c>
      <c r="Y144" s="50">
        <v>0.612071</v>
      </c>
      <c r="Z144" s="50">
        <v>0.3333333333333333</v>
      </c>
      <c r="AA144" s="50">
        <v>0.3333333333333333</v>
      </c>
      <c r="AB144" s="107">
        <v>144</v>
      </c>
      <c r="AC144" s="107"/>
      <c r="AD144" s="108"/>
      <c r="AE144" s="112" t="s">
        <v>210</v>
      </c>
      <c r="AF144" s="112" t="s">
        <v>576</v>
      </c>
      <c r="AG144" s="112" t="s">
        <v>211</v>
      </c>
      <c r="AH144" s="112"/>
      <c r="AI144" s="112"/>
      <c r="AJ144" s="112">
        <v>0.4065882</v>
      </c>
      <c r="AK144" s="112">
        <v>405</v>
      </c>
      <c r="AL144" s="112"/>
      <c r="AM144" s="69" t="str">
        <f>REPLACE(INDEX(GroupVertices[Group],MATCH(Vertices[[#This Row],[Vertex]],GroupVertices[Vertex],0)),1,1,"")</f>
        <v>2</v>
      </c>
      <c r="AN144" s="49"/>
      <c r="AO144" s="50"/>
      <c r="AP144" s="49"/>
      <c r="AQ144" s="50"/>
      <c r="AR144" s="49"/>
      <c r="AS144" s="50"/>
      <c r="AT144" s="49"/>
      <c r="AU144" s="50"/>
      <c r="AV144" s="49"/>
      <c r="AW144" s="88" t="s">
        <v>281</v>
      </c>
      <c r="AX144" s="88" t="s">
        <v>281</v>
      </c>
      <c r="AY144" s="88" t="s">
        <v>281</v>
      </c>
      <c r="AZ144" s="88" t="s">
        <v>281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hyperlinks>
    <hyperlink ref="AF3" r:id="rId1" display="http://en.wikipedia.org/wiki/User:Jalisco"/>
    <hyperlink ref="AF6" r:id="rId2" display="http://en.wikipedia.org/wiki/User:California"/>
    <hyperlink ref="AF7" r:id="rId3" display="http://en.wikipedia.org/wiki/User:Redwood_City,_California"/>
    <hyperlink ref="AF9" r:id="rId4" display="http://en.wikipedia.org/wiki/User:Guangdong"/>
    <hyperlink ref="AF10" r:id="rId5" display="http://en.wikipedia.org/wiki/User:Zhuhai"/>
    <hyperlink ref="AF13" r:id="rId6" display="http://en.wikipedia.org/wiki/User:Equinix"/>
    <hyperlink ref="AF19" r:id="rId7" display="http://en.wikipedia.org/wiki/User:iCracked"/>
    <hyperlink ref="AF20" r:id="rId8" display="http://en.wikipedia.org/wiki/User:YuMe"/>
    <hyperlink ref="AF22" r:id="rId9" display="http://en.wikipedia.org/wiki/User:Support.com"/>
    <hyperlink ref="AF23" r:id="rId10" display="http://en.wikipedia.org/wiki/User:Shutterfly"/>
    <hyperlink ref="AF24" r:id="rId11" display="http://en.wikipedia.org/wiki/User:Openwave"/>
    <hyperlink ref="AF25" r:id="rId12" display="http://en.wikipedia.org/wiki/User:GoFundMe"/>
    <hyperlink ref="AF26" r:id="rId13" display="http://en.wikipedia.org/wiki/User:BroadVision"/>
    <hyperlink ref="AF28" r:id="rId14" display="http://en.wikipedia.org/wiki/User:Avangate"/>
    <hyperlink ref="AF29" r:id="rId15" display="http://en.wikipedia.org/wiki/User:Ampex"/>
    <hyperlink ref="AF34" r:id="rId16" display="http://en.wikipedia.org/wiki/User:Shrek"/>
    <hyperlink ref="AF35" r:id="rId17" display="http://en.wikipedia.org/wiki/User:DreamWorks"/>
    <hyperlink ref="AF37" r:id="rId18" display="http://en.wikipedia.org/wiki/User:Sega"/>
    <hyperlink ref="AF81" r:id="rId19" display="http://en.wikipedia.org/wiki/User:outfielder"/>
    <hyperlink ref="AF92" r:id="rId20" display="http://en.wikipedia.org/wiki/User:Cargill"/>
    <hyperlink ref="AF110" r:id="rId21" display="http://en.wikipedia.org/wiki/User:income"/>
    <hyperlink ref="AF114" r:id="rId22" display="http://en.wikipedia.org/wiki/User:chrysanthemums"/>
    <hyperlink ref="AF127" r:id="rId23" display="http://en.wikipedia.org/wiki/User:Evernote"/>
    <hyperlink ref="AF130" r:id="rId24" display="http://en.wikipedia.org/wiki/User:Informatica"/>
    <hyperlink ref="AF135" r:id="rId25" display="http://en.wikipedia.org/wiki/User:Ohlone"/>
    <hyperlink ref="AF142" r:id="rId26" display="http://en.wikipedia.org/wiki/User:Mayor"/>
  </hyperlinks>
  <printOptions/>
  <pageMargins left="0.7" right="0.7" top="0.75" bottom="0.75" header="0.3" footer="0.3"/>
  <pageSetup horizontalDpi="600" verticalDpi="600" orientation="portrait" r:id="rId31"/>
  <drawing r:id="rId30"/>
  <legacyDrawing r:id="rId28"/>
  <tableParts>
    <tablePart r:id="rId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19.7109375" style="0" bestFit="1" customWidth="1"/>
    <col min="30" max="30" width="25.0039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5.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263</v>
      </c>
      <c r="Z2" s="54" t="s">
        <v>264</v>
      </c>
      <c r="AA2" s="54" t="s">
        <v>265</v>
      </c>
      <c r="AB2" s="54" t="s">
        <v>266</v>
      </c>
      <c r="AC2" s="54" t="s">
        <v>267</v>
      </c>
      <c r="AD2" s="54" t="s">
        <v>268</v>
      </c>
      <c r="AE2" s="54" t="s">
        <v>269</v>
      </c>
      <c r="AF2" s="54" t="s">
        <v>270</v>
      </c>
      <c r="AG2" s="54" t="s">
        <v>273</v>
      </c>
      <c r="AH2" s="13" t="s">
        <v>280</v>
      </c>
      <c r="AI2" s="13" t="s">
        <v>285</v>
      </c>
    </row>
    <row r="3" spans="1:35" ht="15">
      <c r="A3" s="68" t="s">
        <v>229</v>
      </c>
      <c r="B3" s="75" t="s">
        <v>230</v>
      </c>
      <c r="C3" s="75" t="s">
        <v>56</v>
      </c>
      <c r="D3" s="14"/>
      <c r="E3" s="14"/>
      <c r="F3" s="15" t="s">
        <v>229</v>
      </c>
      <c r="G3" s="64"/>
      <c r="H3" s="64"/>
      <c r="I3" s="51">
        <v>3</v>
      </c>
      <c r="J3" s="51"/>
      <c r="K3" s="49">
        <v>63</v>
      </c>
      <c r="L3" s="49">
        <v>85</v>
      </c>
      <c r="M3" s="49">
        <v>0</v>
      </c>
      <c r="N3" s="49">
        <v>85</v>
      </c>
      <c r="O3" s="49">
        <v>0</v>
      </c>
      <c r="P3" s="50">
        <v>0.08974358974358974</v>
      </c>
      <c r="Q3" s="50">
        <v>0.16470588235294117</v>
      </c>
      <c r="R3" s="49">
        <v>1</v>
      </c>
      <c r="S3" s="49">
        <v>0</v>
      </c>
      <c r="T3" s="49">
        <v>63</v>
      </c>
      <c r="U3" s="49">
        <v>85</v>
      </c>
      <c r="V3" s="49">
        <v>2</v>
      </c>
      <c r="W3" s="50">
        <v>1.928949</v>
      </c>
      <c r="X3" s="50">
        <v>0.021761392729134663</v>
      </c>
      <c r="Y3" s="49">
        <v>0</v>
      </c>
      <c r="Z3" s="50">
        <v>0</v>
      </c>
      <c r="AA3" s="49">
        <v>0</v>
      </c>
      <c r="AB3" s="50">
        <v>0</v>
      </c>
      <c r="AC3" s="49">
        <v>0</v>
      </c>
      <c r="AD3" s="50">
        <v>0</v>
      </c>
      <c r="AE3" s="49">
        <v>0</v>
      </c>
      <c r="AF3" s="50">
        <v>0</v>
      </c>
      <c r="AG3" s="49">
        <v>0</v>
      </c>
      <c r="AH3" s="81" t="s">
        <v>281</v>
      </c>
      <c r="AI3" s="81" t="s">
        <v>281</v>
      </c>
    </row>
    <row r="4" spans="1:35" ht="15">
      <c r="A4" s="119" t="s">
        <v>578</v>
      </c>
      <c r="B4" s="75" t="s">
        <v>583</v>
      </c>
      <c r="C4" s="75" t="s">
        <v>56</v>
      </c>
      <c r="D4" s="120"/>
      <c r="E4" s="70"/>
      <c r="F4" s="71" t="s">
        <v>578</v>
      </c>
      <c r="G4" s="72"/>
      <c r="H4" s="72"/>
      <c r="I4" s="121">
        <v>4</v>
      </c>
      <c r="J4" s="74"/>
      <c r="K4" s="49">
        <v>33</v>
      </c>
      <c r="L4" s="49">
        <v>107</v>
      </c>
      <c r="M4" s="49">
        <v>0</v>
      </c>
      <c r="N4" s="49">
        <v>107</v>
      </c>
      <c r="O4" s="49">
        <v>0</v>
      </c>
      <c r="P4" s="50">
        <v>0.2891566265060241</v>
      </c>
      <c r="Q4" s="50">
        <v>0.4485981308411215</v>
      </c>
      <c r="R4" s="49">
        <v>1</v>
      </c>
      <c r="S4" s="49">
        <v>0</v>
      </c>
      <c r="T4" s="49">
        <v>33</v>
      </c>
      <c r="U4" s="49">
        <v>107</v>
      </c>
      <c r="V4" s="49">
        <v>4</v>
      </c>
      <c r="W4" s="50">
        <v>2.00551</v>
      </c>
      <c r="X4" s="50">
        <v>0.10132575757575757</v>
      </c>
      <c r="Y4" s="49">
        <v>0</v>
      </c>
      <c r="Z4" s="50">
        <v>0</v>
      </c>
      <c r="AA4" s="49">
        <v>0</v>
      </c>
      <c r="AB4" s="50">
        <v>0</v>
      </c>
      <c r="AC4" s="49">
        <v>0</v>
      </c>
      <c r="AD4" s="50">
        <v>0</v>
      </c>
      <c r="AE4" s="49">
        <v>0</v>
      </c>
      <c r="AF4" s="50">
        <v>0</v>
      </c>
      <c r="AG4" s="49">
        <v>0</v>
      </c>
      <c r="AH4" s="81" t="s">
        <v>281</v>
      </c>
      <c r="AI4" s="81" t="s">
        <v>281</v>
      </c>
    </row>
    <row r="5" spans="1:35" ht="15">
      <c r="A5" s="119" t="s">
        <v>579</v>
      </c>
      <c r="B5" s="75" t="s">
        <v>584</v>
      </c>
      <c r="C5" s="75" t="s">
        <v>56</v>
      </c>
      <c r="D5" s="120"/>
      <c r="E5" s="70"/>
      <c r="F5" s="71" t="s">
        <v>579</v>
      </c>
      <c r="G5" s="72"/>
      <c r="H5" s="72"/>
      <c r="I5" s="121">
        <v>5</v>
      </c>
      <c r="J5" s="74"/>
      <c r="K5" s="49">
        <v>19</v>
      </c>
      <c r="L5" s="49">
        <v>78</v>
      </c>
      <c r="M5" s="49">
        <v>0</v>
      </c>
      <c r="N5" s="49">
        <v>78</v>
      </c>
      <c r="O5" s="49">
        <v>0</v>
      </c>
      <c r="P5" s="50">
        <v>0.3220338983050847</v>
      </c>
      <c r="Q5" s="50">
        <v>0.48717948717948717</v>
      </c>
      <c r="R5" s="49">
        <v>1</v>
      </c>
      <c r="S5" s="49">
        <v>0</v>
      </c>
      <c r="T5" s="49">
        <v>19</v>
      </c>
      <c r="U5" s="49">
        <v>78</v>
      </c>
      <c r="V5" s="49">
        <v>3</v>
      </c>
      <c r="W5" s="50">
        <v>1.639889</v>
      </c>
      <c r="X5" s="50">
        <v>0.22807017543859648</v>
      </c>
      <c r="Y5" s="49">
        <v>0</v>
      </c>
      <c r="Z5" s="50">
        <v>0</v>
      </c>
      <c r="AA5" s="49">
        <v>0</v>
      </c>
      <c r="AB5" s="50">
        <v>0</v>
      </c>
      <c r="AC5" s="49">
        <v>0</v>
      </c>
      <c r="AD5" s="50">
        <v>0</v>
      </c>
      <c r="AE5" s="49">
        <v>0</v>
      </c>
      <c r="AF5" s="50">
        <v>0</v>
      </c>
      <c r="AG5" s="49">
        <v>0</v>
      </c>
      <c r="AH5" s="81" t="s">
        <v>281</v>
      </c>
      <c r="AI5" s="81" t="s">
        <v>281</v>
      </c>
    </row>
    <row r="6" spans="1:35" ht="15">
      <c r="A6" s="119" t="s">
        <v>580</v>
      </c>
      <c r="B6" s="75" t="s">
        <v>585</v>
      </c>
      <c r="C6" s="75" t="s">
        <v>56</v>
      </c>
      <c r="D6" s="120"/>
      <c r="E6" s="70"/>
      <c r="F6" s="71" t="s">
        <v>580</v>
      </c>
      <c r="G6" s="72"/>
      <c r="H6" s="72"/>
      <c r="I6" s="121">
        <v>6</v>
      </c>
      <c r="J6" s="74"/>
      <c r="K6" s="49">
        <v>17</v>
      </c>
      <c r="L6" s="49">
        <v>26</v>
      </c>
      <c r="M6" s="49">
        <v>0</v>
      </c>
      <c r="N6" s="49">
        <v>26</v>
      </c>
      <c r="O6" s="49">
        <v>0</v>
      </c>
      <c r="P6" s="50">
        <v>0.3</v>
      </c>
      <c r="Q6" s="50">
        <v>0.46153846153846156</v>
      </c>
      <c r="R6" s="49">
        <v>1</v>
      </c>
      <c r="S6" s="49">
        <v>0</v>
      </c>
      <c r="T6" s="49">
        <v>17</v>
      </c>
      <c r="U6" s="49">
        <v>26</v>
      </c>
      <c r="V6" s="49">
        <v>4</v>
      </c>
      <c r="W6" s="50">
        <v>2.290657</v>
      </c>
      <c r="X6" s="50">
        <v>0.09558823529411764</v>
      </c>
      <c r="Y6" s="49">
        <v>0</v>
      </c>
      <c r="Z6" s="50">
        <v>0</v>
      </c>
      <c r="AA6" s="49">
        <v>0</v>
      </c>
      <c r="AB6" s="50">
        <v>0</v>
      </c>
      <c r="AC6" s="49">
        <v>0</v>
      </c>
      <c r="AD6" s="50">
        <v>0</v>
      </c>
      <c r="AE6" s="49">
        <v>0</v>
      </c>
      <c r="AF6" s="50">
        <v>0</v>
      </c>
      <c r="AG6" s="49">
        <v>0</v>
      </c>
      <c r="AH6" s="81" t="s">
        <v>281</v>
      </c>
      <c r="AI6" s="81" t="s">
        <v>281</v>
      </c>
    </row>
    <row r="7" spans="1:35" ht="15">
      <c r="A7" s="119" t="s">
        <v>581</v>
      </c>
      <c r="B7" s="75" t="s">
        <v>586</v>
      </c>
      <c r="C7" s="75" t="s">
        <v>56</v>
      </c>
      <c r="D7" s="120"/>
      <c r="E7" s="70"/>
      <c r="F7" s="71" t="s">
        <v>581</v>
      </c>
      <c r="G7" s="72"/>
      <c r="H7" s="72"/>
      <c r="I7" s="121">
        <v>7</v>
      </c>
      <c r="J7" s="74"/>
      <c r="K7" s="49">
        <v>5</v>
      </c>
      <c r="L7" s="49">
        <v>9</v>
      </c>
      <c r="M7" s="49">
        <v>0</v>
      </c>
      <c r="N7" s="49">
        <v>9</v>
      </c>
      <c r="O7" s="49">
        <v>0</v>
      </c>
      <c r="P7" s="50">
        <v>0.8</v>
      </c>
      <c r="Q7" s="50">
        <v>0.8888888888888888</v>
      </c>
      <c r="R7" s="49">
        <v>1</v>
      </c>
      <c r="S7" s="49">
        <v>0</v>
      </c>
      <c r="T7" s="49">
        <v>5</v>
      </c>
      <c r="U7" s="49">
        <v>9</v>
      </c>
      <c r="V7" s="49">
        <v>2</v>
      </c>
      <c r="W7" s="50">
        <v>1.2</v>
      </c>
      <c r="X7" s="50">
        <v>0.45</v>
      </c>
      <c r="Y7" s="49">
        <v>0</v>
      </c>
      <c r="Z7" s="50">
        <v>0</v>
      </c>
      <c r="AA7" s="49">
        <v>0</v>
      </c>
      <c r="AB7" s="50">
        <v>0</v>
      </c>
      <c r="AC7" s="49">
        <v>0</v>
      </c>
      <c r="AD7" s="50">
        <v>0</v>
      </c>
      <c r="AE7" s="49">
        <v>0</v>
      </c>
      <c r="AF7" s="50">
        <v>0</v>
      </c>
      <c r="AG7" s="49">
        <v>0</v>
      </c>
      <c r="AH7" s="81" t="s">
        <v>281</v>
      </c>
      <c r="AI7" s="81" t="s">
        <v>281</v>
      </c>
    </row>
    <row r="8" spans="1:35" ht="15">
      <c r="A8" s="119" t="s">
        <v>582</v>
      </c>
      <c r="B8" s="75" t="s">
        <v>587</v>
      </c>
      <c r="C8" s="75" t="s">
        <v>56</v>
      </c>
      <c r="D8" s="120"/>
      <c r="E8" s="70"/>
      <c r="F8" s="71" t="s">
        <v>582</v>
      </c>
      <c r="G8" s="72"/>
      <c r="H8" s="72"/>
      <c r="I8" s="121">
        <v>8</v>
      </c>
      <c r="J8" s="74"/>
      <c r="K8" s="49">
        <v>5</v>
      </c>
      <c r="L8" s="49">
        <v>15</v>
      </c>
      <c r="M8" s="49">
        <v>0</v>
      </c>
      <c r="N8" s="49">
        <v>15</v>
      </c>
      <c r="O8" s="49">
        <v>0</v>
      </c>
      <c r="P8" s="50">
        <v>0.875</v>
      </c>
      <c r="Q8" s="50">
        <v>0.9333333333333333</v>
      </c>
      <c r="R8" s="49">
        <v>1</v>
      </c>
      <c r="S8" s="49">
        <v>0</v>
      </c>
      <c r="T8" s="49">
        <v>5</v>
      </c>
      <c r="U8" s="49">
        <v>15</v>
      </c>
      <c r="V8" s="49">
        <v>2</v>
      </c>
      <c r="W8" s="50">
        <v>0.96</v>
      </c>
      <c r="X8" s="50">
        <v>0.75</v>
      </c>
      <c r="Y8" s="49">
        <v>0</v>
      </c>
      <c r="Z8" s="50">
        <v>0</v>
      </c>
      <c r="AA8" s="49">
        <v>0</v>
      </c>
      <c r="AB8" s="50">
        <v>0</v>
      </c>
      <c r="AC8" s="49">
        <v>0</v>
      </c>
      <c r="AD8" s="50">
        <v>0</v>
      </c>
      <c r="AE8" s="49">
        <v>0</v>
      </c>
      <c r="AF8" s="50">
        <v>0</v>
      </c>
      <c r="AG8" s="49">
        <v>0</v>
      </c>
      <c r="AH8" s="81" t="s">
        <v>281</v>
      </c>
      <c r="AI8" s="81" t="s">
        <v>281</v>
      </c>
    </row>
    <row r="10" ht="14.25" customHeight="1"/>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9" t="s">
        <v>229</v>
      </c>
      <c r="B2" s="81" t="s">
        <v>294</v>
      </c>
      <c r="C2" s="69">
        <f>VLOOKUP(GroupVertices[[#This Row],[Vertex]],Vertices[],MATCH("ID",Vertices[[#Headers],[Vertex]:[Top Word Pairs in About by Salience]],0),FALSE)</f>
        <v>7</v>
      </c>
    </row>
    <row r="3" spans="1:3" ht="15">
      <c r="A3" s="69" t="s">
        <v>229</v>
      </c>
      <c r="B3" s="81" t="s">
        <v>434</v>
      </c>
      <c r="C3" s="69">
        <f>VLOOKUP(GroupVertices[[#This Row],[Vertex]],Vertices[],MATCH("ID",Vertices[[#Headers],[Vertex]:[Top Word Pairs in About by Salience]],0),FALSE)</f>
        <v>142</v>
      </c>
    </row>
    <row r="4" spans="1:3" ht="15">
      <c r="A4" s="69" t="s">
        <v>229</v>
      </c>
      <c r="B4" s="81" t="s">
        <v>433</v>
      </c>
      <c r="C4" s="69">
        <f>VLOOKUP(GroupVertices[[#This Row],[Vertex]],Vertices[],MATCH("ID",Vertices[[#Headers],[Vertex]:[Top Word Pairs in About by Salience]],0),FALSE)</f>
        <v>141</v>
      </c>
    </row>
    <row r="5" spans="1:3" ht="15">
      <c r="A5" s="69" t="s">
        <v>229</v>
      </c>
      <c r="B5" s="81" t="s">
        <v>431</v>
      </c>
      <c r="C5" s="69">
        <f>VLOOKUP(GroupVertices[[#This Row],[Vertex]],Vertices[],MATCH("ID",Vertices[[#Headers],[Vertex]:[Top Word Pairs in About by Salience]],0),FALSE)</f>
        <v>138</v>
      </c>
    </row>
    <row r="6" spans="1:3" ht="15">
      <c r="A6" s="69" t="s">
        <v>229</v>
      </c>
      <c r="B6" s="81" t="s">
        <v>430</v>
      </c>
      <c r="C6" s="69">
        <f>VLOOKUP(GroupVertices[[#This Row],[Vertex]],Vertices[],MATCH("ID",Vertices[[#Headers],[Vertex]:[Top Word Pairs in About by Salience]],0),FALSE)</f>
        <v>137</v>
      </c>
    </row>
    <row r="7" spans="1:3" ht="15">
      <c r="A7" s="69" t="s">
        <v>229</v>
      </c>
      <c r="B7" s="81" t="s">
        <v>428</v>
      </c>
      <c r="C7" s="69">
        <f>VLOOKUP(GroupVertices[[#This Row],[Vertex]],Vertices[],MATCH("ID",Vertices[[#Headers],[Vertex]:[Top Word Pairs in About by Salience]],0),FALSE)</f>
        <v>127</v>
      </c>
    </row>
    <row r="8" spans="1:3" ht="15">
      <c r="A8" s="69" t="s">
        <v>229</v>
      </c>
      <c r="B8" s="81" t="s">
        <v>427</v>
      </c>
      <c r="C8" s="69">
        <f>VLOOKUP(GroupVertices[[#This Row],[Vertex]],Vertices[],MATCH("ID",Vertices[[#Headers],[Vertex]:[Top Word Pairs in About by Salience]],0),FALSE)</f>
        <v>120</v>
      </c>
    </row>
    <row r="9" spans="1:3" ht="15">
      <c r="A9" s="69" t="s">
        <v>229</v>
      </c>
      <c r="B9" s="81" t="s">
        <v>350</v>
      </c>
      <c r="C9" s="69">
        <f>VLOOKUP(GroupVertices[[#This Row],[Vertex]],Vertices[],MATCH("ID",Vertices[[#Headers],[Vertex]:[Top Word Pairs in About by Salience]],0),FALSE)</f>
        <v>92</v>
      </c>
    </row>
    <row r="10" spans="1:3" ht="15">
      <c r="A10" s="69" t="s">
        <v>229</v>
      </c>
      <c r="B10" s="81" t="s">
        <v>426</v>
      </c>
      <c r="C10" s="69">
        <f>VLOOKUP(GroupVertices[[#This Row],[Vertex]],Vertices[],MATCH("ID",Vertices[[#Headers],[Vertex]:[Top Word Pairs in About by Salience]],0),FALSE)</f>
        <v>118</v>
      </c>
    </row>
    <row r="11" spans="1:3" ht="15">
      <c r="A11" s="69" t="s">
        <v>229</v>
      </c>
      <c r="B11" s="81" t="s">
        <v>425</v>
      </c>
      <c r="C11" s="69">
        <f>VLOOKUP(GroupVertices[[#This Row],[Vertex]],Vertices[],MATCH("ID",Vertices[[#Headers],[Vertex]:[Top Word Pairs in About by Salience]],0),FALSE)</f>
        <v>117</v>
      </c>
    </row>
    <row r="12" spans="1:3" ht="15">
      <c r="A12" s="69" t="s">
        <v>229</v>
      </c>
      <c r="B12" s="81" t="s">
        <v>424</v>
      </c>
      <c r="C12" s="69">
        <f>VLOOKUP(GroupVertices[[#This Row],[Vertex]],Vertices[],MATCH("ID",Vertices[[#Headers],[Vertex]:[Top Word Pairs in About by Salience]],0),FALSE)</f>
        <v>114</v>
      </c>
    </row>
    <row r="13" spans="1:3" ht="15">
      <c r="A13" s="69" t="s">
        <v>229</v>
      </c>
      <c r="B13" s="81" t="s">
        <v>423</v>
      </c>
      <c r="C13" s="69">
        <f>VLOOKUP(GroupVertices[[#This Row],[Vertex]],Vertices[],MATCH("ID",Vertices[[#Headers],[Vertex]:[Top Word Pairs in About by Salience]],0),FALSE)</f>
        <v>111</v>
      </c>
    </row>
    <row r="14" spans="1:3" ht="15">
      <c r="A14" s="69" t="s">
        <v>229</v>
      </c>
      <c r="B14" s="81" t="s">
        <v>422</v>
      </c>
      <c r="C14" s="69">
        <f>VLOOKUP(GroupVertices[[#This Row],[Vertex]],Vertices[],MATCH("ID",Vertices[[#Headers],[Vertex]:[Top Word Pairs in About by Salience]],0),FALSE)</f>
        <v>110</v>
      </c>
    </row>
    <row r="15" spans="1:3" ht="15">
      <c r="A15" s="69" t="s">
        <v>229</v>
      </c>
      <c r="B15" s="81" t="s">
        <v>421</v>
      </c>
      <c r="C15" s="69">
        <f>VLOOKUP(GroupVertices[[#This Row],[Vertex]],Vertices[],MATCH("ID",Vertices[[#Headers],[Vertex]:[Top Word Pairs in About by Salience]],0),FALSE)</f>
        <v>109</v>
      </c>
    </row>
    <row r="16" spans="1:3" ht="15">
      <c r="A16" s="69" t="s">
        <v>229</v>
      </c>
      <c r="B16" s="81" t="s">
        <v>420</v>
      </c>
      <c r="C16" s="69">
        <f>VLOOKUP(GroupVertices[[#This Row],[Vertex]],Vertices[],MATCH("ID",Vertices[[#Headers],[Vertex]:[Top Word Pairs in About by Salience]],0),FALSE)</f>
        <v>108</v>
      </c>
    </row>
    <row r="17" spans="1:3" ht="15">
      <c r="A17" s="69" t="s">
        <v>229</v>
      </c>
      <c r="B17" s="81" t="s">
        <v>419</v>
      </c>
      <c r="C17" s="69">
        <f>VLOOKUP(GroupVertices[[#This Row],[Vertex]],Vertices[],MATCH("ID",Vertices[[#Headers],[Vertex]:[Top Word Pairs in About by Salience]],0),FALSE)</f>
        <v>107</v>
      </c>
    </row>
    <row r="18" spans="1:3" ht="15">
      <c r="A18" s="69" t="s">
        <v>229</v>
      </c>
      <c r="B18" s="81" t="s">
        <v>361</v>
      </c>
      <c r="C18" s="69">
        <f>VLOOKUP(GroupVertices[[#This Row],[Vertex]],Vertices[],MATCH("ID",Vertices[[#Headers],[Vertex]:[Top Word Pairs in About by Salience]],0),FALSE)</f>
        <v>106</v>
      </c>
    </row>
    <row r="19" spans="1:3" ht="15">
      <c r="A19" s="69" t="s">
        <v>229</v>
      </c>
      <c r="B19" s="81" t="s">
        <v>418</v>
      </c>
      <c r="C19" s="69">
        <f>VLOOKUP(GroupVertices[[#This Row],[Vertex]],Vertices[],MATCH("ID",Vertices[[#Headers],[Vertex]:[Top Word Pairs in About by Salience]],0),FALSE)</f>
        <v>105</v>
      </c>
    </row>
    <row r="20" spans="1:3" ht="15">
      <c r="A20" s="69" t="s">
        <v>229</v>
      </c>
      <c r="B20" s="81" t="s">
        <v>353</v>
      </c>
      <c r="C20" s="69">
        <f>VLOOKUP(GroupVertices[[#This Row],[Vertex]],Vertices[],MATCH("ID",Vertices[[#Headers],[Vertex]:[Top Word Pairs in About by Salience]],0),FALSE)</f>
        <v>96</v>
      </c>
    </row>
    <row r="21" spans="1:3" ht="15">
      <c r="A21" s="69" t="s">
        <v>229</v>
      </c>
      <c r="B21" s="81" t="s">
        <v>417</v>
      </c>
      <c r="C21" s="69">
        <f>VLOOKUP(GroupVertices[[#This Row],[Vertex]],Vertices[],MATCH("ID",Vertices[[#Headers],[Vertex]:[Top Word Pairs in About by Salience]],0),FALSE)</f>
        <v>95</v>
      </c>
    </row>
    <row r="22" spans="1:3" ht="15">
      <c r="A22" s="69" t="s">
        <v>229</v>
      </c>
      <c r="B22" s="81" t="s">
        <v>414</v>
      </c>
      <c r="C22" s="69">
        <f>VLOOKUP(GroupVertices[[#This Row],[Vertex]],Vertices[],MATCH("ID",Vertices[[#Headers],[Vertex]:[Top Word Pairs in About by Salience]],0),FALSE)</f>
        <v>74</v>
      </c>
    </row>
    <row r="23" spans="1:3" ht="15">
      <c r="A23" s="69" t="s">
        <v>229</v>
      </c>
      <c r="B23" s="81" t="s">
        <v>409</v>
      </c>
      <c r="C23" s="69">
        <f>VLOOKUP(GroupVertices[[#This Row],[Vertex]],Vertices[],MATCH("ID",Vertices[[#Headers],[Vertex]:[Top Word Pairs in About by Salience]],0),FALSE)</f>
        <v>56</v>
      </c>
    </row>
    <row r="24" spans="1:3" ht="15">
      <c r="A24" s="69" t="s">
        <v>229</v>
      </c>
      <c r="B24" s="81" t="s">
        <v>348</v>
      </c>
      <c r="C24" s="69">
        <f>VLOOKUP(GroupVertices[[#This Row],[Vertex]],Vertices[],MATCH("ID",Vertices[[#Headers],[Vertex]:[Top Word Pairs in About by Salience]],0),FALSE)</f>
        <v>90</v>
      </c>
    </row>
    <row r="25" spans="1:3" ht="15">
      <c r="A25" s="69" t="s">
        <v>229</v>
      </c>
      <c r="B25" s="81" t="s">
        <v>347</v>
      </c>
      <c r="C25" s="69">
        <f>VLOOKUP(GroupVertices[[#This Row],[Vertex]],Vertices[],MATCH("ID",Vertices[[#Headers],[Vertex]:[Top Word Pairs in About by Salience]],0),FALSE)</f>
        <v>78</v>
      </c>
    </row>
    <row r="26" spans="1:3" ht="15">
      <c r="A26" s="69" t="s">
        <v>229</v>
      </c>
      <c r="B26" s="81" t="s">
        <v>332</v>
      </c>
      <c r="C26" s="69">
        <f>VLOOKUP(GroupVertices[[#This Row],[Vertex]],Vertices[],MATCH("ID",Vertices[[#Headers],[Vertex]:[Top Word Pairs in About by Salience]],0),FALSE)</f>
        <v>77</v>
      </c>
    </row>
    <row r="27" spans="1:3" ht="15">
      <c r="A27" s="69" t="s">
        <v>229</v>
      </c>
      <c r="B27" s="81" t="s">
        <v>329</v>
      </c>
      <c r="C27" s="69">
        <f>VLOOKUP(GroupVertices[[#This Row],[Vertex]],Vertices[],MATCH("ID",Vertices[[#Headers],[Vertex]:[Top Word Pairs in About by Salience]],0),FALSE)</f>
        <v>73</v>
      </c>
    </row>
    <row r="28" spans="1:3" ht="15">
      <c r="A28" s="69" t="s">
        <v>229</v>
      </c>
      <c r="B28" s="81" t="s">
        <v>412</v>
      </c>
      <c r="C28" s="69">
        <f>VLOOKUP(GroupVertices[[#This Row],[Vertex]],Vertices[],MATCH("ID",Vertices[[#Headers],[Vertex]:[Top Word Pairs in About by Salience]],0),FALSE)</f>
        <v>65</v>
      </c>
    </row>
    <row r="29" spans="1:3" ht="15">
      <c r="A29" s="69" t="s">
        <v>229</v>
      </c>
      <c r="B29" s="81" t="s">
        <v>411</v>
      </c>
      <c r="C29" s="69">
        <f>VLOOKUP(GroupVertices[[#This Row],[Vertex]],Vertices[],MATCH("ID",Vertices[[#Headers],[Vertex]:[Top Word Pairs in About by Salience]],0),FALSE)</f>
        <v>64</v>
      </c>
    </row>
    <row r="30" spans="1:3" ht="15">
      <c r="A30" s="69" t="s">
        <v>229</v>
      </c>
      <c r="B30" s="81" t="s">
        <v>410</v>
      </c>
      <c r="C30" s="69">
        <f>VLOOKUP(GroupVertices[[#This Row],[Vertex]],Vertices[],MATCH("ID",Vertices[[#Headers],[Vertex]:[Top Word Pairs in About by Salience]],0),FALSE)</f>
        <v>63</v>
      </c>
    </row>
    <row r="31" spans="1:3" ht="15">
      <c r="A31" s="69" t="s">
        <v>229</v>
      </c>
      <c r="B31" s="81" t="s">
        <v>323</v>
      </c>
      <c r="C31" s="69">
        <f>VLOOKUP(GroupVertices[[#This Row],[Vertex]],Vertices[],MATCH("ID",Vertices[[#Headers],[Vertex]:[Top Word Pairs in About by Salience]],0),FALSE)</f>
        <v>59</v>
      </c>
    </row>
    <row r="32" spans="1:3" ht="15">
      <c r="A32" s="69" t="s">
        <v>229</v>
      </c>
      <c r="B32" s="81" t="s">
        <v>321</v>
      </c>
      <c r="C32" s="69">
        <f>VLOOKUP(GroupVertices[[#This Row],[Vertex]],Vertices[],MATCH("ID",Vertices[[#Headers],[Vertex]:[Top Word Pairs in About by Salience]],0),FALSE)</f>
        <v>57</v>
      </c>
    </row>
    <row r="33" spans="1:3" ht="15">
      <c r="A33" s="69" t="s">
        <v>229</v>
      </c>
      <c r="B33" s="81" t="s">
        <v>322</v>
      </c>
      <c r="C33" s="69">
        <f>VLOOKUP(GroupVertices[[#This Row],[Vertex]],Vertices[],MATCH("ID",Vertices[[#Headers],[Vertex]:[Top Word Pairs in About by Salience]],0),FALSE)</f>
        <v>58</v>
      </c>
    </row>
    <row r="34" spans="1:3" ht="15">
      <c r="A34" s="69" t="s">
        <v>229</v>
      </c>
      <c r="B34" s="81" t="s">
        <v>320</v>
      </c>
      <c r="C34" s="69">
        <f>VLOOKUP(GroupVertices[[#This Row],[Vertex]],Vertices[],MATCH("ID",Vertices[[#Headers],[Vertex]:[Top Word Pairs in About by Salience]],0),FALSE)</f>
        <v>55</v>
      </c>
    </row>
    <row r="35" spans="1:3" ht="15">
      <c r="A35" s="69" t="s">
        <v>229</v>
      </c>
      <c r="B35" s="81" t="s">
        <v>319</v>
      </c>
      <c r="C35" s="69">
        <f>VLOOKUP(GroupVertices[[#This Row],[Vertex]],Vertices[],MATCH("ID",Vertices[[#Headers],[Vertex]:[Top Word Pairs in About by Salience]],0),FALSE)</f>
        <v>54</v>
      </c>
    </row>
    <row r="36" spans="1:3" ht="15">
      <c r="A36" s="69" t="s">
        <v>229</v>
      </c>
      <c r="B36" s="81" t="s">
        <v>318</v>
      </c>
      <c r="C36" s="69">
        <f>VLOOKUP(GroupVertices[[#This Row],[Vertex]],Vertices[],MATCH("ID",Vertices[[#Headers],[Vertex]:[Top Word Pairs in About by Salience]],0),FALSE)</f>
        <v>53</v>
      </c>
    </row>
    <row r="37" spans="1:3" ht="15">
      <c r="A37" s="69" t="s">
        <v>229</v>
      </c>
      <c r="B37" s="81" t="s">
        <v>317</v>
      </c>
      <c r="C37" s="69">
        <f>VLOOKUP(GroupVertices[[#This Row],[Vertex]],Vertices[],MATCH("ID",Vertices[[#Headers],[Vertex]:[Top Word Pairs in About by Salience]],0),FALSE)</f>
        <v>52</v>
      </c>
    </row>
    <row r="38" spans="1:3" ht="15">
      <c r="A38" s="69" t="s">
        <v>229</v>
      </c>
      <c r="B38" s="81" t="s">
        <v>316</v>
      </c>
      <c r="C38" s="69">
        <f>VLOOKUP(GroupVertices[[#This Row],[Vertex]],Vertices[],MATCH("ID",Vertices[[#Headers],[Vertex]:[Top Word Pairs in About by Salience]],0),FALSE)</f>
        <v>51</v>
      </c>
    </row>
    <row r="39" spans="1:3" ht="15">
      <c r="A39" s="69" t="s">
        <v>229</v>
      </c>
      <c r="B39" s="81" t="s">
        <v>315</v>
      </c>
      <c r="C39" s="69">
        <f>VLOOKUP(GroupVertices[[#This Row],[Vertex]],Vertices[],MATCH("ID",Vertices[[#Headers],[Vertex]:[Top Word Pairs in About by Salience]],0),FALSE)</f>
        <v>50</v>
      </c>
    </row>
    <row r="40" spans="1:3" ht="15">
      <c r="A40" s="69" t="s">
        <v>229</v>
      </c>
      <c r="B40" s="81" t="s">
        <v>314</v>
      </c>
      <c r="C40" s="69">
        <f>VLOOKUP(GroupVertices[[#This Row],[Vertex]],Vertices[],MATCH("ID",Vertices[[#Headers],[Vertex]:[Top Word Pairs in About by Salience]],0),FALSE)</f>
        <v>49</v>
      </c>
    </row>
    <row r="41" spans="1:3" ht="15">
      <c r="A41" s="69" t="s">
        <v>229</v>
      </c>
      <c r="B41" s="81" t="s">
        <v>312</v>
      </c>
      <c r="C41" s="69">
        <f>VLOOKUP(GroupVertices[[#This Row],[Vertex]],Vertices[],MATCH("ID",Vertices[[#Headers],[Vertex]:[Top Word Pairs in About by Salience]],0),FALSE)</f>
        <v>47</v>
      </c>
    </row>
    <row r="42" spans="1:3" ht="15">
      <c r="A42" s="69" t="s">
        <v>229</v>
      </c>
      <c r="B42" s="81" t="s">
        <v>311</v>
      </c>
      <c r="C42" s="69">
        <f>VLOOKUP(GroupVertices[[#This Row],[Vertex]],Vertices[],MATCH("ID",Vertices[[#Headers],[Vertex]:[Top Word Pairs in About by Salience]],0),FALSE)</f>
        <v>45</v>
      </c>
    </row>
    <row r="43" spans="1:3" ht="15">
      <c r="A43" s="69" t="s">
        <v>229</v>
      </c>
      <c r="B43" s="81" t="s">
        <v>408</v>
      </c>
      <c r="C43" s="69">
        <f>VLOOKUP(GroupVertices[[#This Row],[Vertex]],Vertices[],MATCH("ID",Vertices[[#Headers],[Vertex]:[Top Word Pairs in About by Salience]],0),FALSE)</f>
        <v>40</v>
      </c>
    </row>
    <row r="44" spans="1:3" ht="15">
      <c r="A44" s="69" t="s">
        <v>229</v>
      </c>
      <c r="B44" s="81" t="s">
        <v>406</v>
      </c>
      <c r="C44" s="69">
        <f>VLOOKUP(GroupVertices[[#This Row],[Vertex]],Vertices[],MATCH("ID",Vertices[[#Headers],[Vertex]:[Top Word Pairs in About by Salience]],0),FALSE)</f>
        <v>30</v>
      </c>
    </row>
    <row r="45" spans="1:3" ht="15">
      <c r="A45" s="69" t="s">
        <v>229</v>
      </c>
      <c r="B45" s="81" t="s">
        <v>405</v>
      </c>
      <c r="C45" s="69">
        <f>VLOOKUP(GroupVertices[[#This Row],[Vertex]],Vertices[],MATCH("ID",Vertices[[#Headers],[Vertex]:[Top Word Pairs in About by Salience]],0),FALSE)</f>
        <v>28</v>
      </c>
    </row>
    <row r="46" spans="1:3" ht="15">
      <c r="A46" s="69" t="s">
        <v>229</v>
      </c>
      <c r="B46" s="81" t="s">
        <v>299</v>
      </c>
      <c r="C46" s="69">
        <f>VLOOKUP(GroupVertices[[#This Row],[Vertex]],Vertices[],MATCH("ID",Vertices[[#Headers],[Vertex]:[Top Word Pairs in About by Salience]],0),FALSE)</f>
        <v>27</v>
      </c>
    </row>
    <row r="47" spans="1:3" ht="15">
      <c r="A47" s="69" t="s">
        <v>229</v>
      </c>
      <c r="B47" s="81" t="s">
        <v>404</v>
      </c>
      <c r="C47" s="69">
        <f>VLOOKUP(GroupVertices[[#This Row],[Vertex]],Vertices[],MATCH("ID",Vertices[[#Headers],[Vertex]:[Top Word Pairs in About by Salience]],0),FALSE)</f>
        <v>26</v>
      </c>
    </row>
    <row r="48" spans="1:3" ht="15">
      <c r="A48" s="69" t="s">
        <v>229</v>
      </c>
      <c r="B48" s="81" t="s">
        <v>403</v>
      </c>
      <c r="C48" s="69">
        <f>VLOOKUP(GroupVertices[[#This Row],[Vertex]],Vertices[],MATCH("ID",Vertices[[#Headers],[Vertex]:[Top Word Pairs in About by Salience]],0),FALSE)</f>
        <v>25</v>
      </c>
    </row>
    <row r="49" spans="1:3" ht="15">
      <c r="A49" s="69" t="s">
        <v>229</v>
      </c>
      <c r="B49" s="81" t="s">
        <v>402</v>
      </c>
      <c r="C49" s="69">
        <f>VLOOKUP(GroupVertices[[#This Row],[Vertex]],Vertices[],MATCH("ID",Vertices[[#Headers],[Vertex]:[Top Word Pairs in About by Salience]],0),FALSE)</f>
        <v>24</v>
      </c>
    </row>
    <row r="50" spans="1:3" ht="15">
      <c r="A50" s="69" t="s">
        <v>229</v>
      </c>
      <c r="B50" s="81" t="s">
        <v>401</v>
      </c>
      <c r="C50" s="69">
        <f>VLOOKUP(GroupVertices[[#This Row],[Vertex]],Vertices[],MATCH("ID",Vertices[[#Headers],[Vertex]:[Top Word Pairs in About by Salience]],0),FALSE)</f>
        <v>23</v>
      </c>
    </row>
    <row r="51" spans="1:3" ht="15">
      <c r="A51" s="69" t="s">
        <v>229</v>
      </c>
      <c r="B51" s="81" t="s">
        <v>400</v>
      </c>
      <c r="C51" s="69">
        <f>VLOOKUP(GroupVertices[[#This Row],[Vertex]],Vertices[],MATCH("ID",Vertices[[#Headers],[Vertex]:[Top Word Pairs in About by Salience]],0),FALSE)</f>
        <v>21</v>
      </c>
    </row>
    <row r="52" spans="1:3" ht="15">
      <c r="A52" s="69" t="s">
        <v>229</v>
      </c>
      <c r="B52" s="81" t="s">
        <v>399</v>
      </c>
      <c r="C52" s="69">
        <f>VLOOKUP(GroupVertices[[#This Row],[Vertex]],Vertices[],MATCH("ID",Vertices[[#Headers],[Vertex]:[Top Word Pairs in About by Salience]],0),FALSE)</f>
        <v>20</v>
      </c>
    </row>
    <row r="53" spans="1:3" ht="15">
      <c r="A53" s="69" t="s">
        <v>229</v>
      </c>
      <c r="B53" s="81" t="s">
        <v>398</v>
      </c>
      <c r="C53" s="69">
        <f>VLOOKUP(GroupVertices[[#This Row],[Vertex]],Vertices[],MATCH("ID",Vertices[[#Headers],[Vertex]:[Top Word Pairs in About by Salience]],0),FALSE)</f>
        <v>19</v>
      </c>
    </row>
    <row r="54" spans="1:3" ht="15">
      <c r="A54" s="69" t="s">
        <v>229</v>
      </c>
      <c r="B54" s="81" t="s">
        <v>397</v>
      </c>
      <c r="C54" s="69">
        <f>VLOOKUP(GroupVertices[[#This Row],[Vertex]],Vertices[],MATCH("ID",Vertices[[#Headers],[Vertex]:[Top Word Pairs in About by Salience]],0),FALSE)</f>
        <v>18</v>
      </c>
    </row>
    <row r="55" spans="1:3" ht="15">
      <c r="A55" s="69" t="s">
        <v>229</v>
      </c>
      <c r="B55" s="81" t="s">
        <v>396</v>
      </c>
      <c r="C55" s="69">
        <f>VLOOKUP(GroupVertices[[#This Row],[Vertex]],Vertices[],MATCH("ID",Vertices[[#Headers],[Vertex]:[Top Word Pairs in About by Salience]],0),FALSE)</f>
        <v>17</v>
      </c>
    </row>
    <row r="56" spans="1:3" ht="15">
      <c r="A56" s="69" t="s">
        <v>229</v>
      </c>
      <c r="B56" s="81" t="s">
        <v>395</v>
      </c>
      <c r="C56" s="69">
        <f>VLOOKUP(GroupVertices[[#This Row],[Vertex]],Vertices[],MATCH("ID",Vertices[[#Headers],[Vertex]:[Top Word Pairs in About by Salience]],0),FALSE)</f>
        <v>16</v>
      </c>
    </row>
    <row r="57" spans="1:3" ht="15">
      <c r="A57" s="69" t="s">
        <v>229</v>
      </c>
      <c r="B57" s="81" t="s">
        <v>297</v>
      </c>
      <c r="C57" s="69">
        <f>VLOOKUP(GroupVertices[[#This Row],[Vertex]],Vertices[],MATCH("ID",Vertices[[#Headers],[Vertex]:[Top Word Pairs in About by Salience]],0),FALSE)</f>
        <v>15</v>
      </c>
    </row>
    <row r="58" spans="1:3" ht="15">
      <c r="A58" s="69" t="s">
        <v>229</v>
      </c>
      <c r="B58" s="81" t="s">
        <v>394</v>
      </c>
      <c r="C58" s="69">
        <f>VLOOKUP(GroupVertices[[#This Row],[Vertex]],Vertices[],MATCH("ID",Vertices[[#Headers],[Vertex]:[Top Word Pairs in About by Salience]],0),FALSE)</f>
        <v>14</v>
      </c>
    </row>
    <row r="59" spans="1:3" ht="15">
      <c r="A59" s="69" t="s">
        <v>229</v>
      </c>
      <c r="B59" s="81" t="s">
        <v>393</v>
      </c>
      <c r="C59" s="69">
        <f>VLOOKUP(GroupVertices[[#This Row],[Vertex]],Vertices[],MATCH("ID",Vertices[[#Headers],[Vertex]:[Top Word Pairs in About by Salience]],0),FALSE)</f>
        <v>13</v>
      </c>
    </row>
    <row r="60" spans="1:3" ht="15">
      <c r="A60" s="69" t="s">
        <v>229</v>
      </c>
      <c r="B60" s="81" t="s">
        <v>392</v>
      </c>
      <c r="C60" s="69">
        <f>VLOOKUP(GroupVertices[[#This Row],[Vertex]],Vertices[],MATCH("ID",Vertices[[#Headers],[Vertex]:[Top Word Pairs in About by Salience]],0),FALSE)</f>
        <v>12</v>
      </c>
    </row>
    <row r="61" spans="1:3" ht="15">
      <c r="A61" s="69" t="s">
        <v>229</v>
      </c>
      <c r="B61" s="81" t="s">
        <v>391</v>
      </c>
      <c r="C61" s="69">
        <f>VLOOKUP(GroupVertices[[#This Row],[Vertex]],Vertices[],MATCH("ID",Vertices[[#Headers],[Vertex]:[Top Word Pairs in About by Salience]],0),FALSE)</f>
        <v>11</v>
      </c>
    </row>
    <row r="62" spans="1:3" ht="15">
      <c r="A62" s="69" t="s">
        <v>229</v>
      </c>
      <c r="B62" s="81" t="s">
        <v>295</v>
      </c>
      <c r="C62" s="69">
        <f>VLOOKUP(GroupVertices[[#This Row],[Vertex]],Vertices[],MATCH("ID",Vertices[[#Headers],[Vertex]:[Top Word Pairs in About by Salience]],0),FALSE)</f>
        <v>9</v>
      </c>
    </row>
    <row r="63" spans="1:3" ht="15">
      <c r="A63" s="69" t="s">
        <v>229</v>
      </c>
      <c r="B63" s="81" t="s">
        <v>296</v>
      </c>
      <c r="C63" s="69">
        <f>VLOOKUP(GroupVertices[[#This Row],[Vertex]],Vertices[],MATCH("ID",Vertices[[#Headers],[Vertex]:[Top Word Pairs in About by Salience]],0),FALSE)</f>
        <v>10</v>
      </c>
    </row>
    <row r="64" spans="1:3" ht="15">
      <c r="A64" s="69" t="s">
        <v>229</v>
      </c>
      <c r="B64" s="81" t="s">
        <v>390</v>
      </c>
      <c r="C64" s="69">
        <f>VLOOKUP(GroupVertices[[#This Row],[Vertex]],Vertices[],MATCH("ID",Vertices[[#Headers],[Vertex]:[Top Word Pairs in About by Salience]],0),FALSE)</f>
        <v>8</v>
      </c>
    </row>
    <row r="65" spans="1:3" ht="15">
      <c r="A65" s="69" t="s">
        <v>578</v>
      </c>
      <c r="B65" s="81" t="s">
        <v>386</v>
      </c>
      <c r="C65" s="69">
        <f>VLOOKUP(GroupVertices[[#This Row],[Vertex]],Vertices[],MATCH("ID",Vertices[[#Headers],[Vertex]:[Top Word Pairs in About by Salience]],0),FALSE)</f>
        <v>6</v>
      </c>
    </row>
    <row r="66" spans="1:3" ht="15">
      <c r="A66" s="69" t="s">
        <v>578</v>
      </c>
      <c r="B66" s="81" t="s">
        <v>387</v>
      </c>
      <c r="C66" s="69">
        <f>VLOOKUP(GroupVertices[[#This Row],[Vertex]],Vertices[],MATCH("ID",Vertices[[#Headers],[Vertex]:[Top Word Pairs in About by Salience]],0),FALSE)</f>
        <v>144</v>
      </c>
    </row>
    <row r="67" spans="1:3" ht="15">
      <c r="A67" s="69" t="s">
        <v>578</v>
      </c>
      <c r="B67" s="81" t="s">
        <v>384</v>
      </c>
      <c r="C67" s="69">
        <f>VLOOKUP(GroupVertices[[#This Row],[Vertex]],Vertices[],MATCH("ID",Vertices[[#Headers],[Vertex]:[Top Word Pairs in About by Salience]],0),FALSE)</f>
        <v>143</v>
      </c>
    </row>
    <row r="68" spans="1:3" ht="15">
      <c r="A68" s="69" t="s">
        <v>578</v>
      </c>
      <c r="B68" s="81" t="s">
        <v>377</v>
      </c>
      <c r="C68" s="69">
        <f>VLOOKUP(GroupVertices[[#This Row],[Vertex]],Vertices[],MATCH("ID",Vertices[[#Headers],[Vertex]:[Top Word Pairs in About by Salience]],0),FALSE)</f>
        <v>39</v>
      </c>
    </row>
    <row r="69" spans="1:3" ht="15">
      <c r="A69" s="69" t="s">
        <v>578</v>
      </c>
      <c r="B69" s="81" t="s">
        <v>383</v>
      </c>
      <c r="C69" s="69">
        <f>VLOOKUP(GroupVertices[[#This Row],[Vertex]],Vertices[],MATCH("ID",Vertices[[#Headers],[Vertex]:[Top Word Pairs in About by Salience]],0),FALSE)</f>
        <v>140</v>
      </c>
    </row>
    <row r="70" spans="1:3" ht="15">
      <c r="A70" s="69" t="s">
        <v>578</v>
      </c>
      <c r="B70" s="81" t="s">
        <v>382</v>
      </c>
      <c r="C70" s="69">
        <f>VLOOKUP(GroupVertices[[#This Row],[Vertex]],Vertices[],MATCH("ID",Vertices[[#Headers],[Vertex]:[Top Word Pairs in About by Salience]],0),FALSE)</f>
        <v>126</v>
      </c>
    </row>
    <row r="71" spans="1:3" ht="15">
      <c r="A71" s="69" t="s">
        <v>578</v>
      </c>
      <c r="B71" s="81" t="s">
        <v>370</v>
      </c>
      <c r="C71" s="69">
        <f>VLOOKUP(GroupVertices[[#This Row],[Vertex]],Vertices[],MATCH("ID",Vertices[[#Headers],[Vertex]:[Top Word Pairs in About by Salience]],0),FALSE)</f>
        <v>124</v>
      </c>
    </row>
    <row r="72" spans="1:3" ht="15">
      <c r="A72" s="69" t="s">
        <v>578</v>
      </c>
      <c r="B72" s="81" t="s">
        <v>432</v>
      </c>
      <c r="C72" s="69">
        <f>VLOOKUP(GroupVertices[[#This Row],[Vertex]],Vertices[],MATCH("ID",Vertices[[#Headers],[Vertex]:[Top Word Pairs in About by Salience]],0),FALSE)</f>
        <v>139</v>
      </c>
    </row>
    <row r="73" spans="1:3" ht="15">
      <c r="A73" s="69" t="s">
        <v>578</v>
      </c>
      <c r="B73" s="81" t="s">
        <v>381</v>
      </c>
      <c r="C73" s="69">
        <f>VLOOKUP(GroupVertices[[#This Row],[Vertex]],Vertices[],MATCH("ID",Vertices[[#Headers],[Vertex]:[Top Word Pairs in About by Salience]],0),FALSE)</f>
        <v>104</v>
      </c>
    </row>
    <row r="74" spans="1:3" ht="15">
      <c r="A74" s="69" t="s">
        <v>578</v>
      </c>
      <c r="B74" s="81" t="s">
        <v>380</v>
      </c>
      <c r="C74" s="69">
        <f>VLOOKUP(GroupVertices[[#This Row],[Vertex]],Vertices[],MATCH("ID",Vertices[[#Headers],[Vertex]:[Top Word Pairs in About by Salience]],0),FALSE)</f>
        <v>136</v>
      </c>
    </row>
    <row r="75" spans="1:3" ht="15">
      <c r="A75" s="69" t="s">
        <v>578</v>
      </c>
      <c r="B75" s="81" t="s">
        <v>376</v>
      </c>
      <c r="C75" s="69">
        <f>VLOOKUP(GroupVertices[[#This Row],[Vertex]],Vertices[],MATCH("ID",Vertices[[#Headers],[Vertex]:[Top Word Pairs in About by Salience]],0),FALSE)</f>
        <v>5</v>
      </c>
    </row>
    <row r="76" spans="1:3" ht="15">
      <c r="A76" s="69" t="s">
        <v>578</v>
      </c>
      <c r="B76" s="81" t="s">
        <v>379</v>
      </c>
      <c r="C76" s="69">
        <f>VLOOKUP(GroupVertices[[#This Row],[Vertex]],Vertices[],MATCH("ID",Vertices[[#Headers],[Vertex]:[Top Word Pairs in About by Salience]],0),FALSE)</f>
        <v>135</v>
      </c>
    </row>
    <row r="77" spans="1:3" ht="15">
      <c r="A77" s="69" t="s">
        <v>578</v>
      </c>
      <c r="B77" s="81" t="s">
        <v>388</v>
      </c>
      <c r="C77" s="69">
        <f>VLOOKUP(GroupVertices[[#This Row],[Vertex]],Vertices[],MATCH("ID",Vertices[[#Headers],[Vertex]:[Top Word Pairs in About by Salience]],0),FALSE)</f>
        <v>122</v>
      </c>
    </row>
    <row r="78" spans="1:3" ht="15">
      <c r="A78" s="69" t="s">
        <v>578</v>
      </c>
      <c r="B78" s="81" t="s">
        <v>378</v>
      </c>
      <c r="C78" s="69">
        <f>VLOOKUP(GroupVertices[[#This Row],[Vertex]],Vertices[],MATCH("ID",Vertices[[#Headers],[Vertex]:[Top Word Pairs in About by Salience]],0),FALSE)</f>
        <v>125</v>
      </c>
    </row>
    <row r="79" spans="1:3" ht="15">
      <c r="A79" s="69" t="s">
        <v>578</v>
      </c>
      <c r="B79" s="81" t="s">
        <v>429</v>
      </c>
      <c r="C79" s="69">
        <f>VLOOKUP(GroupVertices[[#This Row],[Vertex]],Vertices[],MATCH("ID",Vertices[[#Headers],[Vertex]:[Top Word Pairs in About by Salience]],0),FALSE)</f>
        <v>134</v>
      </c>
    </row>
    <row r="80" spans="1:3" ht="15">
      <c r="A80" s="69" t="s">
        <v>578</v>
      </c>
      <c r="B80" s="81" t="s">
        <v>375</v>
      </c>
      <c r="C80" s="69">
        <f>VLOOKUP(GroupVertices[[#This Row],[Vertex]],Vertices[],MATCH("ID",Vertices[[#Headers],[Vertex]:[Top Word Pairs in About by Salience]],0),FALSE)</f>
        <v>133</v>
      </c>
    </row>
    <row r="81" spans="1:3" ht="15">
      <c r="A81" s="69" t="s">
        <v>578</v>
      </c>
      <c r="B81" s="81" t="s">
        <v>389</v>
      </c>
      <c r="C81" s="69">
        <f>VLOOKUP(GroupVertices[[#This Row],[Vertex]],Vertices[],MATCH("ID",Vertices[[#Headers],[Vertex]:[Top Word Pairs in About by Salience]],0),FALSE)</f>
        <v>113</v>
      </c>
    </row>
    <row r="82" spans="1:3" ht="15">
      <c r="A82" s="69" t="s">
        <v>578</v>
      </c>
      <c r="B82" s="81" t="s">
        <v>374</v>
      </c>
      <c r="C82" s="69">
        <f>VLOOKUP(GroupVertices[[#This Row],[Vertex]],Vertices[],MATCH("ID",Vertices[[#Headers],[Vertex]:[Top Word Pairs in About by Salience]],0),FALSE)</f>
        <v>132</v>
      </c>
    </row>
    <row r="83" spans="1:3" ht="15">
      <c r="A83" s="69" t="s">
        <v>578</v>
      </c>
      <c r="B83" s="81" t="s">
        <v>371</v>
      </c>
      <c r="C83" s="69">
        <f>VLOOKUP(GroupVertices[[#This Row],[Vertex]],Vertices[],MATCH("ID",Vertices[[#Headers],[Vertex]:[Top Word Pairs in About by Salience]],0),FALSE)</f>
        <v>129</v>
      </c>
    </row>
    <row r="84" spans="1:3" ht="15">
      <c r="A84" s="69" t="s">
        <v>578</v>
      </c>
      <c r="B84" s="81" t="s">
        <v>369</v>
      </c>
      <c r="C84" s="69">
        <f>VLOOKUP(GroupVertices[[#This Row],[Vertex]],Vertices[],MATCH("ID",Vertices[[#Headers],[Vertex]:[Top Word Pairs in About by Salience]],0),FALSE)</f>
        <v>128</v>
      </c>
    </row>
    <row r="85" spans="1:3" ht="15">
      <c r="A85" s="69" t="s">
        <v>578</v>
      </c>
      <c r="B85" s="81" t="s">
        <v>343</v>
      </c>
      <c r="C85" s="69">
        <f>VLOOKUP(GroupVertices[[#This Row],[Vertex]],Vertices[],MATCH("ID",Vertices[[#Headers],[Vertex]:[Top Word Pairs in About by Salience]],0),FALSE)</f>
        <v>80</v>
      </c>
    </row>
    <row r="86" spans="1:3" ht="15">
      <c r="A86" s="69" t="s">
        <v>578</v>
      </c>
      <c r="B86" s="81" t="s">
        <v>385</v>
      </c>
      <c r="C86" s="69">
        <f>VLOOKUP(GroupVertices[[#This Row],[Vertex]],Vertices[],MATCH("ID",Vertices[[#Headers],[Vertex]:[Top Word Pairs in About by Salience]],0),FALSE)</f>
        <v>44</v>
      </c>
    </row>
    <row r="87" spans="1:3" ht="15">
      <c r="A87" s="69" t="s">
        <v>578</v>
      </c>
      <c r="B87" s="81" t="s">
        <v>367</v>
      </c>
      <c r="C87" s="69">
        <f>VLOOKUP(GroupVertices[[#This Row],[Vertex]],Vertices[],MATCH("ID",Vertices[[#Headers],[Vertex]:[Top Word Pairs in About by Salience]],0),FALSE)</f>
        <v>123</v>
      </c>
    </row>
    <row r="88" spans="1:3" ht="15">
      <c r="A88" s="69" t="s">
        <v>578</v>
      </c>
      <c r="B88" s="81" t="s">
        <v>368</v>
      </c>
      <c r="C88" s="69">
        <f>VLOOKUP(GroupVertices[[#This Row],[Vertex]],Vertices[],MATCH("ID",Vertices[[#Headers],[Vertex]:[Top Word Pairs in About by Salience]],0),FALSE)</f>
        <v>46</v>
      </c>
    </row>
    <row r="89" spans="1:3" ht="15">
      <c r="A89" s="69" t="s">
        <v>578</v>
      </c>
      <c r="B89" s="81" t="s">
        <v>359</v>
      </c>
      <c r="C89" s="69">
        <f>VLOOKUP(GroupVertices[[#This Row],[Vertex]],Vertices[],MATCH("ID",Vertices[[#Headers],[Vertex]:[Top Word Pairs in About by Salience]],0),FALSE)</f>
        <v>102</v>
      </c>
    </row>
    <row r="90" spans="1:3" ht="15">
      <c r="A90" s="69" t="s">
        <v>578</v>
      </c>
      <c r="B90" s="81" t="s">
        <v>366</v>
      </c>
      <c r="C90" s="69">
        <f>VLOOKUP(GroupVertices[[#This Row],[Vertex]],Vertices[],MATCH("ID",Vertices[[#Headers],[Vertex]:[Top Word Pairs in About by Salience]],0),FALSE)</f>
        <v>121</v>
      </c>
    </row>
    <row r="91" spans="1:3" ht="15">
      <c r="A91" s="69" t="s">
        <v>578</v>
      </c>
      <c r="B91" s="81" t="s">
        <v>365</v>
      </c>
      <c r="C91" s="69">
        <f>VLOOKUP(GroupVertices[[#This Row],[Vertex]],Vertices[],MATCH("ID",Vertices[[#Headers],[Vertex]:[Top Word Pairs in About by Salience]],0),FALSE)</f>
        <v>119</v>
      </c>
    </row>
    <row r="92" spans="1:3" ht="15">
      <c r="A92" s="69" t="s">
        <v>578</v>
      </c>
      <c r="B92" s="81" t="s">
        <v>362</v>
      </c>
      <c r="C92" s="69">
        <f>VLOOKUP(GroupVertices[[#This Row],[Vertex]],Vertices[],MATCH("ID",Vertices[[#Headers],[Vertex]:[Top Word Pairs in About by Salience]],0),FALSE)</f>
        <v>112</v>
      </c>
    </row>
    <row r="93" spans="1:3" ht="15">
      <c r="A93" s="69" t="s">
        <v>578</v>
      </c>
      <c r="B93" s="81" t="s">
        <v>360</v>
      </c>
      <c r="C93" s="69">
        <f>VLOOKUP(GroupVertices[[#This Row],[Vertex]],Vertices[],MATCH("ID",Vertices[[#Headers],[Vertex]:[Top Word Pairs in About by Salience]],0),FALSE)</f>
        <v>103</v>
      </c>
    </row>
    <row r="94" spans="1:3" ht="15">
      <c r="A94" s="69" t="s">
        <v>578</v>
      </c>
      <c r="B94" s="81" t="s">
        <v>358</v>
      </c>
      <c r="C94" s="69">
        <f>VLOOKUP(GroupVertices[[#This Row],[Vertex]],Vertices[],MATCH("ID",Vertices[[#Headers],[Vertex]:[Top Word Pairs in About by Salience]],0),FALSE)</f>
        <v>101</v>
      </c>
    </row>
    <row r="95" spans="1:3" ht="15">
      <c r="A95" s="69" t="s">
        <v>578</v>
      </c>
      <c r="B95" s="81" t="s">
        <v>300</v>
      </c>
      <c r="C95" s="69">
        <f>VLOOKUP(GroupVertices[[#This Row],[Vertex]],Vertices[],MATCH("ID",Vertices[[#Headers],[Vertex]:[Top Word Pairs in About by Salience]],0),FALSE)</f>
        <v>29</v>
      </c>
    </row>
    <row r="96" spans="1:3" ht="15">
      <c r="A96" s="69" t="s">
        <v>578</v>
      </c>
      <c r="B96" s="81" t="s">
        <v>298</v>
      </c>
      <c r="C96" s="69">
        <f>VLOOKUP(GroupVertices[[#This Row],[Vertex]],Vertices[],MATCH("ID",Vertices[[#Headers],[Vertex]:[Top Word Pairs in About by Salience]],0),FALSE)</f>
        <v>22</v>
      </c>
    </row>
    <row r="97" spans="1:3" ht="15">
      <c r="A97" s="69" t="s">
        <v>578</v>
      </c>
      <c r="B97" s="81" t="s">
        <v>293</v>
      </c>
      <c r="C97" s="69">
        <f>VLOOKUP(GroupVertices[[#This Row],[Vertex]],Vertices[],MATCH("ID",Vertices[[#Headers],[Vertex]:[Top Word Pairs in About by Salience]],0),FALSE)</f>
        <v>3</v>
      </c>
    </row>
    <row r="98" spans="1:3" ht="15">
      <c r="A98" s="69" t="s">
        <v>579</v>
      </c>
      <c r="B98" s="81" t="s">
        <v>339</v>
      </c>
      <c r="C98" s="69">
        <f>VLOOKUP(GroupVertices[[#This Row],[Vertex]],Vertices[],MATCH("ID",Vertices[[#Headers],[Vertex]:[Top Word Pairs in About by Salience]],0),FALSE)</f>
        <v>69</v>
      </c>
    </row>
    <row r="99" spans="1:3" ht="15">
      <c r="A99" s="69" t="s">
        <v>579</v>
      </c>
      <c r="B99" s="81" t="s">
        <v>330</v>
      </c>
      <c r="C99" s="69">
        <f>VLOOKUP(GroupVertices[[#This Row],[Vertex]],Vertices[],MATCH("ID",Vertices[[#Headers],[Vertex]:[Top Word Pairs in About by Salience]],0),FALSE)</f>
        <v>68</v>
      </c>
    </row>
    <row r="100" spans="1:3" ht="15">
      <c r="A100" s="69" t="s">
        <v>579</v>
      </c>
      <c r="B100" s="81" t="s">
        <v>346</v>
      </c>
      <c r="C100" s="69">
        <f>VLOOKUP(GroupVertices[[#This Row],[Vertex]],Vertices[],MATCH("ID",Vertices[[#Headers],[Vertex]:[Top Word Pairs in About by Salience]],0),FALSE)</f>
        <v>89</v>
      </c>
    </row>
    <row r="101" spans="1:3" ht="15">
      <c r="A101" s="69" t="s">
        <v>579</v>
      </c>
      <c r="B101" s="81" t="s">
        <v>344</v>
      </c>
      <c r="C101" s="69">
        <f>VLOOKUP(GroupVertices[[#This Row],[Vertex]],Vertices[],MATCH("ID",Vertices[[#Headers],[Vertex]:[Top Word Pairs in About by Salience]],0),FALSE)</f>
        <v>84</v>
      </c>
    </row>
    <row r="102" spans="1:3" ht="15">
      <c r="A102" s="69" t="s">
        <v>579</v>
      </c>
      <c r="B102" s="81" t="s">
        <v>338</v>
      </c>
      <c r="C102" s="69">
        <f>VLOOKUP(GroupVertices[[#This Row],[Vertex]],Vertices[],MATCH("ID",Vertices[[#Headers],[Vertex]:[Top Word Pairs in About by Salience]],0),FALSE)</f>
        <v>82</v>
      </c>
    </row>
    <row r="103" spans="1:3" ht="15">
      <c r="A103" s="69" t="s">
        <v>579</v>
      </c>
      <c r="B103" s="81" t="s">
        <v>415</v>
      </c>
      <c r="C103" s="69">
        <f>VLOOKUP(GroupVertices[[#This Row],[Vertex]],Vertices[],MATCH("ID",Vertices[[#Headers],[Vertex]:[Top Word Pairs in About by Salience]],0),FALSE)</f>
        <v>88</v>
      </c>
    </row>
    <row r="104" spans="1:3" ht="15">
      <c r="A104" s="69" t="s">
        <v>579</v>
      </c>
      <c r="B104" s="81" t="s">
        <v>345</v>
      </c>
      <c r="C104" s="69">
        <f>VLOOKUP(GroupVertices[[#This Row],[Vertex]],Vertices[],MATCH("ID",Vertices[[#Headers],[Vertex]:[Top Word Pairs in About by Salience]],0),FALSE)</f>
        <v>87</v>
      </c>
    </row>
    <row r="105" spans="1:3" ht="15">
      <c r="A105" s="69" t="s">
        <v>579</v>
      </c>
      <c r="B105" s="81" t="s">
        <v>342</v>
      </c>
      <c r="C105" s="69">
        <f>VLOOKUP(GroupVertices[[#This Row],[Vertex]],Vertices[],MATCH("ID",Vertices[[#Headers],[Vertex]:[Top Word Pairs in About by Salience]],0),FALSE)</f>
        <v>86</v>
      </c>
    </row>
    <row r="106" spans="1:3" ht="15">
      <c r="A106" s="69" t="s">
        <v>579</v>
      </c>
      <c r="B106" s="81" t="s">
        <v>341</v>
      </c>
      <c r="C106" s="69">
        <f>VLOOKUP(GroupVertices[[#This Row],[Vertex]],Vertices[],MATCH("ID",Vertices[[#Headers],[Vertex]:[Top Word Pairs in About by Salience]],0),FALSE)</f>
        <v>76</v>
      </c>
    </row>
    <row r="107" spans="1:3" ht="15">
      <c r="A107" s="69" t="s">
        <v>579</v>
      </c>
      <c r="B107" s="81" t="s">
        <v>337</v>
      </c>
      <c r="C107" s="69">
        <f>VLOOKUP(GroupVertices[[#This Row],[Vertex]],Vertices[],MATCH("ID",Vertices[[#Headers],[Vertex]:[Top Word Pairs in About by Salience]],0),FALSE)</f>
        <v>72</v>
      </c>
    </row>
    <row r="108" spans="1:3" ht="15">
      <c r="A108" s="69" t="s">
        <v>579</v>
      </c>
      <c r="B108" s="81" t="s">
        <v>340</v>
      </c>
      <c r="C108" s="69">
        <f>VLOOKUP(GroupVertices[[#This Row],[Vertex]],Vertices[],MATCH("ID",Vertices[[#Headers],[Vertex]:[Top Word Pairs in About by Salience]],0),FALSE)</f>
        <v>70</v>
      </c>
    </row>
    <row r="109" spans="1:3" ht="15">
      <c r="A109" s="69" t="s">
        <v>579</v>
      </c>
      <c r="B109" s="81" t="s">
        <v>336</v>
      </c>
      <c r="C109" s="69">
        <f>VLOOKUP(GroupVertices[[#This Row],[Vertex]],Vertices[],MATCH("ID",Vertices[[#Headers],[Vertex]:[Top Word Pairs in About by Salience]],0),FALSE)</f>
        <v>85</v>
      </c>
    </row>
    <row r="110" spans="1:3" ht="15">
      <c r="A110" s="69" t="s">
        <v>579</v>
      </c>
      <c r="B110" s="81" t="s">
        <v>413</v>
      </c>
      <c r="C110" s="69">
        <f>VLOOKUP(GroupVertices[[#This Row],[Vertex]],Vertices[],MATCH("ID",Vertices[[#Headers],[Vertex]:[Top Word Pairs in About by Salience]],0),FALSE)</f>
        <v>67</v>
      </c>
    </row>
    <row r="111" spans="1:3" ht="15">
      <c r="A111" s="69" t="s">
        <v>579</v>
      </c>
      <c r="B111" s="81" t="s">
        <v>335</v>
      </c>
      <c r="C111" s="69">
        <f>VLOOKUP(GroupVertices[[#This Row],[Vertex]],Vertices[],MATCH("ID",Vertices[[#Headers],[Vertex]:[Top Word Pairs in About by Salience]],0),FALSE)</f>
        <v>83</v>
      </c>
    </row>
    <row r="112" spans="1:3" ht="15">
      <c r="A112" s="69" t="s">
        <v>579</v>
      </c>
      <c r="B112" s="81" t="s">
        <v>334</v>
      </c>
      <c r="C112" s="69">
        <f>VLOOKUP(GroupVertices[[#This Row],[Vertex]],Vertices[],MATCH("ID",Vertices[[#Headers],[Vertex]:[Top Word Pairs in About by Salience]],0),FALSE)</f>
        <v>81</v>
      </c>
    </row>
    <row r="113" spans="1:3" ht="15">
      <c r="A113" s="69" t="s">
        <v>579</v>
      </c>
      <c r="B113" s="81" t="s">
        <v>333</v>
      </c>
      <c r="C113" s="69">
        <f>VLOOKUP(GroupVertices[[#This Row],[Vertex]],Vertices[],MATCH("ID",Vertices[[#Headers],[Vertex]:[Top Word Pairs in About by Salience]],0),FALSE)</f>
        <v>79</v>
      </c>
    </row>
    <row r="114" spans="1:3" ht="15">
      <c r="A114" s="69" t="s">
        <v>579</v>
      </c>
      <c r="B114" s="81" t="s">
        <v>331</v>
      </c>
      <c r="C114" s="69">
        <f>VLOOKUP(GroupVertices[[#This Row],[Vertex]],Vertices[],MATCH("ID",Vertices[[#Headers],[Vertex]:[Top Word Pairs in About by Salience]],0),FALSE)</f>
        <v>75</v>
      </c>
    </row>
    <row r="115" spans="1:3" ht="15">
      <c r="A115" s="69" t="s">
        <v>579</v>
      </c>
      <c r="B115" s="81" t="s">
        <v>328</v>
      </c>
      <c r="C115" s="69">
        <f>VLOOKUP(GroupVertices[[#This Row],[Vertex]],Vertices[],MATCH("ID",Vertices[[#Headers],[Vertex]:[Top Word Pairs in About by Salience]],0),FALSE)</f>
        <v>71</v>
      </c>
    </row>
    <row r="116" spans="1:3" ht="15">
      <c r="A116" s="69" t="s">
        <v>579</v>
      </c>
      <c r="B116" s="81" t="s">
        <v>327</v>
      </c>
      <c r="C116" s="69">
        <f>VLOOKUP(GroupVertices[[#This Row],[Vertex]],Vertices[],MATCH("ID",Vertices[[#Headers],[Vertex]:[Top Word Pairs in About by Salience]],0),FALSE)</f>
        <v>66</v>
      </c>
    </row>
    <row r="117" spans="1:3" ht="15">
      <c r="A117" s="69" t="s">
        <v>580</v>
      </c>
      <c r="B117" s="81" t="s">
        <v>351</v>
      </c>
      <c r="C117" s="69">
        <f>VLOOKUP(GroupVertices[[#This Row],[Vertex]],Vertices[],MATCH("ID",Vertices[[#Headers],[Vertex]:[Top Word Pairs in About by Salience]],0),FALSE)</f>
        <v>4</v>
      </c>
    </row>
    <row r="118" spans="1:3" ht="15">
      <c r="A118" s="69" t="s">
        <v>580</v>
      </c>
      <c r="B118" s="81" t="s">
        <v>373</v>
      </c>
      <c r="C118" s="69">
        <f>VLOOKUP(GroupVertices[[#This Row],[Vertex]],Vertices[],MATCH("ID",Vertices[[#Headers],[Vertex]:[Top Word Pairs in About by Salience]],0),FALSE)</f>
        <v>131</v>
      </c>
    </row>
    <row r="119" spans="1:3" ht="15">
      <c r="A119" s="69" t="s">
        <v>580</v>
      </c>
      <c r="B119" s="81" t="s">
        <v>372</v>
      </c>
      <c r="C119" s="69">
        <f>VLOOKUP(GroupVertices[[#This Row],[Vertex]],Vertices[],MATCH("ID",Vertices[[#Headers],[Vertex]:[Top Word Pairs in About by Salience]],0),FALSE)</f>
        <v>130</v>
      </c>
    </row>
    <row r="120" spans="1:3" ht="15">
      <c r="A120" s="69" t="s">
        <v>580</v>
      </c>
      <c r="B120" s="81" t="s">
        <v>364</v>
      </c>
      <c r="C120" s="69">
        <f>VLOOKUP(GroupVertices[[#This Row],[Vertex]],Vertices[],MATCH("ID",Vertices[[#Headers],[Vertex]:[Top Word Pairs in About by Salience]],0),FALSE)</f>
        <v>116</v>
      </c>
    </row>
    <row r="121" spans="1:3" ht="15">
      <c r="A121" s="69" t="s">
        <v>580</v>
      </c>
      <c r="B121" s="81" t="s">
        <v>363</v>
      </c>
      <c r="C121" s="69">
        <f>VLOOKUP(GroupVertices[[#This Row],[Vertex]],Vertices[],MATCH("ID",Vertices[[#Headers],[Vertex]:[Top Word Pairs in About by Salience]],0),FALSE)</f>
        <v>115</v>
      </c>
    </row>
    <row r="122" spans="1:3" ht="15">
      <c r="A122" s="69" t="s">
        <v>580</v>
      </c>
      <c r="B122" s="81" t="s">
        <v>349</v>
      </c>
      <c r="C122" s="69">
        <f>VLOOKUP(GroupVertices[[#This Row],[Vertex]],Vertices[],MATCH("ID",Vertices[[#Headers],[Vertex]:[Top Word Pairs in About by Salience]],0),FALSE)</f>
        <v>91</v>
      </c>
    </row>
    <row r="123" spans="1:3" ht="15">
      <c r="A123" s="69" t="s">
        <v>580</v>
      </c>
      <c r="B123" s="81" t="s">
        <v>416</v>
      </c>
      <c r="C123" s="69">
        <f>VLOOKUP(GroupVertices[[#This Row],[Vertex]],Vertices[],MATCH("ID",Vertices[[#Headers],[Vertex]:[Top Word Pairs in About by Salience]],0),FALSE)</f>
        <v>93</v>
      </c>
    </row>
    <row r="124" spans="1:3" ht="15">
      <c r="A124" s="69" t="s">
        <v>580</v>
      </c>
      <c r="B124" s="81" t="s">
        <v>326</v>
      </c>
      <c r="C124" s="69">
        <f>VLOOKUP(GroupVertices[[#This Row],[Vertex]],Vertices[],MATCH("ID",Vertices[[#Headers],[Vertex]:[Top Word Pairs in About by Salience]],0),FALSE)</f>
        <v>62</v>
      </c>
    </row>
    <row r="125" spans="1:3" ht="15">
      <c r="A125" s="69" t="s">
        <v>580</v>
      </c>
      <c r="B125" s="81" t="s">
        <v>325</v>
      </c>
      <c r="C125" s="69">
        <f>VLOOKUP(GroupVertices[[#This Row],[Vertex]],Vertices[],MATCH("ID",Vertices[[#Headers],[Vertex]:[Top Word Pairs in About by Salience]],0),FALSE)</f>
        <v>61</v>
      </c>
    </row>
    <row r="126" spans="1:3" ht="15">
      <c r="A126" s="69" t="s">
        <v>580</v>
      </c>
      <c r="B126" s="81" t="s">
        <v>324</v>
      </c>
      <c r="C126" s="69">
        <f>VLOOKUP(GroupVertices[[#This Row],[Vertex]],Vertices[],MATCH("ID",Vertices[[#Headers],[Vertex]:[Top Word Pairs in About by Salience]],0),FALSE)</f>
        <v>60</v>
      </c>
    </row>
    <row r="127" spans="1:3" ht="15">
      <c r="A127" s="69" t="s">
        <v>580</v>
      </c>
      <c r="B127" s="81" t="s">
        <v>313</v>
      </c>
      <c r="C127" s="69">
        <f>VLOOKUP(GroupVertices[[#This Row],[Vertex]],Vertices[],MATCH("ID",Vertices[[#Headers],[Vertex]:[Top Word Pairs in About by Salience]],0),FALSE)</f>
        <v>48</v>
      </c>
    </row>
    <row r="128" spans="1:3" ht="15">
      <c r="A128" s="69" t="s">
        <v>580</v>
      </c>
      <c r="B128" s="81" t="s">
        <v>407</v>
      </c>
      <c r="C128" s="69">
        <f>VLOOKUP(GroupVertices[[#This Row],[Vertex]],Vertices[],MATCH("ID",Vertices[[#Headers],[Vertex]:[Top Word Pairs in About by Salience]],0),FALSE)</f>
        <v>37</v>
      </c>
    </row>
    <row r="129" spans="1:3" ht="15">
      <c r="A129" s="69" t="s">
        <v>580</v>
      </c>
      <c r="B129" s="81" t="s">
        <v>310</v>
      </c>
      <c r="C129" s="69">
        <f>VLOOKUP(GroupVertices[[#This Row],[Vertex]],Vertices[],MATCH("ID",Vertices[[#Headers],[Vertex]:[Top Word Pairs in About by Salience]],0),FALSE)</f>
        <v>42</v>
      </c>
    </row>
    <row r="130" spans="1:3" ht="15">
      <c r="A130" s="69" t="s">
        <v>580</v>
      </c>
      <c r="B130" s="81" t="s">
        <v>309</v>
      </c>
      <c r="C130" s="69">
        <f>VLOOKUP(GroupVertices[[#This Row],[Vertex]],Vertices[],MATCH("ID",Vertices[[#Headers],[Vertex]:[Top Word Pairs in About by Salience]],0),FALSE)</f>
        <v>43</v>
      </c>
    </row>
    <row r="131" spans="1:3" ht="15">
      <c r="A131" s="69" t="s">
        <v>580</v>
      </c>
      <c r="B131" s="81" t="s">
        <v>308</v>
      </c>
      <c r="C131" s="69">
        <f>VLOOKUP(GroupVertices[[#This Row],[Vertex]],Vertices[],MATCH("ID",Vertices[[#Headers],[Vertex]:[Top Word Pairs in About by Salience]],0),FALSE)</f>
        <v>41</v>
      </c>
    </row>
    <row r="132" spans="1:3" ht="15">
      <c r="A132" s="69" t="s">
        <v>580</v>
      </c>
      <c r="B132" s="81" t="s">
        <v>307</v>
      </c>
      <c r="C132" s="69">
        <f>VLOOKUP(GroupVertices[[#This Row],[Vertex]],Vertices[],MATCH("ID",Vertices[[#Headers],[Vertex]:[Top Word Pairs in About by Salience]],0),FALSE)</f>
        <v>38</v>
      </c>
    </row>
    <row r="133" spans="1:3" ht="15">
      <c r="A133" s="69" t="s">
        <v>580</v>
      </c>
      <c r="B133" s="81" t="s">
        <v>306</v>
      </c>
      <c r="C133" s="69">
        <f>VLOOKUP(GroupVertices[[#This Row],[Vertex]],Vertices[],MATCH("ID",Vertices[[#Headers],[Vertex]:[Top Word Pairs in About by Salience]],0),FALSE)</f>
        <v>36</v>
      </c>
    </row>
    <row r="134" spans="1:3" ht="15">
      <c r="A134" s="69" t="s">
        <v>581</v>
      </c>
      <c r="B134" s="81" t="s">
        <v>357</v>
      </c>
      <c r="C134" s="69">
        <f>VLOOKUP(GroupVertices[[#This Row],[Vertex]],Vertices[],MATCH("ID",Vertices[[#Headers],[Vertex]:[Top Word Pairs in About by Salience]],0),FALSE)</f>
        <v>100</v>
      </c>
    </row>
    <row r="135" spans="1:3" ht="15">
      <c r="A135" s="69" t="s">
        <v>581</v>
      </c>
      <c r="B135" s="81" t="s">
        <v>354</v>
      </c>
      <c r="C135" s="69">
        <f>VLOOKUP(GroupVertices[[#This Row],[Vertex]],Vertices[],MATCH("ID",Vertices[[#Headers],[Vertex]:[Top Word Pairs in About by Salience]],0),FALSE)</f>
        <v>97</v>
      </c>
    </row>
    <row r="136" spans="1:3" ht="15">
      <c r="A136" s="69" t="s">
        <v>581</v>
      </c>
      <c r="B136" s="81" t="s">
        <v>356</v>
      </c>
      <c r="C136" s="69">
        <f>VLOOKUP(GroupVertices[[#This Row],[Vertex]],Vertices[],MATCH("ID",Vertices[[#Headers],[Vertex]:[Top Word Pairs in About by Salience]],0),FALSE)</f>
        <v>99</v>
      </c>
    </row>
    <row r="137" spans="1:3" ht="15">
      <c r="A137" s="69" t="s">
        <v>581</v>
      </c>
      <c r="B137" s="81" t="s">
        <v>355</v>
      </c>
      <c r="C137" s="69">
        <f>VLOOKUP(GroupVertices[[#This Row],[Vertex]],Vertices[],MATCH("ID",Vertices[[#Headers],[Vertex]:[Top Word Pairs in About by Salience]],0),FALSE)</f>
        <v>98</v>
      </c>
    </row>
    <row r="138" spans="1:3" ht="15">
      <c r="A138" s="69" t="s">
        <v>581</v>
      </c>
      <c r="B138" s="81" t="s">
        <v>352</v>
      </c>
      <c r="C138" s="69">
        <f>VLOOKUP(GroupVertices[[#This Row],[Vertex]],Vertices[],MATCH("ID",Vertices[[#Headers],[Vertex]:[Top Word Pairs in About by Salience]],0),FALSE)</f>
        <v>94</v>
      </c>
    </row>
    <row r="139" spans="1:3" ht="15">
      <c r="A139" s="69" t="s">
        <v>582</v>
      </c>
      <c r="B139" s="81" t="s">
        <v>305</v>
      </c>
      <c r="C139" s="69">
        <f>VLOOKUP(GroupVertices[[#This Row],[Vertex]],Vertices[],MATCH("ID",Vertices[[#Headers],[Vertex]:[Top Word Pairs in About by Salience]],0),FALSE)</f>
        <v>35</v>
      </c>
    </row>
    <row r="140" spans="1:3" ht="15">
      <c r="A140" s="69" t="s">
        <v>582</v>
      </c>
      <c r="B140" s="81" t="s">
        <v>302</v>
      </c>
      <c r="C140" s="69">
        <f>VLOOKUP(GroupVertices[[#This Row],[Vertex]],Vertices[],MATCH("ID",Vertices[[#Headers],[Vertex]:[Top Word Pairs in About by Salience]],0),FALSE)</f>
        <v>33</v>
      </c>
    </row>
    <row r="141" spans="1:3" ht="15">
      <c r="A141" s="69" t="s">
        <v>582</v>
      </c>
      <c r="B141" s="81" t="s">
        <v>301</v>
      </c>
      <c r="C141" s="69">
        <f>VLOOKUP(GroupVertices[[#This Row],[Vertex]],Vertices[],MATCH("ID",Vertices[[#Headers],[Vertex]:[Top Word Pairs in About by Salience]],0),FALSE)</f>
        <v>31</v>
      </c>
    </row>
    <row r="142" spans="1:3" ht="15">
      <c r="A142" s="69" t="s">
        <v>582</v>
      </c>
      <c r="B142" s="81" t="s">
        <v>304</v>
      </c>
      <c r="C142" s="69">
        <f>VLOOKUP(GroupVertices[[#This Row],[Vertex]],Vertices[],MATCH("ID",Vertices[[#Headers],[Vertex]:[Top Word Pairs in About by Salience]],0),FALSE)</f>
        <v>34</v>
      </c>
    </row>
    <row r="143" spans="1:3" ht="15">
      <c r="A143" s="69" t="s">
        <v>582</v>
      </c>
      <c r="B143" s="81" t="s">
        <v>303</v>
      </c>
      <c r="C143" s="69">
        <f>VLOOKUP(GroupVertices[[#This Row],[Vertex]],Vertices[],MATCH("ID",Vertices[[#Headers],[Vertex]:[Top Word Pairs in About by Salience]],0),FALSE)</f>
        <v>32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237</v>
      </c>
      <c r="B2" s="35" t="s">
        <v>191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91</v>
      </c>
      <c r="J2" s="38">
        <f>MIN(Vertices[Betweenness Centrality])</f>
        <v>0</v>
      </c>
      <c r="K2" s="39">
        <f>COUNTIF(Vertices[Betweenness Centrality],"&gt;= "&amp;J2)-COUNTIF(Vertices[Betweenness Centrality],"&gt;="&amp;J3)</f>
        <v>140</v>
      </c>
      <c r="L2" s="38">
        <f>MIN(Vertices[Closeness Centrality])</f>
        <v>0.003559</v>
      </c>
      <c r="M2" s="39">
        <f>COUNTIF(Vertices[Closeness Centrality],"&gt;= "&amp;L2)-COUNTIF(Vertices[Closeness Centrality],"&gt;="&amp;L3)</f>
        <v>116</v>
      </c>
      <c r="N2" s="38">
        <f>MIN(Vertices[Eigenvector Centrality])</f>
        <v>0.003873</v>
      </c>
      <c r="O2" s="39">
        <f>COUNTIF(Vertices[Eigenvector Centrality],"&gt;= "&amp;N2)-COUNTIF(Vertices[Eigenvector Centrality],"&gt;="&amp;N3)</f>
        <v>58</v>
      </c>
      <c r="P2" s="38">
        <f>MIN(Vertices[PageRank])</f>
        <v>0.309513</v>
      </c>
      <c r="Q2" s="39">
        <f>COUNTIF(Vertices[PageRank],"&gt;= "&amp;P2)-COUNTIF(Vertices[PageRank],"&gt;="&amp;P3)</f>
        <v>90</v>
      </c>
      <c r="R2" s="38">
        <f>MIN(Vertices[Clustering Coefficient])</f>
        <v>0</v>
      </c>
      <c r="S2" s="44">
        <f>COUNTIF(Vertices[Clustering Coefficient],"&gt;= "&amp;R2)-COUNTIF(Vertices[Clustering Coefficient],"&gt;="&amp;R3)</f>
        <v>34</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4"/>
      <c r="B3" s="84"/>
      <c r="D3" s="33">
        <f aca="true" t="shared" si="1" ref="D3:D26">D2+($D$57-$D$2)/BinDivisor</f>
        <v>0</v>
      </c>
      <c r="E3" s="3">
        <f>COUNTIF(Vertices[Degree],"&gt;= "&amp;D3)-COUNTIF(Vertices[Degree],"&gt;="&amp;D4)</f>
        <v>0</v>
      </c>
      <c r="F3" s="40">
        <f aca="true" t="shared" si="2" ref="F3:F26">F2+($F$57-$F$2)/BinDivisor</f>
        <v>0.6363636363636364</v>
      </c>
      <c r="G3" s="41">
        <f>COUNTIF(Vertices[In-Degree],"&gt;= "&amp;F3)-COUNTIF(Vertices[In-Degree],"&gt;="&amp;F4)</f>
        <v>57</v>
      </c>
      <c r="H3" s="40">
        <f aca="true" t="shared" si="3" ref="H3:H26">H2+($H$57-$H$2)/BinDivisor</f>
        <v>2.5636363636363635</v>
      </c>
      <c r="I3" s="41">
        <f>COUNTIF(Vertices[Out-Degree],"&gt;= "&amp;H3)-COUNTIF(Vertices[Out-Degree],"&gt;="&amp;H4)</f>
        <v>34</v>
      </c>
      <c r="J3" s="40">
        <f aca="true" t="shared" si="4" ref="J3:J26">J2+($J$57-$J$2)/BinDivisor</f>
        <v>322.4477344909091</v>
      </c>
      <c r="K3" s="41">
        <f>COUNTIF(Vertices[Betweenness Centrality],"&gt;= "&amp;J3)-COUNTIF(Vertices[Betweenness Centrality],"&gt;="&amp;J4)</f>
        <v>1</v>
      </c>
      <c r="L3" s="40">
        <f aca="true" t="shared" si="5" ref="L3:L26">L2+($L$57-$L$2)/BinDivisor</f>
        <v>0.003623236363636364</v>
      </c>
      <c r="M3" s="41">
        <f>COUNTIF(Vertices[Closeness Centrality],"&gt;= "&amp;L3)-COUNTIF(Vertices[Closeness Centrality],"&gt;="&amp;L4)</f>
        <v>12</v>
      </c>
      <c r="N3" s="40">
        <f aca="true" t="shared" si="6" ref="N3:N26">N2+($N$57-$N$2)/BinDivisor</f>
        <v>0.0048994</v>
      </c>
      <c r="O3" s="41">
        <f>COUNTIF(Vertices[Eigenvector Centrality],"&gt;= "&amp;N3)-COUNTIF(Vertices[Eigenvector Centrality],"&gt;="&amp;N4)</f>
        <v>29</v>
      </c>
      <c r="P3" s="40">
        <f aca="true" t="shared" si="7" ref="P3:P26">P2+($P$57-$P$2)/BinDivisor</f>
        <v>0.784983</v>
      </c>
      <c r="Q3" s="41">
        <f>COUNTIF(Vertices[PageRank],"&gt;= "&amp;P3)-COUNTIF(Vertices[PageRank],"&gt;="&amp;P4)</f>
        <v>32</v>
      </c>
      <c r="R3" s="40">
        <f aca="true" t="shared" si="8" ref="R3:R26">R2+($R$57-$R$2)/BinDivisor</f>
        <v>0.013636363636363636</v>
      </c>
      <c r="S3" s="45">
        <f>COUNTIF(Vertices[Clustering Coefficient],"&gt;= "&amp;R3)-COUNTIF(Vertices[Clustering Coefficient],"&gt;="&amp;R4)</f>
        <v>1</v>
      </c>
      <c r="T3" s="40" t="e">
        <f aca="true" t="shared" si="9" ref="T3:T26">T2+($T$57-$T$2)/BinDivisor</f>
        <v>#REF!</v>
      </c>
      <c r="U3" s="41" t="e">
        <f ca="1" t="shared" si="0"/>
        <v>#REF!</v>
      </c>
      <c r="W3" t="s">
        <v>125</v>
      </c>
      <c r="X3" t="s">
        <v>85</v>
      </c>
    </row>
    <row r="4" spans="1:24" ht="15">
      <c r="A4" s="35" t="s">
        <v>146</v>
      </c>
      <c r="B4" s="35">
        <v>142</v>
      </c>
      <c r="D4" s="33">
        <f t="shared" si="1"/>
        <v>0</v>
      </c>
      <c r="E4" s="3">
        <f>COUNTIF(Vertices[Degree],"&gt;= "&amp;D4)-COUNTIF(Vertices[Degree],"&gt;="&amp;D5)</f>
        <v>0</v>
      </c>
      <c r="F4" s="38">
        <f t="shared" si="2"/>
        <v>1.2727272727272727</v>
      </c>
      <c r="G4" s="39">
        <f>COUNTIF(Vertices[In-Degree],"&gt;= "&amp;F4)-COUNTIF(Vertices[In-Degree],"&gt;="&amp;F5)</f>
        <v>0</v>
      </c>
      <c r="H4" s="38">
        <f t="shared" si="3"/>
        <v>5.127272727272727</v>
      </c>
      <c r="I4" s="39">
        <f>COUNTIF(Vertices[Out-Degree],"&gt;= "&amp;H4)-COUNTIF(Vertices[Out-Degree],"&gt;="&amp;H5)</f>
        <v>7</v>
      </c>
      <c r="J4" s="38">
        <f t="shared" si="4"/>
        <v>644.8954689818182</v>
      </c>
      <c r="K4" s="39">
        <f>COUNTIF(Vertices[Betweenness Centrality],"&gt;= "&amp;J4)-COUNTIF(Vertices[Betweenness Centrality],"&gt;="&amp;J5)</f>
        <v>0</v>
      </c>
      <c r="L4" s="38">
        <f t="shared" si="5"/>
        <v>0.0036874727272727275</v>
      </c>
      <c r="M4" s="39">
        <f>COUNTIF(Vertices[Closeness Centrality],"&gt;= "&amp;L4)-COUNTIF(Vertices[Closeness Centrality],"&gt;="&amp;L5)</f>
        <v>8</v>
      </c>
      <c r="N4" s="38">
        <f t="shared" si="6"/>
        <v>0.0059258</v>
      </c>
      <c r="O4" s="39">
        <f>COUNTIF(Vertices[Eigenvector Centrality],"&gt;= "&amp;N4)-COUNTIF(Vertices[Eigenvector Centrality],"&gt;="&amp;N5)</f>
        <v>12</v>
      </c>
      <c r="P4" s="38">
        <f t="shared" si="7"/>
        <v>1.260453</v>
      </c>
      <c r="Q4" s="39">
        <f>COUNTIF(Vertices[PageRank],"&gt;= "&amp;P4)-COUNTIF(Vertices[PageRank],"&gt;="&amp;P5)</f>
        <v>10</v>
      </c>
      <c r="R4" s="38">
        <f t="shared" si="8"/>
        <v>0.02727272727272727</v>
      </c>
      <c r="S4" s="44">
        <f>COUNTIF(Vertices[Clustering Coefficient],"&gt;= "&amp;R4)-COUNTIF(Vertices[Clustering Coefficient],"&gt;="&amp;R5)</f>
        <v>0</v>
      </c>
      <c r="T4" s="38" t="e">
        <f ca="1" t="shared" si="9"/>
        <v>#REF!</v>
      </c>
      <c r="U4" s="39" t="e">
        <f ca="1" t="shared" si="0"/>
        <v>#REF!</v>
      </c>
      <c r="W4" s="12" t="s">
        <v>126</v>
      </c>
      <c r="X4" s="12" t="s">
        <v>128</v>
      </c>
    </row>
    <row r="5" spans="1:21" ht="15">
      <c r="A5" s="84"/>
      <c r="B5" s="84"/>
      <c r="D5" s="33">
        <f t="shared" si="1"/>
        <v>0</v>
      </c>
      <c r="E5" s="3">
        <f>COUNTIF(Vertices[Degree],"&gt;= "&amp;D5)-COUNTIF(Vertices[Degree],"&gt;="&amp;D6)</f>
        <v>0</v>
      </c>
      <c r="F5" s="40">
        <f t="shared" si="2"/>
        <v>1.9090909090909092</v>
      </c>
      <c r="G5" s="41">
        <f>COUNTIF(Vertices[In-Degree],"&gt;= "&amp;F5)-COUNTIF(Vertices[In-Degree],"&gt;="&amp;F6)</f>
        <v>29</v>
      </c>
      <c r="H5" s="40">
        <f t="shared" si="3"/>
        <v>7.6909090909090905</v>
      </c>
      <c r="I5" s="41">
        <f>COUNTIF(Vertices[Out-Degree],"&gt;= "&amp;H5)-COUNTIF(Vertices[Out-Degree],"&gt;="&amp;H6)</f>
        <v>6</v>
      </c>
      <c r="J5" s="40">
        <f t="shared" si="4"/>
        <v>967.3432034727273</v>
      </c>
      <c r="K5" s="41">
        <f>COUNTIF(Vertices[Betweenness Centrality],"&gt;= "&amp;J5)-COUNTIF(Vertices[Betweenness Centrality],"&gt;="&amp;J6)</f>
        <v>0</v>
      </c>
      <c r="L5" s="40">
        <f t="shared" si="5"/>
        <v>0.0037517090909090912</v>
      </c>
      <c r="M5" s="41">
        <f>COUNTIF(Vertices[Closeness Centrality],"&gt;= "&amp;L5)-COUNTIF(Vertices[Closeness Centrality],"&gt;="&amp;L6)</f>
        <v>1</v>
      </c>
      <c r="N5" s="40">
        <f t="shared" si="6"/>
        <v>0.0069522</v>
      </c>
      <c r="O5" s="41">
        <f>COUNTIF(Vertices[Eigenvector Centrality],"&gt;= "&amp;N5)-COUNTIF(Vertices[Eigenvector Centrality],"&gt;="&amp;N6)</f>
        <v>8</v>
      </c>
      <c r="P5" s="40">
        <f t="shared" si="7"/>
        <v>1.735923</v>
      </c>
      <c r="Q5" s="41">
        <f>COUNTIF(Vertices[PageRank],"&gt;= "&amp;P5)-COUNTIF(Vertices[PageRank],"&gt;="&amp;P6)</f>
        <v>4</v>
      </c>
      <c r="R5" s="40">
        <f t="shared" si="8"/>
        <v>0.04090909090909091</v>
      </c>
      <c r="S5" s="45">
        <f>COUNTIF(Vertices[Clustering Coefficient],"&gt;= "&amp;R5)-COUNTIF(Vertices[Clustering Coefficient],"&gt;="&amp;R6)</f>
        <v>0</v>
      </c>
      <c r="T5" s="40" t="e">
        <f ca="1" t="shared" si="9"/>
        <v>#REF!</v>
      </c>
      <c r="U5" s="41" t="e">
        <f ca="1" t="shared" si="0"/>
        <v>#REF!</v>
      </c>
    </row>
    <row r="6" spans="1:21" ht="15">
      <c r="A6" s="35" t="s">
        <v>148</v>
      </c>
      <c r="B6" s="35">
        <v>474</v>
      </c>
      <c r="D6" s="33">
        <f t="shared" si="1"/>
        <v>0</v>
      </c>
      <c r="E6" s="3">
        <f>COUNTIF(Vertices[Degree],"&gt;= "&amp;D6)-COUNTIF(Vertices[Degree],"&gt;="&amp;D7)</f>
        <v>0</v>
      </c>
      <c r="F6" s="38">
        <f t="shared" si="2"/>
        <v>2.5454545454545454</v>
      </c>
      <c r="G6" s="39">
        <f>COUNTIF(Vertices[In-Degree],"&gt;= "&amp;F6)-COUNTIF(Vertices[In-Degree],"&gt;="&amp;F7)</f>
        <v>26</v>
      </c>
      <c r="H6" s="38">
        <f t="shared" si="3"/>
        <v>10.254545454545454</v>
      </c>
      <c r="I6" s="39">
        <f>COUNTIF(Vertices[Out-Degree],"&gt;= "&amp;H6)-COUNTIF(Vertices[Out-Degree],"&gt;="&amp;H7)</f>
        <v>1</v>
      </c>
      <c r="J6" s="38">
        <f t="shared" si="4"/>
        <v>1289.7909379636365</v>
      </c>
      <c r="K6" s="39">
        <f>COUNTIF(Vertices[Betweenness Centrality],"&gt;= "&amp;J6)-COUNTIF(Vertices[Betweenness Centrality],"&gt;="&amp;J7)</f>
        <v>0</v>
      </c>
      <c r="L6" s="38">
        <f t="shared" si="5"/>
        <v>0.003815945454545455</v>
      </c>
      <c r="M6" s="39">
        <f>COUNTIF(Vertices[Closeness Centrality],"&gt;= "&amp;L6)-COUNTIF(Vertices[Closeness Centrality],"&gt;="&amp;L7)</f>
        <v>2</v>
      </c>
      <c r="N6" s="38">
        <f t="shared" si="6"/>
        <v>0.0079786</v>
      </c>
      <c r="O6" s="39">
        <f>COUNTIF(Vertices[Eigenvector Centrality],"&gt;= "&amp;N6)-COUNTIF(Vertices[Eigenvector Centrality],"&gt;="&amp;N7)</f>
        <v>7</v>
      </c>
      <c r="P6" s="38">
        <f t="shared" si="7"/>
        <v>2.211393</v>
      </c>
      <c r="Q6" s="39">
        <f>COUNTIF(Vertices[PageRank],"&gt;= "&amp;P6)-COUNTIF(Vertices[PageRank],"&gt;="&amp;P7)</f>
        <v>1</v>
      </c>
      <c r="R6" s="38">
        <f t="shared" si="8"/>
        <v>0.05454545454545454</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3.1818181818181817</v>
      </c>
      <c r="G7" s="41">
        <f>COUNTIF(Vertices[In-Degree],"&gt;= "&amp;F7)-COUNTIF(Vertices[In-Degree],"&gt;="&amp;F8)</f>
        <v>0</v>
      </c>
      <c r="H7" s="40">
        <f t="shared" si="3"/>
        <v>12.818181818181817</v>
      </c>
      <c r="I7" s="41">
        <f>COUNTIF(Vertices[Out-Degree],"&gt;= "&amp;H7)-COUNTIF(Vertices[Out-Degree],"&gt;="&amp;H8)</f>
        <v>1</v>
      </c>
      <c r="J7" s="40">
        <f t="shared" si="4"/>
        <v>1612.2386724545456</v>
      </c>
      <c r="K7" s="41">
        <f>COUNTIF(Vertices[Betweenness Centrality],"&gt;= "&amp;J7)-COUNTIF(Vertices[Betweenness Centrality],"&gt;="&amp;J8)</f>
        <v>0</v>
      </c>
      <c r="L7" s="40">
        <f t="shared" si="5"/>
        <v>0.0038801818181818186</v>
      </c>
      <c r="M7" s="41">
        <f>COUNTIF(Vertices[Closeness Centrality],"&gt;= "&amp;L7)-COUNTIF(Vertices[Closeness Centrality],"&gt;="&amp;L8)</f>
        <v>1</v>
      </c>
      <c r="N7" s="40">
        <f t="shared" si="6"/>
        <v>0.009005</v>
      </c>
      <c r="O7" s="41">
        <f>COUNTIF(Vertices[Eigenvector Centrality],"&gt;= "&amp;N7)-COUNTIF(Vertices[Eigenvector Centrality],"&gt;="&amp;N8)</f>
        <v>9</v>
      </c>
      <c r="P7" s="40">
        <f t="shared" si="7"/>
        <v>2.6868630000000002</v>
      </c>
      <c r="Q7" s="41">
        <f>COUNTIF(Vertices[PageRank],"&gt;= "&amp;P7)-COUNTIF(Vertices[PageRank],"&gt;="&amp;P8)</f>
        <v>1</v>
      </c>
      <c r="R7" s="40">
        <f t="shared" si="8"/>
        <v>0.06818181818181818</v>
      </c>
      <c r="S7" s="45">
        <f>COUNTIF(Vertices[Clustering Coefficient],"&gt;= "&amp;R7)-COUNTIF(Vertices[Clustering Coefficient],"&gt;="&amp;R8)</f>
        <v>0</v>
      </c>
      <c r="T7" s="40" t="e">
        <f ca="1" t="shared" si="9"/>
        <v>#REF!</v>
      </c>
      <c r="U7" s="41" t="e">
        <f ca="1" t="shared" si="0"/>
        <v>#REF!</v>
      </c>
    </row>
    <row r="8" spans="1:21" ht="15">
      <c r="A8" s="35" t="s">
        <v>150</v>
      </c>
      <c r="B8" s="35">
        <v>474</v>
      </c>
      <c r="D8" s="33">
        <f t="shared" si="1"/>
        <v>0</v>
      </c>
      <c r="E8" s="3">
        <f>COUNTIF(Vertices[Degree],"&gt;= "&amp;D8)-COUNTIF(Vertices[Degree],"&gt;="&amp;D9)</f>
        <v>0</v>
      </c>
      <c r="F8" s="38">
        <f t="shared" si="2"/>
        <v>3.818181818181818</v>
      </c>
      <c r="G8" s="39">
        <f>COUNTIF(Vertices[In-Degree],"&gt;= "&amp;F8)-COUNTIF(Vertices[In-Degree],"&gt;="&amp;F9)</f>
        <v>4</v>
      </c>
      <c r="H8" s="38">
        <f t="shared" si="3"/>
        <v>15.38181818181818</v>
      </c>
      <c r="I8" s="39">
        <f>COUNTIF(Vertices[Out-Degree],"&gt;= "&amp;H8)-COUNTIF(Vertices[Out-Degree],"&gt;="&amp;H9)</f>
        <v>1</v>
      </c>
      <c r="J8" s="38">
        <f t="shared" si="4"/>
        <v>1934.6864069454548</v>
      </c>
      <c r="K8" s="39">
        <f>COUNTIF(Vertices[Betweenness Centrality],"&gt;= "&amp;J8)-COUNTIF(Vertices[Betweenness Centrality],"&gt;="&amp;J9)</f>
        <v>0</v>
      </c>
      <c r="L8" s="38">
        <f t="shared" si="5"/>
        <v>0.003944418181818182</v>
      </c>
      <c r="M8" s="39">
        <f>COUNTIF(Vertices[Closeness Centrality],"&gt;= "&amp;L8)-COUNTIF(Vertices[Closeness Centrality],"&gt;="&amp;L9)</f>
        <v>0</v>
      </c>
      <c r="N8" s="38">
        <f t="shared" si="6"/>
        <v>0.010031400000000001</v>
      </c>
      <c r="O8" s="39">
        <f>COUNTIF(Vertices[Eigenvector Centrality],"&gt;= "&amp;N8)-COUNTIF(Vertices[Eigenvector Centrality],"&gt;="&amp;N9)</f>
        <v>4</v>
      </c>
      <c r="P8" s="38">
        <f t="shared" si="7"/>
        <v>3.1623330000000003</v>
      </c>
      <c r="Q8" s="39">
        <f>COUNTIF(Vertices[PageRank],"&gt;= "&amp;P8)-COUNTIF(Vertices[PageRank],"&gt;="&amp;P9)</f>
        <v>0</v>
      </c>
      <c r="R8" s="38">
        <f t="shared" si="8"/>
        <v>0.08181818181818182</v>
      </c>
      <c r="S8" s="44">
        <f>COUNTIF(Vertices[Clustering Coefficient],"&gt;= "&amp;R8)-COUNTIF(Vertices[Clustering Coefficient],"&gt;="&amp;R9)</f>
        <v>1</v>
      </c>
      <c r="T8" s="38" t="e">
        <f ca="1" t="shared" si="9"/>
        <v>#REF!</v>
      </c>
      <c r="U8" s="39" t="e">
        <f ca="1" t="shared" si="0"/>
        <v>#REF!</v>
      </c>
    </row>
    <row r="9" spans="1:21" ht="15">
      <c r="A9" s="84"/>
      <c r="B9" s="84"/>
      <c r="D9" s="33">
        <f t="shared" si="1"/>
        <v>0</v>
      </c>
      <c r="E9" s="3">
        <f>COUNTIF(Vertices[Degree],"&gt;= "&amp;D9)-COUNTIF(Vertices[Degree],"&gt;="&amp;D10)</f>
        <v>0</v>
      </c>
      <c r="F9" s="40">
        <f t="shared" si="2"/>
        <v>4.454545454545454</v>
      </c>
      <c r="G9" s="41">
        <f>COUNTIF(Vertices[In-Degree],"&gt;= "&amp;F9)-COUNTIF(Vertices[In-Degree],"&gt;="&amp;F10)</f>
        <v>6</v>
      </c>
      <c r="H9" s="40">
        <f t="shared" si="3"/>
        <v>17.94545454545454</v>
      </c>
      <c r="I9" s="41">
        <f>COUNTIF(Vertices[Out-Degree],"&gt;= "&amp;H9)-COUNTIF(Vertices[Out-Degree],"&gt;="&amp;H10)</f>
        <v>0</v>
      </c>
      <c r="J9" s="40">
        <f t="shared" si="4"/>
        <v>2257.1341414363637</v>
      </c>
      <c r="K9" s="41">
        <f>COUNTIF(Vertices[Betweenness Centrality],"&gt;= "&amp;J9)-COUNTIF(Vertices[Betweenness Centrality],"&gt;="&amp;J10)</f>
        <v>0</v>
      </c>
      <c r="L9" s="40">
        <f t="shared" si="5"/>
        <v>0.004008654545454546</v>
      </c>
      <c r="M9" s="41">
        <f>COUNTIF(Vertices[Closeness Centrality],"&gt;= "&amp;L9)-COUNTIF(Vertices[Closeness Centrality],"&gt;="&amp;L10)</f>
        <v>0</v>
      </c>
      <c r="N9" s="40">
        <f t="shared" si="6"/>
        <v>0.011057800000000001</v>
      </c>
      <c r="O9" s="41">
        <f>COUNTIF(Vertices[Eigenvector Centrality],"&gt;= "&amp;N9)-COUNTIF(Vertices[Eigenvector Centrality],"&gt;="&amp;N10)</f>
        <v>1</v>
      </c>
      <c r="P9" s="40">
        <f t="shared" si="7"/>
        <v>3.6378030000000003</v>
      </c>
      <c r="Q9" s="41">
        <f>COUNTIF(Vertices[PageRank],"&gt;= "&amp;P9)-COUNTIF(Vertices[PageRank],"&gt;="&amp;P10)</f>
        <v>1</v>
      </c>
      <c r="R9" s="40">
        <f t="shared" si="8"/>
        <v>0.09545454545454546</v>
      </c>
      <c r="S9" s="45">
        <f>COUNTIF(Vertices[Clustering Coefficient],"&gt;= "&amp;R9)-COUNTIF(Vertices[Clustering Coefficient],"&gt;="&amp;R10)</f>
        <v>0</v>
      </c>
      <c r="T9" s="40" t="e">
        <f ca="1" t="shared" si="9"/>
        <v>#REF!</v>
      </c>
      <c r="U9" s="41" t="e">
        <f ca="1" t="shared" si="0"/>
        <v>#REF!</v>
      </c>
    </row>
    <row r="10" spans="1:21" ht="15">
      <c r="A10" s="35" t="s">
        <v>238</v>
      </c>
      <c r="B10" s="35">
        <v>1</v>
      </c>
      <c r="D10" s="33">
        <f t="shared" si="1"/>
        <v>0</v>
      </c>
      <c r="E10" s="3">
        <f>COUNTIF(Vertices[Degree],"&gt;= "&amp;D10)-COUNTIF(Vertices[Degree],"&gt;="&amp;D11)</f>
        <v>0</v>
      </c>
      <c r="F10" s="38">
        <f t="shared" si="2"/>
        <v>5.090909090909091</v>
      </c>
      <c r="G10" s="39">
        <f>COUNTIF(Vertices[In-Degree],"&gt;= "&amp;F10)-COUNTIF(Vertices[In-Degree],"&gt;="&amp;F11)</f>
        <v>0</v>
      </c>
      <c r="H10" s="38">
        <f t="shared" si="3"/>
        <v>20.509090909090904</v>
      </c>
      <c r="I10" s="39">
        <f>COUNTIF(Vertices[Out-Degree],"&gt;= "&amp;H10)-COUNTIF(Vertices[Out-Degree],"&gt;="&amp;H11)</f>
        <v>0</v>
      </c>
      <c r="J10" s="38">
        <f t="shared" si="4"/>
        <v>2579.581875927273</v>
      </c>
      <c r="K10" s="39">
        <f>COUNTIF(Vertices[Betweenness Centrality],"&gt;= "&amp;J10)-COUNTIF(Vertices[Betweenness Centrality],"&gt;="&amp;J11)</f>
        <v>0</v>
      </c>
      <c r="L10" s="38">
        <f t="shared" si="5"/>
        <v>0.004072890909090909</v>
      </c>
      <c r="M10" s="39">
        <f>COUNTIF(Vertices[Closeness Centrality],"&gt;= "&amp;L10)-COUNTIF(Vertices[Closeness Centrality],"&gt;="&amp;L11)</f>
        <v>1</v>
      </c>
      <c r="N10" s="38">
        <f t="shared" si="6"/>
        <v>0.012084200000000002</v>
      </c>
      <c r="O10" s="39">
        <f>COUNTIF(Vertices[Eigenvector Centrality],"&gt;= "&amp;N10)-COUNTIF(Vertices[Eigenvector Centrality],"&gt;="&amp;N11)</f>
        <v>4</v>
      </c>
      <c r="P10" s="38">
        <f t="shared" si="7"/>
        <v>4.113273</v>
      </c>
      <c r="Q10" s="39">
        <f>COUNTIF(Vertices[PageRank],"&gt;= "&amp;P10)-COUNTIF(Vertices[PageRank],"&gt;="&amp;P11)</f>
        <v>1</v>
      </c>
      <c r="R10" s="38">
        <f t="shared" si="8"/>
        <v>0.1090909090909091</v>
      </c>
      <c r="S10" s="44">
        <f>COUNTIF(Vertices[Clustering Coefficient],"&gt;= "&amp;R10)-COUNTIF(Vertices[Clustering Coefficient],"&gt;="&amp;R11)</f>
        <v>2</v>
      </c>
      <c r="T10" s="38" t="e">
        <f ca="1" t="shared" si="9"/>
        <v>#REF!</v>
      </c>
      <c r="U10" s="39" t="e">
        <f ca="1" t="shared" si="0"/>
        <v>#REF!</v>
      </c>
    </row>
    <row r="11" spans="1:21" ht="15">
      <c r="A11" s="84"/>
      <c r="B11" s="84"/>
      <c r="D11" s="33">
        <f t="shared" si="1"/>
        <v>0</v>
      </c>
      <c r="E11" s="3">
        <f>COUNTIF(Vertices[Degree],"&gt;= "&amp;D11)-COUNTIF(Vertices[Degree],"&gt;="&amp;D12)</f>
        <v>0</v>
      </c>
      <c r="F11" s="40">
        <f t="shared" si="2"/>
        <v>5.7272727272727275</v>
      </c>
      <c r="G11" s="41">
        <f>COUNTIF(Vertices[In-Degree],"&gt;= "&amp;F11)-COUNTIF(Vertices[In-Degree],"&gt;="&amp;F12)</f>
        <v>3</v>
      </c>
      <c r="H11" s="40">
        <f t="shared" si="3"/>
        <v>23.072727272727267</v>
      </c>
      <c r="I11" s="41">
        <f>COUNTIF(Vertices[Out-Degree],"&gt;= "&amp;H11)-COUNTIF(Vertices[Out-Degree],"&gt;="&amp;H12)</f>
        <v>0</v>
      </c>
      <c r="J11" s="40">
        <f t="shared" si="4"/>
        <v>2902.029610418182</v>
      </c>
      <c r="K11" s="41">
        <f>COUNTIF(Vertices[Betweenness Centrality],"&gt;= "&amp;J11)-COUNTIF(Vertices[Betweenness Centrality],"&gt;="&amp;J12)</f>
        <v>0</v>
      </c>
      <c r="L11" s="40">
        <f t="shared" si="5"/>
        <v>0.004137127272727273</v>
      </c>
      <c r="M11" s="41">
        <f>COUNTIF(Vertices[Closeness Centrality],"&gt;= "&amp;L11)-COUNTIF(Vertices[Closeness Centrality],"&gt;="&amp;L12)</f>
        <v>0</v>
      </c>
      <c r="N11" s="40">
        <f t="shared" si="6"/>
        <v>0.013110600000000002</v>
      </c>
      <c r="O11" s="41">
        <f>COUNTIF(Vertices[Eigenvector Centrality],"&gt;= "&amp;N11)-COUNTIF(Vertices[Eigenvector Centrality],"&gt;="&amp;N12)</f>
        <v>3</v>
      </c>
      <c r="P11" s="40">
        <f t="shared" si="7"/>
        <v>4.588743000000001</v>
      </c>
      <c r="Q11" s="41">
        <f>COUNTIF(Vertices[PageRank],"&gt;= "&amp;P11)-COUNTIF(Vertices[PageRank],"&gt;="&amp;P12)</f>
        <v>0</v>
      </c>
      <c r="R11" s="40">
        <f t="shared" si="8"/>
        <v>0.12272727272727274</v>
      </c>
      <c r="S11" s="45">
        <f>COUNTIF(Vertices[Clustering Coefficient],"&gt;= "&amp;R11)-COUNTIF(Vertices[Clustering Coefficient],"&gt;="&amp;R12)</f>
        <v>0</v>
      </c>
      <c r="T11" s="40" t="e">
        <f ca="1" t="shared" si="9"/>
        <v>#REF!</v>
      </c>
      <c r="U11" s="41" t="e">
        <f ca="1" t="shared" si="0"/>
        <v>#REF!</v>
      </c>
    </row>
    <row r="12" spans="1:21" ht="15">
      <c r="A12" s="35" t="s">
        <v>199</v>
      </c>
      <c r="B12" s="35">
        <v>474</v>
      </c>
      <c r="D12" s="33">
        <f t="shared" si="1"/>
        <v>0</v>
      </c>
      <c r="E12" s="3">
        <f>COUNTIF(Vertices[Degree],"&gt;= "&amp;D12)-COUNTIF(Vertices[Degree],"&gt;="&amp;D13)</f>
        <v>0</v>
      </c>
      <c r="F12" s="38">
        <f t="shared" si="2"/>
        <v>6.363636363636364</v>
      </c>
      <c r="G12" s="39">
        <f>COUNTIF(Vertices[In-Degree],"&gt;= "&amp;F12)-COUNTIF(Vertices[In-Degree],"&gt;="&amp;F13)</f>
        <v>0</v>
      </c>
      <c r="H12" s="38">
        <f t="shared" si="3"/>
        <v>25.63636363636363</v>
      </c>
      <c r="I12" s="39">
        <f>COUNTIF(Vertices[Out-Degree],"&gt;= "&amp;H12)-COUNTIF(Vertices[Out-Degree],"&gt;="&amp;H13)</f>
        <v>0</v>
      </c>
      <c r="J12" s="38">
        <f t="shared" si="4"/>
        <v>3224.4773449090912</v>
      </c>
      <c r="K12" s="39">
        <f>COUNTIF(Vertices[Betweenness Centrality],"&gt;= "&amp;J12)-COUNTIF(Vertices[Betweenness Centrality],"&gt;="&amp;J13)</f>
        <v>0</v>
      </c>
      <c r="L12" s="38">
        <f t="shared" si="5"/>
        <v>0.004201363636363637</v>
      </c>
      <c r="M12" s="39">
        <f>COUNTIF(Vertices[Closeness Centrality],"&gt;= "&amp;L12)-COUNTIF(Vertices[Closeness Centrality],"&gt;="&amp;L13)</f>
        <v>0</v>
      </c>
      <c r="N12" s="38">
        <f t="shared" si="6"/>
        <v>0.014137000000000002</v>
      </c>
      <c r="O12" s="39">
        <f>COUNTIF(Vertices[Eigenvector Centrality],"&gt;= "&amp;N12)-COUNTIF(Vertices[Eigenvector Centrality],"&gt;="&amp;N13)</f>
        <v>1</v>
      </c>
      <c r="P12" s="38">
        <f t="shared" si="7"/>
        <v>5.0642130000000005</v>
      </c>
      <c r="Q12" s="39">
        <f>COUNTIF(Vertices[PageRank],"&gt;= "&amp;P12)-COUNTIF(Vertices[PageRank],"&gt;="&amp;P13)</f>
        <v>0</v>
      </c>
      <c r="R12" s="38">
        <f t="shared" si="8"/>
        <v>0.13636363636363638</v>
      </c>
      <c r="S12" s="44">
        <f>COUNTIF(Vertices[Clustering Coefficient],"&gt;= "&amp;R12)-COUNTIF(Vertices[Clustering Coefficient],"&gt;="&amp;R13)</f>
        <v>0</v>
      </c>
      <c r="T12" s="38" t="e">
        <f ca="1" t="shared" si="9"/>
        <v>#REF!</v>
      </c>
      <c r="U12" s="39" t="e">
        <f ca="1" t="shared" si="0"/>
        <v>#REF!</v>
      </c>
    </row>
    <row r="13" spans="1:21" ht="15">
      <c r="A13" s="84"/>
      <c r="B13" s="84"/>
      <c r="D13" s="33">
        <f t="shared" si="1"/>
        <v>0</v>
      </c>
      <c r="E13" s="3">
        <f>COUNTIF(Vertices[Degree],"&gt;= "&amp;D13)-COUNTIF(Vertices[Degree],"&gt;="&amp;D14)</f>
        <v>0</v>
      </c>
      <c r="F13" s="40">
        <f t="shared" si="2"/>
        <v>7.000000000000001</v>
      </c>
      <c r="G13" s="41">
        <f>COUNTIF(Vertices[In-Degree],"&gt;= "&amp;F13)-COUNTIF(Vertices[In-Degree],"&gt;="&amp;F14)</f>
        <v>1</v>
      </c>
      <c r="H13" s="40">
        <f t="shared" si="3"/>
        <v>28.199999999999992</v>
      </c>
      <c r="I13" s="41">
        <f>COUNTIF(Vertices[Out-Degree],"&gt;= "&amp;H13)-COUNTIF(Vertices[Out-Degree],"&gt;="&amp;H14)</f>
        <v>0</v>
      </c>
      <c r="J13" s="40">
        <f t="shared" si="4"/>
        <v>3546.9250794000004</v>
      </c>
      <c r="K13" s="41">
        <f>COUNTIF(Vertices[Betweenness Centrality],"&gt;= "&amp;J13)-COUNTIF(Vertices[Betweenness Centrality],"&gt;="&amp;J14)</f>
        <v>0</v>
      </c>
      <c r="L13" s="40">
        <f t="shared" si="5"/>
        <v>0.0042656000000000005</v>
      </c>
      <c r="M13" s="41">
        <f>COUNTIF(Vertices[Closeness Centrality],"&gt;= "&amp;L13)-COUNTIF(Vertices[Closeness Centrality],"&gt;="&amp;L14)</f>
        <v>0</v>
      </c>
      <c r="N13" s="40">
        <f t="shared" si="6"/>
        <v>0.015163400000000002</v>
      </c>
      <c r="O13" s="41">
        <f>COUNTIF(Vertices[Eigenvector Centrality],"&gt;= "&amp;N13)-COUNTIF(Vertices[Eigenvector Centrality],"&gt;="&amp;N14)</f>
        <v>0</v>
      </c>
      <c r="P13" s="40">
        <f t="shared" si="7"/>
        <v>5.539683</v>
      </c>
      <c r="Q13" s="41">
        <f>COUNTIF(Vertices[PageRank],"&gt;= "&amp;P13)-COUNTIF(Vertices[PageRank],"&gt;="&amp;P14)</f>
        <v>1</v>
      </c>
      <c r="R13" s="40">
        <f t="shared" si="8"/>
        <v>0.15000000000000002</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7.636363636363638</v>
      </c>
      <c r="G14" s="39">
        <f>COUNTIF(Vertices[In-Degree],"&gt;= "&amp;F14)-COUNTIF(Vertices[In-Degree],"&gt;="&amp;F15)</f>
        <v>3</v>
      </c>
      <c r="H14" s="38">
        <f t="shared" si="3"/>
        <v>30.763636363636355</v>
      </c>
      <c r="I14" s="39">
        <f>COUNTIF(Vertices[Out-Degree],"&gt;= "&amp;H14)-COUNTIF(Vertices[Out-Degree],"&gt;="&amp;H15)</f>
        <v>0</v>
      </c>
      <c r="J14" s="38">
        <f t="shared" si="4"/>
        <v>3869.3728138909096</v>
      </c>
      <c r="K14" s="39">
        <f>COUNTIF(Vertices[Betweenness Centrality],"&gt;= "&amp;J14)-COUNTIF(Vertices[Betweenness Centrality],"&gt;="&amp;J15)</f>
        <v>0</v>
      </c>
      <c r="L14" s="38">
        <f t="shared" si="5"/>
        <v>0.004329836363636364</v>
      </c>
      <c r="M14" s="39">
        <f>COUNTIF(Vertices[Closeness Centrality],"&gt;= "&amp;L14)-COUNTIF(Vertices[Closeness Centrality],"&gt;="&amp;L15)</f>
        <v>0</v>
      </c>
      <c r="N14" s="38">
        <f t="shared" si="6"/>
        <v>0.0161898</v>
      </c>
      <c r="O14" s="39">
        <f>COUNTIF(Vertices[Eigenvector Centrality],"&gt;= "&amp;N14)-COUNTIF(Vertices[Eigenvector Centrality],"&gt;="&amp;N15)</f>
        <v>0</v>
      </c>
      <c r="P14" s="38">
        <f t="shared" si="7"/>
        <v>6.015153</v>
      </c>
      <c r="Q14" s="39">
        <f>COUNTIF(Vertices[PageRank],"&gt;= "&amp;P14)-COUNTIF(Vertices[PageRank],"&gt;="&amp;P15)</f>
        <v>0</v>
      </c>
      <c r="R14" s="38">
        <f t="shared" si="8"/>
        <v>0.16363636363636366</v>
      </c>
      <c r="S14" s="44">
        <f>COUNTIF(Vertices[Clustering Coefficient],"&gt;= "&amp;R14)-COUNTIF(Vertices[Clustering Coefficient],"&gt;="&amp;R15)</f>
        <v>0</v>
      </c>
      <c r="T14" s="38" t="e">
        <f ca="1" t="shared" si="9"/>
        <v>#REF!</v>
      </c>
      <c r="U14" s="39" t="e">
        <f ca="1" t="shared" si="0"/>
        <v>#REF!</v>
      </c>
    </row>
    <row r="15" spans="1:21" ht="15">
      <c r="A15" s="84"/>
      <c r="B15" s="84"/>
      <c r="D15" s="33">
        <f t="shared" si="1"/>
        <v>0</v>
      </c>
      <c r="E15" s="3">
        <f>COUNTIF(Vertices[Degree],"&gt;= "&amp;D15)-COUNTIF(Vertices[Degree],"&gt;="&amp;D16)</f>
        <v>0</v>
      </c>
      <c r="F15" s="40">
        <f t="shared" si="2"/>
        <v>8.272727272727273</v>
      </c>
      <c r="G15" s="41">
        <f>COUNTIF(Vertices[In-Degree],"&gt;= "&amp;F15)-COUNTIF(Vertices[In-Degree],"&gt;="&amp;F16)</f>
        <v>0</v>
      </c>
      <c r="H15" s="40">
        <f t="shared" si="3"/>
        <v>33.32727272727272</v>
      </c>
      <c r="I15" s="41">
        <f>COUNTIF(Vertices[Out-Degree],"&gt;= "&amp;H15)-COUNTIF(Vertices[Out-Degree],"&gt;="&amp;H16)</f>
        <v>0</v>
      </c>
      <c r="J15" s="40">
        <f t="shared" si="4"/>
        <v>4191.820548381818</v>
      </c>
      <c r="K15" s="41">
        <f>COUNTIF(Vertices[Betweenness Centrality],"&gt;= "&amp;J15)-COUNTIF(Vertices[Betweenness Centrality],"&gt;="&amp;J16)</f>
        <v>0</v>
      </c>
      <c r="L15" s="40">
        <f t="shared" si="5"/>
        <v>0.004394072727272728</v>
      </c>
      <c r="M15" s="41">
        <f>COUNTIF(Vertices[Closeness Centrality],"&gt;= "&amp;L15)-COUNTIF(Vertices[Closeness Centrality],"&gt;="&amp;L16)</f>
        <v>0</v>
      </c>
      <c r="N15" s="40">
        <f t="shared" si="6"/>
        <v>0.0172162</v>
      </c>
      <c r="O15" s="41">
        <f>COUNTIF(Vertices[Eigenvector Centrality],"&gt;= "&amp;N15)-COUNTIF(Vertices[Eigenvector Centrality],"&gt;="&amp;N16)</f>
        <v>1</v>
      </c>
      <c r="P15" s="40">
        <f t="shared" si="7"/>
        <v>6.490622999999999</v>
      </c>
      <c r="Q15" s="41">
        <f>COUNTIF(Vertices[PageRank],"&gt;= "&amp;P15)-COUNTIF(Vertices[PageRank],"&gt;="&amp;P16)</f>
        <v>0</v>
      </c>
      <c r="R15" s="40">
        <f t="shared" si="8"/>
        <v>0.1772727272727273</v>
      </c>
      <c r="S15" s="45">
        <f>COUNTIF(Vertices[Clustering Coefficient],"&gt;= "&amp;R15)-COUNTIF(Vertices[Clustering Coefficient],"&gt;="&amp;R16)</f>
        <v>0</v>
      </c>
      <c r="T15" s="40" t="e">
        <f ca="1" t="shared" si="9"/>
        <v>#REF!</v>
      </c>
      <c r="U15" s="41" t="e">
        <f ca="1" t="shared" si="0"/>
        <v>#REF!</v>
      </c>
    </row>
    <row r="16" spans="1:21" ht="15">
      <c r="A16" s="35" t="s">
        <v>170</v>
      </c>
      <c r="B16" s="35">
        <v>0.2</v>
      </c>
      <c r="D16" s="33">
        <f t="shared" si="1"/>
        <v>0</v>
      </c>
      <c r="E16" s="3">
        <f>COUNTIF(Vertices[Degree],"&gt;= "&amp;D16)-COUNTIF(Vertices[Degree],"&gt;="&amp;D17)</f>
        <v>0</v>
      </c>
      <c r="F16" s="38">
        <f t="shared" si="2"/>
        <v>8.90909090909091</v>
      </c>
      <c r="G16" s="39">
        <f>COUNTIF(Vertices[In-Degree],"&gt;= "&amp;F16)-COUNTIF(Vertices[In-Degree],"&gt;="&amp;F17)</f>
        <v>2</v>
      </c>
      <c r="H16" s="38">
        <f t="shared" si="3"/>
        <v>35.89090909090908</v>
      </c>
      <c r="I16" s="39">
        <f>COUNTIF(Vertices[Out-Degree],"&gt;= "&amp;H16)-COUNTIF(Vertices[Out-Degree],"&gt;="&amp;H17)</f>
        <v>0</v>
      </c>
      <c r="J16" s="38">
        <f t="shared" si="4"/>
        <v>4514.2682828727275</v>
      </c>
      <c r="K16" s="39">
        <f>COUNTIF(Vertices[Betweenness Centrality],"&gt;= "&amp;J16)-COUNTIF(Vertices[Betweenness Centrality],"&gt;="&amp;J17)</f>
        <v>0</v>
      </c>
      <c r="L16" s="38">
        <f t="shared" si="5"/>
        <v>0.004458309090909092</v>
      </c>
      <c r="M16" s="39">
        <f>COUNTIF(Vertices[Closeness Centrality],"&gt;= "&amp;L16)-COUNTIF(Vertices[Closeness Centrality],"&gt;="&amp;L17)</f>
        <v>0</v>
      </c>
      <c r="N16" s="38">
        <f t="shared" si="6"/>
        <v>0.0182426</v>
      </c>
      <c r="O16" s="39">
        <f>COUNTIF(Vertices[Eigenvector Centrality],"&gt;= "&amp;N16)-COUNTIF(Vertices[Eigenvector Centrality],"&gt;="&amp;N17)</f>
        <v>1</v>
      </c>
      <c r="P16" s="38">
        <f t="shared" si="7"/>
        <v>6.966092999999999</v>
      </c>
      <c r="Q16" s="39">
        <f>COUNTIF(Vertices[PageRank],"&gt;= "&amp;P16)-COUNTIF(Vertices[PageRank],"&gt;="&amp;P17)</f>
        <v>0</v>
      </c>
      <c r="R16" s="38">
        <f t="shared" si="8"/>
        <v>0.19090909090909094</v>
      </c>
      <c r="S16" s="44">
        <f>COUNTIF(Vertices[Clustering Coefficient],"&gt;= "&amp;R16)-COUNTIF(Vertices[Clustering Coefficient],"&gt;="&amp;R17)</f>
        <v>2</v>
      </c>
      <c r="T16" s="38" t="e">
        <f ca="1" t="shared" si="9"/>
        <v>#REF!</v>
      </c>
      <c r="U16" s="39" t="e">
        <f ca="1" t="shared" si="0"/>
        <v>#REF!</v>
      </c>
    </row>
    <row r="17" spans="1:21" ht="15">
      <c r="A17" s="35" t="s">
        <v>171</v>
      </c>
      <c r="B17" s="35">
        <v>0.3333333333333333</v>
      </c>
      <c r="D17" s="33">
        <f t="shared" si="1"/>
        <v>0</v>
      </c>
      <c r="E17" s="3">
        <f>COUNTIF(Vertices[Degree],"&gt;= "&amp;D17)-COUNTIF(Vertices[Degree],"&gt;="&amp;D18)</f>
        <v>0</v>
      </c>
      <c r="F17" s="40">
        <f t="shared" si="2"/>
        <v>9.545454545454547</v>
      </c>
      <c r="G17" s="41">
        <f>COUNTIF(Vertices[In-Degree],"&gt;= "&amp;F17)-COUNTIF(Vertices[In-Degree],"&gt;="&amp;F18)</f>
        <v>1</v>
      </c>
      <c r="H17" s="40">
        <f t="shared" si="3"/>
        <v>38.454545454545446</v>
      </c>
      <c r="I17" s="41">
        <f>COUNTIF(Vertices[Out-Degree],"&gt;= "&amp;H17)-COUNTIF(Vertices[Out-Degree],"&gt;="&amp;H18)</f>
        <v>0</v>
      </c>
      <c r="J17" s="40">
        <f t="shared" si="4"/>
        <v>4836.716017363637</v>
      </c>
      <c r="K17" s="41">
        <f>COUNTIF(Vertices[Betweenness Centrality],"&gt;= "&amp;J17)-COUNTIF(Vertices[Betweenness Centrality],"&gt;="&amp;J18)</f>
        <v>0</v>
      </c>
      <c r="L17" s="40">
        <f t="shared" si="5"/>
        <v>0.004522545454545455</v>
      </c>
      <c r="M17" s="41">
        <f>COUNTIF(Vertices[Closeness Centrality],"&gt;= "&amp;L17)-COUNTIF(Vertices[Closeness Centrality],"&gt;="&amp;L18)</f>
        <v>0</v>
      </c>
      <c r="N17" s="40">
        <f t="shared" si="6"/>
        <v>0.019269</v>
      </c>
      <c r="O17" s="41">
        <f>COUNTIF(Vertices[Eigenvector Centrality],"&gt;= "&amp;N17)-COUNTIF(Vertices[Eigenvector Centrality],"&gt;="&amp;N18)</f>
        <v>0</v>
      </c>
      <c r="P17" s="40">
        <f t="shared" si="7"/>
        <v>7.441562999999999</v>
      </c>
      <c r="Q17" s="41">
        <f>COUNTIF(Vertices[PageRank],"&gt;= "&amp;P17)-COUNTIF(Vertices[PageRank],"&gt;="&amp;P18)</f>
        <v>0</v>
      </c>
      <c r="R17" s="40">
        <f t="shared" si="8"/>
        <v>0.20454545454545459</v>
      </c>
      <c r="S17" s="45">
        <f>COUNTIF(Vertices[Clustering Coefficient],"&gt;= "&amp;R17)-COUNTIF(Vertices[Clustering Coefficient],"&gt;="&amp;R18)</f>
        <v>2</v>
      </c>
      <c r="T17" s="40" t="e">
        <f ca="1" t="shared" si="9"/>
        <v>#REF!</v>
      </c>
      <c r="U17" s="41" t="e">
        <f ca="1" t="shared" si="0"/>
        <v>#REF!</v>
      </c>
    </row>
    <row r="18" spans="1:21" ht="15">
      <c r="A18" s="84"/>
      <c r="B18" s="84"/>
      <c r="D18" s="33">
        <f t="shared" si="1"/>
        <v>0</v>
      </c>
      <c r="E18" s="3">
        <f>COUNTIF(Vertices[Degree],"&gt;= "&amp;D18)-COUNTIF(Vertices[Degree],"&gt;="&amp;D19)</f>
        <v>0</v>
      </c>
      <c r="F18" s="38">
        <f t="shared" si="2"/>
        <v>10.181818181818183</v>
      </c>
      <c r="G18" s="39">
        <f>COUNTIF(Vertices[In-Degree],"&gt;= "&amp;F18)-COUNTIF(Vertices[In-Degree],"&gt;="&amp;F19)</f>
        <v>0</v>
      </c>
      <c r="H18" s="38">
        <f t="shared" si="3"/>
        <v>41.01818181818181</v>
      </c>
      <c r="I18" s="39">
        <f>COUNTIF(Vertices[Out-Degree],"&gt;= "&amp;H18)-COUNTIF(Vertices[Out-Degree],"&gt;="&amp;H19)</f>
        <v>0</v>
      </c>
      <c r="J18" s="38">
        <f t="shared" si="4"/>
        <v>5159.163751854546</v>
      </c>
      <c r="K18" s="39">
        <f>COUNTIF(Vertices[Betweenness Centrality],"&gt;= "&amp;J18)-COUNTIF(Vertices[Betweenness Centrality],"&gt;="&amp;J19)</f>
        <v>0</v>
      </c>
      <c r="L18" s="38">
        <f t="shared" si="5"/>
        <v>0.004586781818181819</v>
      </c>
      <c r="M18" s="39">
        <f>COUNTIF(Vertices[Closeness Centrality],"&gt;= "&amp;L18)-COUNTIF(Vertices[Closeness Centrality],"&gt;="&amp;L19)</f>
        <v>0</v>
      </c>
      <c r="N18" s="38">
        <f t="shared" si="6"/>
        <v>0.0202954</v>
      </c>
      <c r="O18" s="39">
        <f>COUNTIF(Vertices[Eigenvector Centrality],"&gt;= "&amp;N18)-COUNTIF(Vertices[Eigenvector Centrality],"&gt;="&amp;N19)</f>
        <v>1</v>
      </c>
      <c r="P18" s="38">
        <f t="shared" si="7"/>
        <v>7.917032999999998</v>
      </c>
      <c r="Q18" s="39">
        <f>COUNTIF(Vertices[PageRank],"&gt;= "&amp;P18)-COUNTIF(Vertices[PageRank],"&gt;="&amp;P19)</f>
        <v>0</v>
      </c>
      <c r="R18" s="38">
        <f t="shared" si="8"/>
        <v>0.21818181818181823</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10.81818181818182</v>
      </c>
      <c r="G19" s="41">
        <f>COUNTIF(Vertices[In-Degree],"&gt;= "&amp;F19)-COUNTIF(Vertices[In-Degree],"&gt;="&amp;F20)</f>
        <v>2</v>
      </c>
      <c r="H19" s="40">
        <f t="shared" si="3"/>
        <v>43.58181818181817</v>
      </c>
      <c r="I19" s="41">
        <f>COUNTIF(Vertices[Out-Degree],"&gt;= "&amp;H19)-COUNTIF(Vertices[Out-Degree],"&gt;="&amp;H20)</f>
        <v>0</v>
      </c>
      <c r="J19" s="40">
        <f t="shared" si="4"/>
        <v>5481.611486345455</v>
      </c>
      <c r="K19" s="41">
        <f>COUNTIF(Vertices[Betweenness Centrality],"&gt;= "&amp;J19)-COUNTIF(Vertices[Betweenness Centrality],"&gt;="&amp;J20)</f>
        <v>0</v>
      </c>
      <c r="L19" s="40">
        <f t="shared" si="5"/>
        <v>0.004651018181818183</v>
      </c>
      <c r="M19" s="41">
        <f>COUNTIF(Vertices[Closeness Centrality],"&gt;= "&amp;L19)-COUNTIF(Vertices[Closeness Centrality],"&gt;="&amp;L20)</f>
        <v>0</v>
      </c>
      <c r="N19" s="40">
        <f t="shared" si="6"/>
        <v>0.021321800000000002</v>
      </c>
      <c r="O19" s="41">
        <f>COUNTIF(Vertices[Eigenvector Centrality],"&gt;= "&amp;N19)-COUNTIF(Vertices[Eigenvector Centrality],"&gt;="&amp;N20)</f>
        <v>0</v>
      </c>
      <c r="P19" s="40">
        <f t="shared" si="7"/>
        <v>8.392502999999998</v>
      </c>
      <c r="Q19" s="41">
        <f>COUNTIF(Vertices[PageRank],"&gt;= "&amp;P19)-COUNTIF(Vertices[PageRank],"&gt;="&amp;P20)</f>
        <v>0</v>
      </c>
      <c r="R19" s="40">
        <f t="shared" si="8"/>
        <v>0.23181818181818187</v>
      </c>
      <c r="S19" s="45">
        <f>COUNTIF(Vertices[Clustering Coefficient],"&gt;= "&amp;R19)-COUNTIF(Vertices[Clustering Coefficient],"&gt;="&amp;R20)</f>
        <v>1</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11.454545454545457</v>
      </c>
      <c r="G20" s="39">
        <f>COUNTIF(Vertices[In-Degree],"&gt;= "&amp;F20)-COUNTIF(Vertices[In-Degree],"&gt;="&amp;F21)</f>
        <v>1</v>
      </c>
      <c r="H20" s="38">
        <f t="shared" si="3"/>
        <v>46.145454545454534</v>
      </c>
      <c r="I20" s="39">
        <f>COUNTIF(Vertices[Out-Degree],"&gt;= "&amp;H20)-COUNTIF(Vertices[Out-Degree],"&gt;="&amp;H21)</f>
        <v>0</v>
      </c>
      <c r="J20" s="38">
        <f t="shared" si="4"/>
        <v>5804.059220836364</v>
      </c>
      <c r="K20" s="39">
        <f>COUNTIF(Vertices[Betweenness Centrality],"&gt;= "&amp;J20)-COUNTIF(Vertices[Betweenness Centrality],"&gt;="&amp;J21)</f>
        <v>0</v>
      </c>
      <c r="L20" s="38">
        <f t="shared" si="5"/>
        <v>0.0047152545454545464</v>
      </c>
      <c r="M20" s="39">
        <f>COUNTIF(Vertices[Closeness Centrality],"&gt;= "&amp;L20)-COUNTIF(Vertices[Closeness Centrality],"&gt;="&amp;L21)</f>
        <v>0</v>
      </c>
      <c r="N20" s="38">
        <f t="shared" si="6"/>
        <v>0.022348200000000002</v>
      </c>
      <c r="O20" s="39">
        <f>COUNTIF(Vertices[Eigenvector Centrality],"&gt;= "&amp;N20)-COUNTIF(Vertices[Eigenvector Centrality],"&gt;="&amp;N21)</f>
        <v>1</v>
      </c>
      <c r="P20" s="38">
        <f t="shared" si="7"/>
        <v>8.867972999999997</v>
      </c>
      <c r="Q20" s="39">
        <f>COUNTIF(Vertices[PageRank],"&gt;= "&amp;P20)-COUNTIF(Vertices[PageRank],"&gt;="&amp;P21)</f>
        <v>0</v>
      </c>
      <c r="R20" s="38">
        <f t="shared" si="8"/>
        <v>0.2454545454545455</v>
      </c>
      <c r="S20" s="44">
        <f>COUNTIF(Vertices[Clustering Coefficient],"&gt;= "&amp;R20)-COUNTIF(Vertices[Clustering Coefficient],"&gt;="&amp;R21)</f>
        <v>4</v>
      </c>
      <c r="T20" s="38" t="e">
        <f ca="1" t="shared" si="9"/>
        <v>#REF!</v>
      </c>
      <c r="U20" s="39" t="e">
        <f ca="1" t="shared" si="0"/>
        <v>#REF!</v>
      </c>
    </row>
    <row r="21" spans="1:21" ht="15">
      <c r="A21" s="35" t="s">
        <v>154</v>
      </c>
      <c r="B21" s="35">
        <v>142</v>
      </c>
      <c r="D21" s="33">
        <f t="shared" si="1"/>
        <v>0</v>
      </c>
      <c r="E21" s="3">
        <f>COUNTIF(Vertices[Degree],"&gt;= "&amp;D21)-COUNTIF(Vertices[Degree],"&gt;="&amp;D22)</f>
        <v>0</v>
      </c>
      <c r="F21" s="40">
        <f t="shared" si="2"/>
        <v>12.090909090909093</v>
      </c>
      <c r="G21" s="41">
        <f>COUNTIF(Vertices[In-Degree],"&gt;= "&amp;F21)-COUNTIF(Vertices[In-Degree],"&gt;="&amp;F22)</f>
        <v>0</v>
      </c>
      <c r="H21" s="40">
        <f t="shared" si="3"/>
        <v>48.7090909090909</v>
      </c>
      <c r="I21" s="41">
        <f>COUNTIF(Vertices[Out-Degree],"&gt;= "&amp;H21)-COUNTIF(Vertices[Out-Degree],"&gt;="&amp;H22)</f>
        <v>0</v>
      </c>
      <c r="J21" s="40">
        <f t="shared" si="4"/>
        <v>6126.506955327273</v>
      </c>
      <c r="K21" s="41">
        <f>COUNTIF(Vertices[Betweenness Centrality],"&gt;= "&amp;J21)-COUNTIF(Vertices[Betweenness Centrality],"&gt;="&amp;J22)</f>
        <v>0</v>
      </c>
      <c r="L21" s="40">
        <f t="shared" si="5"/>
        <v>0.00477949090909091</v>
      </c>
      <c r="M21" s="41">
        <f>COUNTIF(Vertices[Closeness Centrality],"&gt;= "&amp;L21)-COUNTIF(Vertices[Closeness Centrality],"&gt;="&amp;L22)</f>
        <v>0</v>
      </c>
      <c r="N21" s="40">
        <f t="shared" si="6"/>
        <v>0.023374600000000002</v>
      </c>
      <c r="O21" s="41">
        <f>COUNTIF(Vertices[Eigenvector Centrality],"&gt;= "&amp;N21)-COUNTIF(Vertices[Eigenvector Centrality],"&gt;="&amp;N22)</f>
        <v>0</v>
      </c>
      <c r="P21" s="40">
        <f t="shared" si="7"/>
        <v>9.343442999999997</v>
      </c>
      <c r="Q21" s="41">
        <f>COUNTIF(Vertices[PageRank],"&gt;= "&amp;P21)-COUNTIF(Vertices[PageRank],"&gt;="&amp;P22)</f>
        <v>0</v>
      </c>
      <c r="R21" s="40">
        <f t="shared" si="8"/>
        <v>0.25909090909090915</v>
      </c>
      <c r="S21" s="45">
        <f>COUNTIF(Vertices[Clustering Coefficient],"&gt;= "&amp;R21)-COUNTIF(Vertices[Clustering Coefficient],"&gt;="&amp;R22)</f>
        <v>2</v>
      </c>
      <c r="T21" s="40" t="e">
        <f ca="1" t="shared" si="9"/>
        <v>#REF!</v>
      </c>
      <c r="U21" s="41" t="e">
        <f ca="1" t="shared" si="0"/>
        <v>#REF!</v>
      </c>
    </row>
    <row r="22" spans="1:21" ht="15">
      <c r="A22" s="35" t="s">
        <v>155</v>
      </c>
      <c r="B22" s="35">
        <v>474</v>
      </c>
      <c r="D22" s="33">
        <f t="shared" si="1"/>
        <v>0</v>
      </c>
      <c r="E22" s="3">
        <f>COUNTIF(Vertices[Degree],"&gt;= "&amp;D22)-COUNTIF(Vertices[Degree],"&gt;="&amp;D23)</f>
        <v>0</v>
      </c>
      <c r="F22" s="38">
        <f t="shared" si="2"/>
        <v>12.72727272727273</v>
      </c>
      <c r="G22" s="39">
        <f>COUNTIF(Vertices[In-Degree],"&gt;= "&amp;F22)-COUNTIF(Vertices[In-Degree],"&gt;="&amp;F23)</f>
        <v>1</v>
      </c>
      <c r="H22" s="38">
        <f t="shared" si="3"/>
        <v>51.27272727272726</v>
      </c>
      <c r="I22" s="39">
        <f>COUNTIF(Vertices[Out-Degree],"&gt;= "&amp;H22)-COUNTIF(Vertices[Out-Degree],"&gt;="&amp;H23)</f>
        <v>0</v>
      </c>
      <c r="J22" s="38">
        <f t="shared" si="4"/>
        <v>6448.9546898181825</v>
      </c>
      <c r="K22" s="39">
        <f>COUNTIF(Vertices[Betweenness Centrality],"&gt;= "&amp;J22)-COUNTIF(Vertices[Betweenness Centrality],"&gt;="&amp;J23)</f>
        <v>0</v>
      </c>
      <c r="L22" s="38">
        <f t="shared" si="5"/>
        <v>0.004843727272727274</v>
      </c>
      <c r="M22" s="39">
        <f>COUNTIF(Vertices[Closeness Centrality],"&gt;= "&amp;L22)-COUNTIF(Vertices[Closeness Centrality],"&gt;="&amp;L23)</f>
        <v>0</v>
      </c>
      <c r="N22" s="38">
        <f t="shared" si="6"/>
        <v>0.024401000000000003</v>
      </c>
      <c r="O22" s="39">
        <f>COUNTIF(Vertices[Eigenvector Centrality],"&gt;= "&amp;N22)-COUNTIF(Vertices[Eigenvector Centrality],"&gt;="&amp;N23)</f>
        <v>0</v>
      </c>
      <c r="P22" s="38">
        <f t="shared" si="7"/>
        <v>9.818912999999997</v>
      </c>
      <c r="Q22" s="39">
        <f>COUNTIF(Vertices[PageRank],"&gt;= "&amp;P22)-COUNTIF(Vertices[PageRank],"&gt;="&amp;P23)</f>
        <v>0</v>
      </c>
      <c r="R22" s="38">
        <f t="shared" si="8"/>
        <v>0.27272727272727276</v>
      </c>
      <c r="S22" s="44">
        <f>COUNTIF(Vertices[Clustering Coefficient],"&gt;= "&amp;R22)-COUNTIF(Vertices[Clustering Coefficient],"&gt;="&amp;R23)</f>
        <v>0</v>
      </c>
      <c r="T22" s="38" t="e">
        <f ca="1" t="shared" si="9"/>
        <v>#REF!</v>
      </c>
      <c r="U22" s="39" t="e">
        <f ca="1" t="shared" si="0"/>
        <v>#REF!</v>
      </c>
    </row>
    <row r="23" spans="1:21" ht="15">
      <c r="A23" s="84"/>
      <c r="B23" s="84"/>
      <c r="D23" s="33">
        <f t="shared" si="1"/>
        <v>0</v>
      </c>
      <c r="E23" s="3">
        <f>COUNTIF(Vertices[Degree],"&gt;= "&amp;D23)-COUNTIF(Vertices[Degree],"&gt;="&amp;D24)</f>
        <v>0</v>
      </c>
      <c r="F23" s="40">
        <f t="shared" si="2"/>
        <v>13.363636363636367</v>
      </c>
      <c r="G23" s="41">
        <f>COUNTIF(Vertices[In-Degree],"&gt;= "&amp;F23)-COUNTIF(Vertices[In-Degree],"&gt;="&amp;F24)</f>
        <v>0</v>
      </c>
      <c r="H23" s="40">
        <f t="shared" si="3"/>
        <v>53.83636363636362</v>
      </c>
      <c r="I23" s="41">
        <f>COUNTIF(Vertices[Out-Degree],"&gt;= "&amp;H23)-COUNTIF(Vertices[Out-Degree],"&gt;="&amp;H24)</f>
        <v>0</v>
      </c>
      <c r="J23" s="40">
        <f t="shared" si="4"/>
        <v>6771.402424309092</v>
      </c>
      <c r="K23" s="41">
        <f>COUNTIF(Vertices[Betweenness Centrality],"&gt;= "&amp;J23)-COUNTIF(Vertices[Betweenness Centrality],"&gt;="&amp;J24)</f>
        <v>0</v>
      </c>
      <c r="L23" s="40">
        <f t="shared" si="5"/>
        <v>0.0049079636363636376</v>
      </c>
      <c r="M23" s="41">
        <f>COUNTIF(Vertices[Closeness Centrality],"&gt;= "&amp;L23)-COUNTIF(Vertices[Closeness Centrality],"&gt;="&amp;L24)</f>
        <v>0</v>
      </c>
      <c r="N23" s="40">
        <f t="shared" si="6"/>
        <v>0.025427400000000003</v>
      </c>
      <c r="O23" s="41">
        <f>COUNTIF(Vertices[Eigenvector Centrality],"&gt;= "&amp;N23)-COUNTIF(Vertices[Eigenvector Centrality],"&gt;="&amp;N24)</f>
        <v>0</v>
      </c>
      <c r="P23" s="40">
        <f t="shared" si="7"/>
        <v>10.294382999999996</v>
      </c>
      <c r="Q23" s="41">
        <f>COUNTIF(Vertices[PageRank],"&gt;= "&amp;P23)-COUNTIF(Vertices[PageRank],"&gt;="&amp;P24)</f>
        <v>0</v>
      </c>
      <c r="R23" s="40">
        <f t="shared" si="8"/>
        <v>0.2863636363636364</v>
      </c>
      <c r="S23" s="45">
        <f>COUNTIF(Vertices[Clustering Coefficient],"&gt;= "&amp;R23)-COUNTIF(Vertices[Clustering Coefficient],"&gt;="&amp;R24)</f>
        <v>0</v>
      </c>
      <c r="T23" s="40" t="e">
        <f ca="1" t="shared" si="9"/>
        <v>#REF!</v>
      </c>
      <c r="U23" s="41" t="e">
        <f ca="1" t="shared" si="0"/>
        <v>#REF!</v>
      </c>
    </row>
    <row r="24" spans="1:21" ht="15">
      <c r="A24" s="35" t="s">
        <v>156</v>
      </c>
      <c r="B24" s="35">
        <v>2</v>
      </c>
      <c r="D24" s="33">
        <f t="shared" si="1"/>
        <v>0</v>
      </c>
      <c r="E24" s="3">
        <f>COUNTIF(Vertices[Degree],"&gt;= "&amp;D24)-COUNTIF(Vertices[Degree],"&gt;="&amp;D25)</f>
        <v>0</v>
      </c>
      <c r="F24" s="38">
        <f t="shared" si="2"/>
        <v>14.000000000000004</v>
      </c>
      <c r="G24" s="39">
        <f>COUNTIF(Vertices[In-Degree],"&gt;= "&amp;F24)-COUNTIF(Vertices[In-Degree],"&gt;="&amp;F25)</f>
        <v>0</v>
      </c>
      <c r="H24" s="38">
        <f t="shared" si="3"/>
        <v>56.399999999999984</v>
      </c>
      <c r="I24" s="39">
        <f>COUNTIF(Vertices[Out-Degree],"&gt;= "&amp;H24)-COUNTIF(Vertices[Out-Degree],"&gt;="&amp;H25)</f>
        <v>0</v>
      </c>
      <c r="J24" s="38">
        <f t="shared" si="4"/>
        <v>7093.850158800001</v>
      </c>
      <c r="K24" s="39">
        <f>COUNTIF(Vertices[Betweenness Centrality],"&gt;= "&amp;J24)-COUNTIF(Vertices[Betweenness Centrality],"&gt;="&amp;J25)</f>
        <v>0</v>
      </c>
      <c r="L24" s="38">
        <f t="shared" si="5"/>
        <v>0.004972200000000001</v>
      </c>
      <c r="M24" s="39">
        <f>COUNTIF(Vertices[Closeness Centrality],"&gt;= "&amp;L24)-COUNTIF(Vertices[Closeness Centrality],"&gt;="&amp;L25)</f>
        <v>0</v>
      </c>
      <c r="N24" s="38">
        <f t="shared" si="6"/>
        <v>0.026453800000000003</v>
      </c>
      <c r="O24" s="39">
        <f>COUNTIF(Vertices[Eigenvector Centrality],"&gt;= "&amp;N24)-COUNTIF(Vertices[Eigenvector Centrality],"&gt;="&amp;N25)</f>
        <v>1</v>
      </c>
      <c r="P24" s="38">
        <f t="shared" si="7"/>
        <v>10.769852999999996</v>
      </c>
      <c r="Q24" s="39">
        <f>COUNTIF(Vertices[PageRank],"&gt;= "&amp;P24)-COUNTIF(Vertices[PageRank],"&gt;="&amp;P25)</f>
        <v>0</v>
      </c>
      <c r="R24" s="38">
        <f t="shared" si="8"/>
        <v>0.3</v>
      </c>
      <c r="S24" s="44">
        <f>COUNTIF(Vertices[Clustering Coefficient],"&gt;= "&amp;R24)-COUNTIF(Vertices[Clustering Coefficient],"&gt;="&amp;R25)</f>
        <v>2</v>
      </c>
      <c r="T24" s="38" t="e">
        <f ca="1" t="shared" si="9"/>
        <v>#REF!</v>
      </c>
      <c r="U24" s="39" t="e">
        <f ca="1" t="shared" si="0"/>
        <v>#REF!</v>
      </c>
    </row>
    <row r="25" spans="1:21" ht="15">
      <c r="A25" s="35" t="s">
        <v>157</v>
      </c>
      <c r="B25" s="35">
        <v>1.946737</v>
      </c>
      <c r="D25" s="33">
        <f t="shared" si="1"/>
        <v>0</v>
      </c>
      <c r="E25" s="3">
        <f>COUNTIF(Vertices[Degree],"&gt;= "&amp;D25)-COUNTIF(Vertices[Degree],"&gt;="&amp;D26)</f>
        <v>0</v>
      </c>
      <c r="F25" s="40">
        <f t="shared" si="2"/>
        <v>14.63636363636364</v>
      </c>
      <c r="G25" s="41">
        <f>COUNTIF(Vertices[In-Degree],"&gt;= "&amp;F25)-COUNTIF(Vertices[In-Degree],"&gt;="&amp;F26)</f>
        <v>1</v>
      </c>
      <c r="H25" s="40">
        <f t="shared" si="3"/>
        <v>58.96363636363635</v>
      </c>
      <c r="I25" s="41">
        <f>COUNTIF(Vertices[Out-Degree],"&gt;= "&amp;H25)-COUNTIF(Vertices[Out-Degree],"&gt;="&amp;H26)</f>
        <v>0</v>
      </c>
      <c r="J25" s="40">
        <f t="shared" si="4"/>
        <v>7416.29789329091</v>
      </c>
      <c r="K25" s="41">
        <f>COUNTIF(Vertices[Betweenness Centrality],"&gt;= "&amp;J25)-COUNTIF(Vertices[Betweenness Centrality],"&gt;="&amp;J26)</f>
        <v>0</v>
      </c>
      <c r="L25" s="40">
        <f t="shared" si="5"/>
        <v>0.005036436363636365</v>
      </c>
      <c r="M25" s="41">
        <f>COUNTIF(Vertices[Closeness Centrality],"&gt;= "&amp;L25)-COUNTIF(Vertices[Closeness Centrality],"&gt;="&amp;L26)</f>
        <v>0</v>
      </c>
      <c r="N25" s="40">
        <f t="shared" si="6"/>
        <v>0.027480200000000003</v>
      </c>
      <c r="O25" s="41">
        <f>COUNTIF(Vertices[Eigenvector Centrality],"&gt;= "&amp;N25)-COUNTIF(Vertices[Eigenvector Centrality],"&gt;="&amp;N26)</f>
        <v>0</v>
      </c>
      <c r="P25" s="40">
        <f t="shared" si="7"/>
        <v>11.245322999999996</v>
      </c>
      <c r="Q25" s="41">
        <f>COUNTIF(Vertices[PageRank],"&gt;= "&amp;P25)-COUNTIF(Vertices[PageRank],"&gt;="&amp;P26)</f>
        <v>0</v>
      </c>
      <c r="R25" s="40">
        <f t="shared" si="8"/>
        <v>0.3136363636363636</v>
      </c>
      <c r="S25" s="45">
        <f>COUNTIF(Vertices[Clustering Coefficient],"&gt;= "&amp;R25)-COUNTIF(Vertices[Clustering Coefficient],"&gt;="&amp;R26)</f>
        <v>0</v>
      </c>
      <c r="T25" s="40" t="e">
        <f ca="1" t="shared" si="9"/>
        <v>#REF!</v>
      </c>
      <c r="U25" s="41" t="e">
        <f ca="1" t="shared" si="0"/>
        <v>#REF!</v>
      </c>
    </row>
    <row r="26" spans="1:21" ht="15">
      <c r="A26" s="84"/>
      <c r="B26" s="84"/>
      <c r="D26" s="33">
        <f t="shared" si="1"/>
        <v>0</v>
      </c>
      <c r="E26" s="3">
        <f>COUNTIF(Vertices[Degree],"&gt;= "&amp;D26)-COUNTIF(Vertices[Degree],"&gt;="&amp;D28)</f>
        <v>0</v>
      </c>
      <c r="F26" s="38">
        <f t="shared" si="2"/>
        <v>15.272727272727277</v>
      </c>
      <c r="G26" s="39">
        <f>COUNTIF(Vertices[In-Degree],"&gt;= "&amp;F26)-COUNTIF(Vertices[In-Degree],"&gt;="&amp;F28)</f>
        <v>0</v>
      </c>
      <c r="H26" s="38">
        <f t="shared" si="3"/>
        <v>61.52727272727271</v>
      </c>
      <c r="I26" s="39">
        <f>COUNTIF(Vertices[Out-Degree],"&gt;= "&amp;H26)-COUNTIF(Vertices[Out-Degree],"&gt;="&amp;H28)</f>
        <v>0</v>
      </c>
      <c r="J26" s="38">
        <f t="shared" si="4"/>
        <v>7738.745627781819</v>
      </c>
      <c r="K26" s="39">
        <f>COUNTIF(Vertices[Betweenness Centrality],"&gt;= "&amp;J26)-COUNTIF(Vertices[Betweenness Centrality],"&gt;="&amp;J28)</f>
        <v>0</v>
      </c>
      <c r="L26" s="38">
        <f t="shared" si="5"/>
        <v>0.005100672727272729</v>
      </c>
      <c r="M26" s="39">
        <f>COUNTIF(Vertices[Closeness Centrality],"&gt;= "&amp;L26)-COUNTIF(Vertices[Closeness Centrality],"&gt;="&amp;L28)</f>
        <v>0</v>
      </c>
      <c r="N26" s="38">
        <f t="shared" si="6"/>
        <v>0.028506600000000003</v>
      </c>
      <c r="O26" s="39">
        <f>COUNTIF(Vertices[Eigenvector Centrality],"&gt;= "&amp;N26)-COUNTIF(Vertices[Eigenvector Centrality],"&gt;="&amp;N28)</f>
        <v>0</v>
      </c>
      <c r="P26" s="38">
        <f t="shared" si="7"/>
        <v>11.720792999999995</v>
      </c>
      <c r="Q26" s="39">
        <f>COUNTIF(Vertices[PageRank],"&gt;= "&amp;P26)-COUNTIF(Vertices[PageRank],"&gt;="&amp;P28)</f>
        <v>0</v>
      </c>
      <c r="R26" s="38">
        <f t="shared" si="8"/>
        <v>0.3272727272727272</v>
      </c>
      <c r="S26" s="44">
        <f>COUNTIF(Vertices[Clustering Coefficient],"&gt;= "&amp;R26)-COUNTIF(Vertices[Clustering Coefficient],"&gt;="&amp;R28)</f>
        <v>18</v>
      </c>
      <c r="T26" s="38" t="e">
        <f ca="1" t="shared" si="9"/>
        <v>#REF!</v>
      </c>
      <c r="U26" s="39" t="e">
        <f ca="1">COUNTIF(INDIRECT(DynamicFilterSourceColumnRange),"&gt;= "&amp;T26)-COUNTIF(INDIRECT(DynamicFilterSourceColumnRange),"&gt;="&amp;T28)</f>
        <v>#REF!</v>
      </c>
    </row>
    <row r="27" spans="1:21" ht="15">
      <c r="A27" s="35" t="s">
        <v>158</v>
      </c>
      <c r="B27" s="35">
        <v>0.023673958645489962</v>
      </c>
      <c r="D27" s="33"/>
      <c r="E27" s="3">
        <f>COUNTIF(Vertices[Degree],"&gt;= "&amp;D27)-COUNTIF(Vertices[Degree],"&gt;="&amp;D28)</f>
        <v>0</v>
      </c>
      <c r="F27" s="65"/>
      <c r="G27" s="66">
        <f>COUNTIF(Vertices[In-Degree],"&gt;= "&amp;F27)-COUNTIF(Vertices[In-Degree],"&gt;="&amp;F28)</f>
        <v>-4</v>
      </c>
      <c r="H27" s="65"/>
      <c r="I27" s="66">
        <f>COUNTIF(Vertices[Out-Degree],"&gt;= "&amp;H27)-COUNTIF(Vertices[Out-Degree],"&gt;="&amp;H28)</f>
        <v>-1</v>
      </c>
      <c r="J27" s="65"/>
      <c r="K27" s="66">
        <f>COUNTIF(Vertices[Betweenness Centrality],"&gt;= "&amp;J27)-COUNTIF(Vertices[Betweenness Centrality],"&gt;="&amp;J28)</f>
        <v>-1</v>
      </c>
      <c r="L27" s="65"/>
      <c r="M27" s="66">
        <f>COUNTIF(Vertices[Closeness Centrality],"&gt;= "&amp;L27)-COUNTIF(Vertices[Closeness Centrality],"&gt;="&amp;L28)</f>
        <v>-1</v>
      </c>
      <c r="N27" s="65"/>
      <c r="O27" s="66">
        <f>COUNTIF(Vertices[Eigenvector Centrality],"&gt;= "&amp;N27)-COUNTIF(Vertices[Eigenvector Centrality],"&gt;="&amp;N28)</f>
        <v>-1</v>
      </c>
      <c r="P27" s="65"/>
      <c r="Q27" s="66">
        <f>COUNTIF(Vertices[Eigenvector Centrality],"&gt;= "&amp;P27)-COUNTIF(Vertices[Eigenvector Centrality],"&gt;="&amp;P28)</f>
        <v>0</v>
      </c>
      <c r="R27" s="65"/>
      <c r="S27" s="67">
        <f>COUNTIF(Vertices[Clustering Coefficient],"&gt;= "&amp;R27)-COUNTIF(Vertices[Clustering Coefficient],"&gt;="&amp;R28)</f>
        <v>-73</v>
      </c>
      <c r="T27" s="65"/>
      <c r="U27" s="66">
        <f ca="1">COUNTIF(Vertices[Clustering Coefficient],"&gt;= "&amp;T27)-COUNTIF(Vertices[Clustering Coefficient],"&gt;="&amp;T28)</f>
        <v>0</v>
      </c>
    </row>
    <row r="28" spans="1:21" ht="15">
      <c r="A28" s="35" t="s">
        <v>239</v>
      </c>
      <c r="B28" s="35">
        <v>0.354731</v>
      </c>
      <c r="D28" s="33">
        <f>D26+($D$57-$D$2)/BinDivisor</f>
        <v>0</v>
      </c>
      <c r="E28" s="3">
        <f>COUNTIF(Vertices[Degree],"&gt;= "&amp;D28)-COUNTIF(Vertices[Degree],"&gt;="&amp;D40)</f>
        <v>0</v>
      </c>
      <c r="F28" s="40">
        <f>F26+($F$57-$F$2)/BinDivisor</f>
        <v>15.909090909090914</v>
      </c>
      <c r="G28" s="41">
        <f>COUNTIF(Vertices[In-Degree],"&gt;= "&amp;F28)-COUNTIF(Vertices[In-Degree],"&gt;="&amp;F40)</f>
        <v>0</v>
      </c>
      <c r="H28" s="40">
        <f>H26+($H$57-$H$2)/BinDivisor</f>
        <v>64.09090909090908</v>
      </c>
      <c r="I28" s="41">
        <f>COUNTIF(Vertices[Out-Degree],"&gt;= "&amp;H28)-COUNTIF(Vertices[Out-Degree],"&gt;="&amp;H40)</f>
        <v>0</v>
      </c>
      <c r="J28" s="40">
        <f>J26+($J$57-$J$2)/BinDivisor</f>
        <v>8061.193362272728</v>
      </c>
      <c r="K28" s="41">
        <f>COUNTIF(Vertices[Betweenness Centrality],"&gt;= "&amp;J28)-COUNTIF(Vertices[Betweenness Centrality],"&gt;="&amp;J40)</f>
        <v>0</v>
      </c>
      <c r="L28" s="40">
        <f>L26+($L$57-$L$2)/BinDivisor</f>
        <v>0.005164909090909092</v>
      </c>
      <c r="M28" s="41">
        <f>COUNTIF(Vertices[Closeness Centrality],"&gt;= "&amp;L28)-COUNTIF(Vertices[Closeness Centrality],"&gt;="&amp;L40)</f>
        <v>0</v>
      </c>
      <c r="N28" s="40">
        <f>N26+($N$57-$N$2)/BinDivisor</f>
        <v>0.029533000000000004</v>
      </c>
      <c r="O28" s="41">
        <f>COUNTIF(Vertices[Eigenvector Centrality],"&gt;= "&amp;N28)-COUNTIF(Vertices[Eigenvector Centrality],"&gt;="&amp;N40)</f>
        <v>0</v>
      </c>
      <c r="P28" s="40">
        <f>P26+($P$57-$P$2)/BinDivisor</f>
        <v>12.196262999999995</v>
      </c>
      <c r="Q28" s="41">
        <f>COUNTIF(Vertices[PageRank],"&gt;= "&amp;P28)-COUNTIF(Vertices[PageRank],"&gt;="&amp;P40)</f>
        <v>0</v>
      </c>
      <c r="R28" s="40">
        <f>R26+($R$57-$R$2)/BinDivisor</f>
        <v>0.34090909090909083</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4"/>
      <c r="B29" s="84"/>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240</v>
      </c>
      <c r="B30" s="35" t="s">
        <v>241</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4:21" ht="15">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4:21" ht="15">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4:21" ht="15">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4:21" ht="15">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4:21" ht="15">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4:21" ht="15">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4:21" ht="15">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4:21" ht="15">
      <c r="D38" s="33"/>
      <c r="E38" s="3">
        <f>COUNTIF(Vertices[Degree],"&gt;= "&amp;D38)-COUNTIF(Vertices[Degree],"&gt;="&amp;D40)</f>
        <v>0</v>
      </c>
      <c r="F38" s="65"/>
      <c r="G38" s="66">
        <f>COUNTIF(Vertices[In-Degree],"&gt;= "&amp;F38)-COUNTIF(Vertices[In-Degree],"&gt;="&amp;F40)</f>
        <v>-4</v>
      </c>
      <c r="H38" s="65"/>
      <c r="I38" s="66">
        <f>COUNTIF(Vertices[Out-Degree],"&gt;= "&amp;H38)-COUNTIF(Vertices[Out-Degree],"&gt;="&amp;H40)</f>
        <v>-1</v>
      </c>
      <c r="J38" s="65"/>
      <c r="K38" s="66">
        <f>COUNTIF(Vertices[Betweenness Centrality],"&gt;= "&amp;J38)-COUNTIF(Vertices[Betweenness Centrality],"&gt;="&amp;J40)</f>
        <v>-1</v>
      </c>
      <c r="L38" s="65"/>
      <c r="M38" s="66">
        <f>COUNTIF(Vertices[Closeness Centrality],"&gt;= "&amp;L38)-COUNTIF(Vertices[Closeness Centrality],"&gt;="&amp;L40)</f>
        <v>-1</v>
      </c>
      <c r="N38" s="65"/>
      <c r="O38" s="66">
        <f>COUNTIF(Vertices[Eigenvector Centrality],"&gt;= "&amp;N38)-COUNTIF(Vertices[Eigenvector Centrality],"&gt;="&amp;N40)</f>
        <v>-1</v>
      </c>
      <c r="P38" s="65"/>
      <c r="Q38" s="66">
        <f>COUNTIF(Vertices[Eigenvector Centrality],"&gt;= "&amp;P38)-COUNTIF(Vertices[Eigenvector Centrality],"&gt;="&amp;P40)</f>
        <v>0</v>
      </c>
      <c r="R38" s="65"/>
      <c r="S38" s="67">
        <f>COUNTIF(Vertices[Clustering Coefficient],"&gt;= "&amp;R38)-COUNTIF(Vertices[Clustering Coefficient],"&gt;="&amp;R40)</f>
        <v>-73</v>
      </c>
      <c r="T38" s="65"/>
      <c r="U38" s="66">
        <f ca="1">COUNTIF(Vertices[Clustering Coefficient],"&gt;= "&amp;T38)-COUNTIF(Vertices[Clustering Coefficient],"&gt;="&amp;T40)</f>
        <v>0</v>
      </c>
    </row>
    <row r="39" spans="4:21" ht="15">
      <c r="D39" s="33"/>
      <c r="E39" s="3">
        <f>COUNTIF(Vertices[Degree],"&gt;= "&amp;D39)-COUNTIF(Vertices[Degree],"&gt;="&amp;D40)</f>
        <v>0</v>
      </c>
      <c r="F39" s="65"/>
      <c r="G39" s="66">
        <f>COUNTIF(Vertices[In-Degree],"&gt;= "&amp;F39)-COUNTIF(Vertices[In-Degree],"&gt;="&amp;F40)</f>
        <v>-4</v>
      </c>
      <c r="H39" s="65"/>
      <c r="I39" s="66">
        <f>COUNTIF(Vertices[Out-Degree],"&gt;= "&amp;H39)-COUNTIF(Vertices[Out-Degree],"&gt;="&amp;H40)</f>
        <v>-1</v>
      </c>
      <c r="J39" s="65"/>
      <c r="K39" s="66">
        <f>COUNTIF(Vertices[Betweenness Centrality],"&gt;= "&amp;J39)-COUNTIF(Vertices[Betweenness Centrality],"&gt;="&amp;J40)</f>
        <v>-1</v>
      </c>
      <c r="L39" s="65"/>
      <c r="M39" s="66">
        <f>COUNTIF(Vertices[Closeness Centrality],"&gt;= "&amp;L39)-COUNTIF(Vertices[Closeness Centrality],"&gt;="&amp;L40)</f>
        <v>-1</v>
      </c>
      <c r="N39" s="65"/>
      <c r="O39" s="66">
        <f>COUNTIF(Vertices[Eigenvector Centrality],"&gt;= "&amp;N39)-COUNTIF(Vertices[Eigenvector Centrality],"&gt;="&amp;N40)</f>
        <v>-1</v>
      </c>
      <c r="P39" s="65"/>
      <c r="Q39" s="66">
        <f>COUNTIF(Vertices[Eigenvector Centrality],"&gt;= "&amp;P39)-COUNTIF(Vertices[Eigenvector Centrality],"&gt;="&amp;P40)</f>
        <v>0</v>
      </c>
      <c r="R39" s="65"/>
      <c r="S39" s="67">
        <f>COUNTIF(Vertices[Clustering Coefficient],"&gt;= "&amp;R39)-COUNTIF(Vertices[Clustering Coefficient],"&gt;="&amp;R40)</f>
        <v>-73</v>
      </c>
      <c r="T39" s="65"/>
      <c r="U39" s="66">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16.54545454545455</v>
      </c>
      <c r="G40" s="39">
        <f>COUNTIF(Vertices[In-Degree],"&gt;= "&amp;F40)-COUNTIF(Vertices[In-Degree],"&gt;="&amp;F41)</f>
        <v>0</v>
      </c>
      <c r="H40" s="38">
        <f>H28+($H$57-$H$2)/BinDivisor</f>
        <v>66.65454545454544</v>
      </c>
      <c r="I40" s="39">
        <f>COUNTIF(Vertices[Out-Degree],"&gt;= "&amp;H40)-COUNTIF(Vertices[Out-Degree],"&gt;="&amp;H41)</f>
        <v>0</v>
      </c>
      <c r="J40" s="38">
        <f>J28+($J$57-$J$2)/BinDivisor</f>
        <v>8383.641096763637</v>
      </c>
      <c r="K40" s="39">
        <f>COUNTIF(Vertices[Betweenness Centrality],"&gt;= "&amp;J40)-COUNTIF(Vertices[Betweenness Centrality],"&gt;="&amp;J41)</f>
        <v>0</v>
      </c>
      <c r="L40" s="38">
        <f>L28+($L$57-$L$2)/BinDivisor</f>
        <v>0.005229145454545456</v>
      </c>
      <c r="M40" s="39">
        <f>COUNTIF(Vertices[Closeness Centrality],"&gt;= "&amp;L40)-COUNTIF(Vertices[Closeness Centrality],"&gt;="&amp;L41)</f>
        <v>0</v>
      </c>
      <c r="N40" s="38">
        <f>N28+($N$57-$N$2)/BinDivisor</f>
        <v>0.030559400000000004</v>
      </c>
      <c r="O40" s="39">
        <f>COUNTIF(Vertices[Eigenvector Centrality],"&gt;= "&amp;N40)-COUNTIF(Vertices[Eigenvector Centrality],"&gt;="&amp;N41)</f>
        <v>0</v>
      </c>
      <c r="P40" s="38">
        <f>P28+($P$57-$P$2)/BinDivisor</f>
        <v>12.671732999999994</v>
      </c>
      <c r="Q40" s="39">
        <f>COUNTIF(Vertices[PageRank],"&gt;= "&amp;P40)-COUNTIF(Vertices[PageRank],"&gt;="&amp;P41)</f>
        <v>0</v>
      </c>
      <c r="R40" s="38">
        <f>R28+($R$57-$R$2)/BinDivisor</f>
        <v>0.35454545454545444</v>
      </c>
      <c r="S40" s="44">
        <f>COUNTIF(Vertices[Clustering Coefficient],"&gt;= "&amp;R40)-COUNTIF(Vertices[Clustering Coefficient],"&gt;="&amp;R41)</f>
        <v>2</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17.181818181818187</v>
      </c>
      <c r="G41" s="41">
        <f>COUNTIF(Vertices[In-Degree],"&gt;= "&amp;F41)-COUNTIF(Vertices[In-Degree],"&gt;="&amp;F42)</f>
        <v>0</v>
      </c>
      <c r="H41" s="40">
        <f aca="true" t="shared" si="12" ref="H41:H56">H40+($H$57-$H$2)/BinDivisor</f>
        <v>69.2181818181818</v>
      </c>
      <c r="I41" s="41">
        <f>COUNTIF(Vertices[Out-Degree],"&gt;= "&amp;H41)-COUNTIF(Vertices[Out-Degree],"&gt;="&amp;H42)</f>
        <v>0</v>
      </c>
      <c r="J41" s="40">
        <f aca="true" t="shared" si="13" ref="J41:J56">J40+($J$57-$J$2)/BinDivisor</f>
        <v>8706.088831254545</v>
      </c>
      <c r="K41" s="41">
        <f>COUNTIF(Vertices[Betweenness Centrality],"&gt;= "&amp;J41)-COUNTIF(Vertices[Betweenness Centrality],"&gt;="&amp;J42)</f>
        <v>0</v>
      </c>
      <c r="L41" s="40">
        <f aca="true" t="shared" si="14" ref="L41:L56">L40+($L$57-$L$2)/BinDivisor</f>
        <v>0.00529338181818182</v>
      </c>
      <c r="M41" s="41">
        <f>COUNTIF(Vertices[Closeness Centrality],"&gt;= "&amp;L41)-COUNTIF(Vertices[Closeness Centrality],"&gt;="&amp;L42)</f>
        <v>0</v>
      </c>
      <c r="N41" s="40">
        <f aca="true" t="shared" si="15" ref="N41:N56">N40+($N$57-$N$2)/BinDivisor</f>
        <v>0.031585800000000004</v>
      </c>
      <c r="O41" s="41">
        <f>COUNTIF(Vertices[Eigenvector Centrality],"&gt;= "&amp;N41)-COUNTIF(Vertices[Eigenvector Centrality],"&gt;="&amp;N42)</f>
        <v>0</v>
      </c>
      <c r="P41" s="40">
        <f aca="true" t="shared" si="16" ref="P41:P56">P40+($P$57-$P$2)/BinDivisor</f>
        <v>13.147202999999994</v>
      </c>
      <c r="Q41" s="41">
        <f>COUNTIF(Vertices[PageRank],"&gt;= "&amp;P41)-COUNTIF(Vertices[PageRank],"&gt;="&amp;P42)</f>
        <v>0</v>
      </c>
      <c r="R41" s="40">
        <f aca="true" t="shared" si="17" ref="R41:R56">R40+($R$57-$R$2)/BinDivisor</f>
        <v>0.36818181818181805</v>
      </c>
      <c r="S41" s="45">
        <f>COUNTIF(Vertices[Clustering Coefficient],"&gt;= "&amp;R41)-COUNTIF(Vertices[Clustering Coefficient],"&gt;="&amp;R42)</f>
        <v>1</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17.818181818181824</v>
      </c>
      <c r="G42" s="39">
        <f>COUNTIF(Vertices[In-Degree],"&gt;= "&amp;F42)-COUNTIF(Vertices[In-Degree],"&gt;="&amp;F43)</f>
        <v>0</v>
      </c>
      <c r="H42" s="38">
        <f t="shared" si="12"/>
        <v>71.78181818181817</v>
      </c>
      <c r="I42" s="39">
        <f>COUNTIF(Vertices[Out-Degree],"&gt;= "&amp;H42)-COUNTIF(Vertices[Out-Degree],"&gt;="&amp;H43)</f>
        <v>0</v>
      </c>
      <c r="J42" s="38">
        <f t="shared" si="13"/>
        <v>9028.536565745453</v>
      </c>
      <c r="K42" s="39">
        <f>COUNTIF(Vertices[Betweenness Centrality],"&gt;= "&amp;J42)-COUNTIF(Vertices[Betweenness Centrality],"&gt;="&amp;J43)</f>
        <v>0</v>
      </c>
      <c r="L42" s="38">
        <f t="shared" si="14"/>
        <v>0.0053576181818181835</v>
      </c>
      <c r="M42" s="39">
        <f>COUNTIF(Vertices[Closeness Centrality],"&gt;= "&amp;L42)-COUNTIF(Vertices[Closeness Centrality],"&gt;="&amp;L43)</f>
        <v>0</v>
      </c>
      <c r="N42" s="38">
        <f t="shared" si="15"/>
        <v>0.0326122</v>
      </c>
      <c r="O42" s="39">
        <f>COUNTIF(Vertices[Eigenvector Centrality],"&gt;= "&amp;N42)-COUNTIF(Vertices[Eigenvector Centrality],"&gt;="&amp;N43)</f>
        <v>0</v>
      </c>
      <c r="P42" s="38">
        <f t="shared" si="16"/>
        <v>13.622672999999994</v>
      </c>
      <c r="Q42" s="39">
        <f>COUNTIF(Vertices[PageRank],"&gt;= "&amp;P42)-COUNTIF(Vertices[PageRank],"&gt;="&amp;P43)</f>
        <v>0</v>
      </c>
      <c r="R42" s="38">
        <f t="shared" si="17"/>
        <v>0.38181818181818167</v>
      </c>
      <c r="S42" s="44">
        <f>COUNTIF(Vertices[Clustering Coefficient],"&gt;= "&amp;R42)-COUNTIF(Vertices[Clustering Coefficient],"&gt;="&amp;R43)</f>
        <v>1</v>
      </c>
      <c r="T42" s="38" t="e">
        <f ca="1" t="shared" si="18"/>
        <v>#REF!</v>
      </c>
      <c r="U42" s="39" t="e">
        <f ca="1" t="shared" si="0"/>
        <v>#REF!</v>
      </c>
    </row>
    <row r="43" spans="4:21" ht="15">
      <c r="D43" s="33">
        <f t="shared" si="10"/>
        <v>0</v>
      </c>
      <c r="E43" s="3">
        <f>COUNTIF(Vertices[Degree],"&gt;= "&amp;D43)-COUNTIF(Vertices[Degree],"&gt;="&amp;D44)</f>
        <v>0</v>
      </c>
      <c r="F43" s="40">
        <f t="shared" si="11"/>
        <v>18.45454545454546</v>
      </c>
      <c r="G43" s="41">
        <f>COUNTIF(Vertices[In-Degree],"&gt;= "&amp;F43)-COUNTIF(Vertices[In-Degree],"&gt;="&amp;F44)</f>
        <v>0</v>
      </c>
      <c r="H43" s="40">
        <f t="shared" si="12"/>
        <v>74.34545454545453</v>
      </c>
      <c r="I43" s="41">
        <f>COUNTIF(Vertices[Out-Degree],"&gt;= "&amp;H43)-COUNTIF(Vertices[Out-Degree],"&gt;="&amp;H44)</f>
        <v>0</v>
      </c>
      <c r="J43" s="40">
        <f t="shared" si="13"/>
        <v>9350.984300236361</v>
      </c>
      <c r="K43" s="41">
        <f>COUNTIF(Vertices[Betweenness Centrality],"&gt;= "&amp;J43)-COUNTIF(Vertices[Betweenness Centrality],"&gt;="&amp;J44)</f>
        <v>0</v>
      </c>
      <c r="L43" s="40">
        <f t="shared" si="14"/>
        <v>0.005421854545454547</v>
      </c>
      <c r="M43" s="41">
        <f>COUNTIF(Vertices[Closeness Centrality],"&gt;= "&amp;L43)-COUNTIF(Vertices[Closeness Centrality],"&gt;="&amp;L44)</f>
        <v>0</v>
      </c>
      <c r="N43" s="40">
        <f t="shared" si="15"/>
        <v>0.0336386</v>
      </c>
      <c r="O43" s="41">
        <f>COUNTIF(Vertices[Eigenvector Centrality],"&gt;= "&amp;N43)-COUNTIF(Vertices[Eigenvector Centrality],"&gt;="&amp;N44)</f>
        <v>0</v>
      </c>
      <c r="P43" s="40">
        <f t="shared" si="16"/>
        <v>14.098142999999993</v>
      </c>
      <c r="Q43" s="41">
        <f>COUNTIF(Vertices[PageRank],"&gt;= "&amp;P43)-COUNTIF(Vertices[PageRank],"&gt;="&amp;P44)</f>
        <v>0</v>
      </c>
      <c r="R43" s="40">
        <f t="shared" si="17"/>
        <v>0.3954545454545453</v>
      </c>
      <c r="S43" s="45">
        <f>COUNTIF(Vertices[Clustering Coefficient],"&gt;= "&amp;R43)-COUNTIF(Vertices[Clustering Coefficient],"&gt;="&amp;R44)</f>
        <v>5</v>
      </c>
      <c r="T43" s="40" t="e">
        <f ca="1" t="shared" si="18"/>
        <v>#REF!</v>
      </c>
      <c r="U43" s="41" t="e">
        <f ca="1" t="shared" si="0"/>
        <v>#REF!</v>
      </c>
    </row>
    <row r="44" spans="4:21" ht="15">
      <c r="D44" s="33">
        <f t="shared" si="10"/>
        <v>0</v>
      </c>
      <c r="E44" s="3">
        <f>COUNTIF(Vertices[Degree],"&gt;= "&amp;D44)-COUNTIF(Vertices[Degree],"&gt;="&amp;D45)</f>
        <v>0</v>
      </c>
      <c r="F44" s="38">
        <f t="shared" si="11"/>
        <v>19.090909090909097</v>
      </c>
      <c r="G44" s="39">
        <f>COUNTIF(Vertices[In-Degree],"&gt;= "&amp;F44)-COUNTIF(Vertices[In-Degree],"&gt;="&amp;F45)</f>
        <v>0</v>
      </c>
      <c r="H44" s="38">
        <f t="shared" si="12"/>
        <v>76.90909090909089</v>
      </c>
      <c r="I44" s="39">
        <f>COUNTIF(Vertices[Out-Degree],"&gt;= "&amp;H44)-COUNTIF(Vertices[Out-Degree],"&gt;="&amp;H45)</f>
        <v>0</v>
      </c>
      <c r="J44" s="38">
        <f t="shared" si="13"/>
        <v>9673.43203472727</v>
      </c>
      <c r="K44" s="39">
        <f>COUNTIF(Vertices[Betweenness Centrality],"&gt;= "&amp;J44)-COUNTIF(Vertices[Betweenness Centrality],"&gt;="&amp;J45)</f>
        <v>0</v>
      </c>
      <c r="L44" s="38">
        <f t="shared" si="14"/>
        <v>0.005486090909090911</v>
      </c>
      <c r="M44" s="39">
        <f>COUNTIF(Vertices[Closeness Centrality],"&gt;= "&amp;L44)-COUNTIF(Vertices[Closeness Centrality],"&gt;="&amp;L45)</f>
        <v>0</v>
      </c>
      <c r="N44" s="38">
        <f t="shared" si="15"/>
        <v>0.034664999999999994</v>
      </c>
      <c r="O44" s="39">
        <f>COUNTIF(Vertices[Eigenvector Centrality],"&gt;= "&amp;N44)-COUNTIF(Vertices[Eigenvector Centrality],"&gt;="&amp;N45)</f>
        <v>0</v>
      </c>
      <c r="P44" s="38">
        <f t="shared" si="16"/>
        <v>14.573612999999993</v>
      </c>
      <c r="Q44" s="39">
        <f>COUNTIF(Vertices[PageRank],"&gt;= "&amp;P44)-COUNTIF(Vertices[PageRank],"&gt;="&amp;P45)</f>
        <v>0</v>
      </c>
      <c r="R44" s="38">
        <f t="shared" si="17"/>
        <v>0.4090909090909089</v>
      </c>
      <c r="S44" s="44">
        <f>COUNTIF(Vertices[Clustering Coefficient],"&gt;= "&amp;R44)-COUNTIF(Vertices[Clustering Coefficient],"&gt;="&amp;R45)</f>
        <v>7</v>
      </c>
      <c r="T44" s="38" t="e">
        <f ca="1" t="shared" si="18"/>
        <v>#REF!</v>
      </c>
      <c r="U44" s="39" t="e">
        <f ca="1" t="shared" si="0"/>
        <v>#REF!</v>
      </c>
    </row>
    <row r="45" spans="4:21" ht="15">
      <c r="D45" s="33">
        <f t="shared" si="10"/>
        <v>0</v>
      </c>
      <c r="E45" s="3">
        <f>COUNTIF(Vertices[Degree],"&gt;= "&amp;D45)-COUNTIF(Vertices[Degree],"&gt;="&amp;D46)</f>
        <v>0</v>
      </c>
      <c r="F45" s="40">
        <f t="shared" si="11"/>
        <v>19.727272727272734</v>
      </c>
      <c r="G45" s="41">
        <f>COUNTIF(Vertices[In-Degree],"&gt;= "&amp;F45)-COUNTIF(Vertices[In-Degree],"&gt;="&amp;F46)</f>
        <v>2</v>
      </c>
      <c r="H45" s="40">
        <f t="shared" si="12"/>
        <v>79.47272727272725</v>
      </c>
      <c r="I45" s="41">
        <f>COUNTIF(Vertices[Out-Degree],"&gt;= "&amp;H45)-COUNTIF(Vertices[Out-Degree],"&gt;="&amp;H46)</f>
        <v>0</v>
      </c>
      <c r="J45" s="40">
        <f t="shared" si="13"/>
        <v>9995.879769218178</v>
      </c>
      <c r="K45" s="41">
        <f>COUNTIF(Vertices[Betweenness Centrality],"&gt;= "&amp;J45)-COUNTIF(Vertices[Betweenness Centrality],"&gt;="&amp;J46)</f>
        <v>0</v>
      </c>
      <c r="L45" s="40">
        <f t="shared" si="14"/>
        <v>0.005550327272727275</v>
      </c>
      <c r="M45" s="41">
        <f>COUNTIF(Vertices[Closeness Centrality],"&gt;= "&amp;L45)-COUNTIF(Vertices[Closeness Centrality],"&gt;="&amp;L46)</f>
        <v>0</v>
      </c>
      <c r="N45" s="40">
        <f t="shared" si="15"/>
        <v>0.03569139999999999</v>
      </c>
      <c r="O45" s="41">
        <f>COUNTIF(Vertices[Eigenvector Centrality],"&gt;= "&amp;N45)-COUNTIF(Vertices[Eigenvector Centrality],"&gt;="&amp;N46)</f>
        <v>0</v>
      </c>
      <c r="P45" s="40">
        <f t="shared" si="16"/>
        <v>15.049082999999992</v>
      </c>
      <c r="Q45" s="41">
        <f>COUNTIF(Vertices[PageRank],"&gt;= "&amp;P45)-COUNTIF(Vertices[PageRank],"&gt;="&amp;P46)</f>
        <v>0</v>
      </c>
      <c r="R45" s="40">
        <f t="shared" si="17"/>
        <v>0.4227272727272725</v>
      </c>
      <c r="S45" s="45">
        <f>COUNTIF(Vertices[Clustering Coefficient],"&gt;= "&amp;R45)-COUNTIF(Vertices[Clustering Coefficient],"&gt;="&amp;R46)</f>
        <v>1</v>
      </c>
      <c r="T45" s="40" t="e">
        <f ca="1" t="shared" si="18"/>
        <v>#REF!</v>
      </c>
      <c r="U45" s="41" t="e">
        <f ca="1" t="shared" si="0"/>
        <v>#REF!</v>
      </c>
    </row>
    <row r="46" spans="4:21" ht="15">
      <c r="D46" s="33">
        <f t="shared" si="10"/>
        <v>0</v>
      </c>
      <c r="E46" s="3">
        <f>COUNTIF(Vertices[Degree],"&gt;= "&amp;D46)-COUNTIF(Vertices[Degree],"&gt;="&amp;D47)</f>
        <v>0</v>
      </c>
      <c r="F46" s="38">
        <f t="shared" si="11"/>
        <v>20.36363636363637</v>
      </c>
      <c r="G46" s="39">
        <f>COUNTIF(Vertices[In-Degree],"&gt;= "&amp;F46)-COUNTIF(Vertices[In-Degree],"&gt;="&amp;F47)</f>
        <v>0</v>
      </c>
      <c r="H46" s="38">
        <f t="shared" si="12"/>
        <v>82.03636363636362</v>
      </c>
      <c r="I46" s="39">
        <f>COUNTIF(Vertices[Out-Degree],"&gt;= "&amp;H46)-COUNTIF(Vertices[Out-Degree],"&gt;="&amp;H47)</f>
        <v>0</v>
      </c>
      <c r="J46" s="38">
        <f t="shared" si="13"/>
        <v>10318.327503709086</v>
      </c>
      <c r="K46" s="39">
        <f>COUNTIF(Vertices[Betweenness Centrality],"&gt;= "&amp;J46)-COUNTIF(Vertices[Betweenness Centrality],"&gt;="&amp;J47)</f>
        <v>0</v>
      </c>
      <c r="L46" s="38">
        <f t="shared" si="14"/>
        <v>0.005614563636363638</v>
      </c>
      <c r="M46" s="39">
        <f>COUNTIF(Vertices[Closeness Centrality],"&gt;= "&amp;L46)-COUNTIF(Vertices[Closeness Centrality],"&gt;="&amp;L47)</f>
        <v>0</v>
      </c>
      <c r="N46" s="38">
        <f t="shared" si="15"/>
        <v>0.03671779999999999</v>
      </c>
      <c r="O46" s="39">
        <f>COUNTIF(Vertices[Eigenvector Centrality],"&gt;= "&amp;N46)-COUNTIF(Vertices[Eigenvector Centrality],"&gt;="&amp;N47)</f>
        <v>0</v>
      </c>
      <c r="P46" s="38">
        <f t="shared" si="16"/>
        <v>15.524552999999992</v>
      </c>
      <c r="Q46" s="39">
        <f>COUNTIF(Vertices[PageRank],"&gt;= "&amp;P46)-COUNTIF(Vertices[PageRank],"&gt;="&amp;P47)</f>
        <v>0</v>
      </c>
      <c r="R46" s="38">
        <f t="shared" si="17"/>
        <v>0.4363636363636361</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21.000000000000007</v>
      </c>
      <c r="G47" s="41">
        <f>COUNTIF(Vertices[In-Degree],"&gt;= "&amp;F47)-COUNTIF(Vertices[In-Degree],"&gt;="&amp;F48)</f>
        <v>1</v>
      </c>
      <c r="H47" s="40">
        <f t="shared" si="12"/>
        <v>84.59999999999998</v>
      </c>
      <c r="I47" s="41">
        <f>COUNTIF(Vertices[Out-Degree],"&gt;= "&amp;H47)-COUNTIF(Vertices[Out-Degree],"&gt;="&amp;H48)</f>
        <v>0</v>
      </c>
      <c r="J47" s="40">
        <f t="shared" si="13"/>
        <v>10640.775238199994</v>
      </c>
      <c r="K47" s="41">
        <f>COUNTIF(Vertices[Betweenness Centrality],"&gt;= "&amp;J47)-COUNTIF(Vertices[Betweenness Centrality],"&gt;="&amp;J48)</f>
        <v>0</v>
      </c>
      <c r="L47" s="40">
        <f t="shared" si="14"/>
        <v>0.005678800000000002</v>
      </c>
      <c r="M47" s="41">
        <f>COUNTIF(Vertices[Closeness Centrality],"&gt;= "&amp;L47)-COUNTIF(Vertices[Closeness Centrality],"&gt;="&amp;L48)</f>
        <v>0</v>
      </c>
      <c r="N47" s="40">
        <f t="shared" si="15"/>
        <v>0.037744199999999985</v>
      </c>
      <c r="O47" s="41">
        <f>COUNTIF(Vertices[Eigenvector Centrality],"&gt;= "&amp;N47)-COUNTIF(Vertices[Eigenvector Centrality],"&gt;="&amp;N48)</f>
        <v>0</v>
      </c>
      <c r="P47" s="40">
        <f t="shared" si="16"/>
        <v>16.00002299999999</v>
      </c>
      <c r="Q47" s="41">
        <f>COUNTIF(Vertices[PageRank],"&gt;= "&amp;P47)-COUNTIF(Vertices[PageRank],"&gt;="&amp;P48)</f>
        <v>0</v>
      </c>
      <c r="R47" s="40">
        <f t="shared" si="17"/>
        <v>0.44999999999999973</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21.636363636363644</v>
      </c>
      <c r="G48" s="39">
        <f>COUNTIF(Vertices[In-Degree],"&gt;= "&amp;F48)-COUNTIF(Vertices[In-Degree],"&gt;="&amp;F49)</f>
        <v>0</v>
      </c>
      <c r="H48" s="38">
        <f t="shared" si="12"/>
        <v>87.16363636363634</v>
      </c>
      <c r="I48" s="39">
        <f>COUNTIF(Vertices[Out-Degree],"&gt;= "&amp;H48)-COUNTIF(Vertices[Out-Degree],"&gt;="&amp;H49)</f>
        <v>0</v>
      </c>
      <c r="J48" s="38">
        <f t="shared" si="13"/>
        <v>10963.222972690903</v>
      </c>
      <c r="K48" s="39">
        <f>COUNTIF(Vertices[Betweenness Centrality],"&gt;= "&amp;J48)-COUNTIF(Vertices[Betweenness Centrality],"&gt;="&amp;J49)</f>
        <v>0</v>
      </c>
      <c r="L48" s="38">
        <f t="shared" si="14"/>
        <v>0.005743036363636366</v>
      </c>
      <c r="M48" s="39">
        <f>COUNTIF(Vertices[Closeness Centrality],"&gt;= "&amp;L48)-COUNTIF(Vertices[Closeness Centrality],"&gt;="&amp;L49)</f>
        <v>0</v>
      </c>
      <c r="N48" s="38">
        <f t="shared" si="15"/>
        <v>0.03877059999999998</v>
      </c>
      <c r="O48" s="39">
        <f>COUNTIF(Vertices[Eigenvector Centrality],"&gt;= "&amp;N48)-COUNTIF(Vertices[Eigenvector Centrality],"&gt;="&amp;N49)</f>
        <v>0</v>
      </c>
      <c r="P48" s="38">
        <f t="shared" si="16"/>
        <v>16.475492999999993</v>
      </c>
      <c r="Q48" s="39">
        <f>COUNTIF(Vertices[PageRank],"&gt;= "&amp;P48)-COUNTIF(Vertices[PageRank],"&gt;="&amp;P49)</f>
        <v>0</v>
      </c>
      <c r="R48" s="38">
        <f t="shared" si="17"/>
        <v>0.46363636363636335</v>
      </c>
      <c r="S48" s="44">
        <f>COUNTIF(Vertices[Clustering Coefficient],"&gt;= "&amp;R48)-COUNTIF(Vertices[Clustering Coefficient],"&gt;="&amp;R49)</f>
        <v>3</v>
      </c>
      <c r="T48" s="38" t="e">
        <f ca="1" t="shared" si="18"/>
        <v>#REF!</v>
      </c>
      <c r="U48" s="39" t="e">
        <f ca="1" t="shared" si="0"/>
        <v>#REF!</v>
      </c>
    </row>
    <row r="49" spans="4:21" ht="15">
      <c r="D49" s="33">
        <f t="shared" si="10"/>
        <v>0</v>
      </c>
      <c r="E49" s="3">
        <f>COUNTIF(Vertices[Degree],"&gt;= "&amp;D49)-COUNTIF(Vertices[Degree],"&gt;="&amp;D50)</f>
        <v>0</v>
      </c>
      <c r="F49" s="40">
        <f t="shared" si="11"/>
        <v>22.27272727272728</v>
      </c>
      <c r="G49" s="41">
        <f>COUNTIF(Vertices[In-Degree],"&gt;= "&amp;F49)-COUNTIF(Vertices[In-Degree],"&gt;="&amp;F50)</f>
        <v>0</v>
      </c>
      <c r="H49" s="40">
        <f t="shared" si="12"/>
        <v>89.7272727272727</v>
      </c>
      <c r="I49" s="41">
        <f>COUNTIF(Vertices[Out-Degree],"&gt;= "&amp;H49)-COUNTIF(Vertices[Out-Degree],"&gt;="&amp;H50)</f>
        <v>0</v>
      </c>
      <c r="J49" s="40">
        <f t="shared" si="13"/>
        <v>11285.670707181811</v>
      </c>
      <c r="K49" s="41">
        <f>COUNTIF(Vertices[Betweenness Centrality],"&gt;= "&amp;J49)-COUNTIF(Vertices[Betweenness Centrality],"&gt;="&amp;J50)</f>
        <v>0</v>
      </c>
      <c r="L49" s="40">
        <f t="shared" si="14"/>
        <v>0.0058072727272727295</v>
      </c>
      <c r="M49" s="41">
        <f>COUNTIF(Vertices[Closeness Centrality],"&gt;= "&amp;L49)-COUNTIF(Vertices[Closeness Centrality],"&gt;="&amp;L50)</f>
        <v>0</v>
      </c>
      <c r="N49" s="40">
        <f t="shared" si="15"/>
        <v>0.03979699999999998</v>
      </c>
      <c r="O49" s="41">
        <f>COUNTIF(Vertices[Eigenvector Centrality],"&gt;= "&amp;N49)-COUNTIF(Vertices[Eigenvector Centrality],"&gt;="&amp;N50)</f>
        <v>0</v>
      </c>
      <c r="P49" s="40">
        <f t="shared" si="16"/>
        <v>16.950962999999994</v>
      </c>
      <c r="Q49" s="41">
        <f>COUNTIF(Vertices[PageRank],"&gt;= "&amp;P49)-COUNTIF(Vertices[PageRank],"&gt;="&amp;P50)</f>
        <v>0</v>
      </c>
      <c r="R49" s="40">
        <f t="shared" si="17"/>
        <v>0.47727272727272696</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22.909090909090917</v>
      </c>
      <c r="G50" s="39">
        <f>COUNTIF(Vertices[In-Degree],"&gt;= "&amp;F50)-COUNTIF(Vertices[In-Degree],"&gt;="&amp;F51)</f>
        <v>0</v>
      </c>
      <c r="H50" s="38">
        <f t="shared" si="12"/>
        <v>92.29090909090907</v>
      </c>
      <c r="I50" s="39">
        <f>COUNTIF(Vertices[Out-Degree],"&gt;= "&amp;H50)-COUNTIF(Vertices[Out-Degree],"&gt;="&amp;H51)</f>
        <v>0</v>
      </c>
      <c r="J50" s="38">
        <f t="shared" si="13"/>
        <v>11608.11844167272</v>
      </c>
      <c r="K50" s="39">
        <f>COUNTIF(Vertices[Betweenness Centrality],"&gt;= "&amp;J50)-COUNTIF(Vertices[Betweenness Centrality],"&gt;="&amp;J51)</f>
        <v>0</v>
      </c>
      <c r="L50" s="38">
        <f t="shared" si="14"/>
        <v>0.005871509090909093</v>
      </c>
      <c r="M50" s="39">
        <f>COUNTIF(Vertices[Closeness Centrality],"&gt;= "&amp;L50)-COUNTIF(Vertices[Closeness Centrality],"&gt;="&amp;L51)</f>
        <v>0</v>
      </c>
      <c r="N50" s="38">
        <f t="shared" si="15"/>
        <v>0.040823399999999975</v>
      </c>
      <c r="O50" s="39">
        <f>COUNTIF(Vertices[Eigenvector Centrality],"&gt;= "&amp;N50)-COUNTIF(Vertices[Eigenvector Centrality],"&gt;="&amp;N51)</f>
        <v>0</v>
      </c>
      <c r="P50" s="38">
        <f t="shared" si="16"/>
        <v>17.426432999999996</v>
      </c>
      <c r="Q50" s="39">
        <f>COUNTIF(Vertices[PageRank],"&gt;= "&amp;P50)-COUNTIF(Vertices[PageRank],"&gt;="&amp;P51)</f>
        <v>0</v>
      </c>
      <c r="R50" s="38">
        <f t="shared" si="17"/>
        <v>0.4909090909090906</v>
      </c>
      <c r="S50" s="44">
        <f>COUNTIF(Vertices[Clustering Coefficient],"&gt;= "&amp;R50)-COUNTIF(Vertices[Clustering Coefficient],"&gt;="&amp;R51)</f>
        <v>30</v>
      </c>
      <c r="T50" s="38" t="e">
        <f ca="1" t="shared" si="18"/>
        <v>#REF!</v>
      </c>
      <c r="U50" s="39" t="e">
        <f ca="1" t="shared" si="0"/>
        <v>#REF!</v>
      </c>
    </row>
    <row r="51" spans="4:21" ht="15">
      <c r="D51" s="33">
        <f t="shared" si="10"/>
        <v>0</v>
      </c>
      <c r="E51" s="3">
        <f>COUNTIF(Vertices[Degree],"&gt;= "&amp;D51)-COUNTIF(Vertices[Degree],"&gt;="&amp;D52)</f>
        <v>0</v>
      </c>
      <c r="F51" s="40">
        <f t="shared" si="11"/>
        <v>23.545454545454554</v>
      </c>
      <c r="G51" s="41">
        <f>COUNTIF(Vertices[In-Degree],"&gt;= "&amp;F51)-COUNTIF(Vertices[In-Degree],"&gt;="&amp;F52)</f>
        <v>0</v>
      </c>
      <c r="H51" s="40">
        <f t="shared" si="12"/>
        <v>94.85454545454543</v>
      </c>
      <c r="I51" s="41">
        <f>COUNTIF(Vertices[Out-Degree],"&gt;= "&amp;H51)-COUNTIF(Vertices[Out-Degree],"&gt;="&amp;H52)</f>
        <v>0</v>
      </c>
      <c r="J51" s="40">
        <f t="shared" si="13"/>
        <v>11930.566176163627</v>
      </c>
      <c r="K51" s="41">
        <f>COUNTIF(Vertices[Betweenness Centrality],"&gt;= "&amp;J51)-COUNTIF(Vertices[Betweenness Centrality],"&gt;="&amp;J52)</f>
        <v>0</v>
      </c>
      <c r="L51" s="40">
        <f t="shared" si="14"/>
        <v>0.005935745454545457</v>
      </c>
      <c r="M51" s="41">
        <f>COUNTIF(Vertices[Closeness Centrality],"&gt;= "&amp;L51)-COUNTIF(Vertices[Closeness Centrality],"&gt;="&amp;L52)</f>
        <v>0</v>
      </c>
      <c r="N51" s="40">
        <f t="shared" si="15"/>
        <v>0.04184979999999997</v>
      </c>
      <c r="O51" s="41">
        <f>COUNTIF(Vertices[Eigenvector Centrality],"&gt;= "&amp;N51)-COUNTIF(Vertices[Eigenvector Centrality],"&gt;="&amp;N52)</f>
        <v>0</v>
      </c>
      <c r="P51" s="40">
        <f t="shared" si="16"/>
        <v>17.901902999999997</v>
      </c>
      <c r="Q51" s="41">
        <f>COUNTIF(Vertices[PageRank],"&gt;= "&amp;P51)-COUNTIF(Vertices[PageRank],"&gt;="&amp;P52)</f>
        <v>0</v>
      </c>
      <c r="R51" s="40">
        <f t="shared" si="17"/>
        <v>0.5045454545454542</v>
      </c>
      <c r="S51" s="45">
        <f>COUNTIF(Vertices[Clustering Coefficient],"&gt;= "&amp;R51)-COUNTIF(Vertices[Clustering Coefficient],"&gt;="&amp;R52)</f>
        <v>1</v>
      </c>
      <c r="T51" s="40" t="e">
        <f ca="1" t="shared" si="18"/>
        <v>#REF!</v>
      </c>
      <c r="U51" s="41" t="e">
        <f ca="1" t="shared" si="0"/>
        <v>#REF!</v>
      </c>
    </row>
    <row r="52" spans="4:21" ht="15">
      <c r="D52" s="33">
        <f t="shared" si="10"/>
        <v>0</v>
      </c>
      <c r="E52" s="3">
        <f>COUNTIF(Vertices[Degree],"&gt;= "&amp;D52)-COUNTIF(Vertices[Degree],"&gt;="&amp;D53)</f>
        <v>0</v>
      </c>
      <c r="F52" s="38">
        <f t="shared" si="11"/>
        <v>24.18181818181819</v>
      </c>
      <c r="G52" s="39">
        <f>COUNTIF(Vertices[In-Degree],"&gt;= "&amp;F52)-COUNTIF(Vertices[In-Degree],"&gt;="&amp;F53)</f>
        <v>0</v>
      </c>
      <c r="H52" s="38">
        <f t="shared" si="12"/>
        <v>97.4181818181818</v>
      </c>
      <c r="I52" s="39">
        <f>COUNTIF(Vertices[Out-Degree],"&gt;= "&amp;H52)-COUNTIF(Vertices[Out-Degree],"&gt;="&amp;H53)</f>
        <v>0</v>
      </c>
      <c r="J52" s="38">
        <f t="shared" si="13"/>
        <v>12253.013910654536</v>
      </c>
      <c r="K52" s="39">
        <f>COUNTIF(Vertices[Betweenness Centrality],"&gt;= "&amp;J52)-COUNTIF(Vertices[Betweenness Centrality],"&gt;="&amp;J53)</f>
        <v>0</v>
      </c>
      <c r="L52" s="38">
        <f t="shared" si="14"/>
        <v>0.005999981818181821</v>
      </c>
      <c r="M52" s="39">
        <f>COUNTIF(Vertices[Closeness Centrality],"&gt;= "&amp;L52)-COUNTIF(Vertices[Closeness Centrality],"&gt;="&amp;L53)</f>
        <v>0</v>
      </c>
      <c r="N52" s="38">
        <f t="shared" si="15"/>
        <v>0.04287619999999997</v>
      </c>
      <c r="O52" s="39">
        <f>COUNTIF(Vertices[Eigenvector Centrality],"&gt;= "&amp;N52)-COUNTIF(Vertices[Eigenvector Centrality],"&gt;="&amp;N53)</f>
        <v>0</v>
      </c>
      <c r="P52" s="38">
        <f t="shared" si="16"/>
        <v>18.377373</v>
      </c>
      <c r="Q52" s="39">
        <f>COUNTIF(Vertices[PageRank],"&gt;= "&amp;P52)-COUNTIF(Vertices[PageRank],"&gt;="&amp;P53)</f>
        <v>0</v>
      </c>
      <c r="R52" s="38">
        <f t="shared" si="17"/>
        <v>0.5181818181818179</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24.818181818181827</v>
      </c>
      <c r="G53" s="41">
        <f>COUNTIF(Vertices[In-Degree],"&gt;= "&amp;F53)-COUNTIF(Vertices[In-Degree],"&gt;="&amp;F54)</f>
        <v>0</v>
      </c>
      <c r="H53" s="40">
        <f t="shared" si="12"/>
        <v>99.98181818181816</v>
      </c>
      <c r="I53" s="41">
        <f>COUNTIF(Vertices[Out-Degree],"&gt;= "&amp;H53)-COUNTIF(Vertices[Out-Degree],"&gt;="&amp;H54)</f>
        <v>0</v>
      </c>
      <c r="J53" s="40">
        <f t="shared" si="13"/>
        <v>12575.461645145444</v>
      </c>
      <c r="K53" s="41">
        <f>COUNTIF(Vertices[Betweenness Centrality],"&gt;= "&amp;J53)-COUNTIF(Vertices[Betweenness Centrality],"&gt;="&amp;J54)</f>
        <v>0</v>
      </c>
      <c r="L53" s="40">
        <f t="shared" si="14"/>
        <v>0.006064218181818184</v>
      </c>
      <c r="M53" s="41">
        <f>COUNTIF(Vertices[Closeness Centrality],"&gt;= "&amp;L53)-COUNTIF(Vertices[Closeness Centrality],"&gt;="&amp;L54)</f>
        <v>0</v>
      </c>
      <c r="N53" s="40">
        <f t="shared" si="15"/>
        <v>0.043902599999999965</v>
      </c>
      <c r="O53" s="41">
        <f>COUNTIF(Vertices[Eigenvector Centrality],"&gt;= "&amp;N53)-COUNTIF(Vertices[Eigenvector Centrality],"&gt;="&amp;N54)</f>
        <v>0</v>
      </c>
      <c r="P53" s="40">
        <f t="shared" si="16"/>
        <v>18.852843</v>
      </c>
      <c r="Q53" s="41">
        <f>COUNTIF(Vertices[PageRank],"&gt;= "&amp;P53)-COUNTIF(Vertices[PageRank],"&gt;="&amp;P54)</f>
        <v>0</v>
      </c>
      <c r="R53" s="40">
        <f t="shared" si="17"/>
        <v>0.5318181818181815</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25.454545454545464</v>
      </c>
      <c r="G54" s="39">
        <f>COUNTIF(Vertices[In-Degree],"&gt;= "&amp;F54)-COUNTIF(Vertices[In-Degree],"&gt;="&amp;F55)</f>
        <v>0</v>
      </c>
      <c r="H54" s="38">
        <f t="shared" si="12"/>
        <v>102.54545454545452</v>
      </c>
      <c r="I54" s="39">
        <f>COUNTIF(Vertices[Out-Degree],"&gt;= "&amp;H54)-COUNTIF(Vertices[Out-Degree],"&gt;="&amp;H55)</f>
        <v>0</v>
      </c>
      <c r="J54" s="38">
        <f t="shared" si="13"/>
        <v>12897.909379636352</v>
      </c>
      <c r="K54" s="39">
        <f>COUNTIF(Vertices[Betweenness Centrality],"&gt;= "&amp;J54)-COUNTIF(Vertices[Betweenness Centrality],"&gt;="&amp;J55)</f>
        <v>0</v>
      </c>
      <c r="L54" s="38">
        <f t="shared" si="14"/>
        <v>0.006128454545454548</v>
      </c>
      <c r="M54" s="39">
        <f>COUNTIF(Vertices[Closeness Centrality],"&gt;= "&amp;L54)-COUNTIF(Vertices[Closeness Centrality],"&gt;="&amp;L55)</f>
        <v>0</v>
      </c>
      <c r="N54" s="38">
        <f t="shared" si="15"/>
        <v>0.04492899999999996</v>
      </c>
      <c r="O54" s="39">
        <f>COUNTIF(Vertices[Eigenvector Centrality],"&gt;= "&amp;N54)-COUNTIF(Vertices[Eigenvector Centrality],"&gt;="&amp;N55)</f>
        <v>0</v>
      </c>
      <c r="P54" s="38">
        <f t="shared" si="16"/>
        <v>19.328313</v>
      </c>
      <c r="Q54" s="39">
        <f>COUNTIF(Vertices[PageRank],"&gt;= "&amp;P54)-COUNTIF(Vertices[PageRank],"&gt;="&amp;P55)</f>
        <v>0</v>
      </c>
      <c r="R54" s="38">
        <f t="shared" si="17"/>
        <v>0.5454545454545452</v>
      </c>
      <c r="S54" s="44">
        <f>COUNTIF(Vertices[Clustering Coefficient],"&gt;= "&amp;R54)-COUNTIF(Vertices[Clustering Coefficient],"&gt;="&amp;R55)</f>
        <v>4</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26.0909090909091</v>
      </c>
      <c r="G55" s="41">
        <f>COUNTIF(Vertices[In-Degree],"&gt;= "&amp;F55)-COUNTIF(Vertices[In-Degree],"&gt;="&amp;F56)</f>
        <v>0</v>
      </c>
      <c r="H55" s="40">
        <f t="shared" si="12"/>
        <v>105.10909090909088</v>
      </c>
      <c r="I55" s="41">
        <f>COUNTIF(Vertices[Out-Degree],"&gt;= "&amp;H55)-COUNTIF(Vertices[Out-Degree],"&gt;="&amp;H56)</f>
        <v>0</v>
      </c>
      <c r="J55" s="40">
        <f t="shared" si="13"/>
        <v>13220.35711412726</v>
      </c>
      <c r="K55" s="41">
        <f>COUNTIF(Vertices[Betweenness Centrality],"&gt;= "&amp;J55)-COUNTIF(Vertices[Betweenness Centrality],"&gt;="&amp;J56)</f>
        <v>0</v>
      </c>
      <c r="L55" s="40">
        <f t="shared" si="14"/>
        <v>0.006192690909090912</v>
      </c>
      <c r="M55" s="41">
        <f>COUNTIF(Vertices[Closeness Centrality],"&gt;= "&amp;L55)-COUNTIF(Vertices[Closeness Centrality],"&gt;="&amp;L56)</f>
        <v>0</v>
      </c>
      <c r="N55" s="40">
        <f t="shared" si="15"/>
        <v>0.04595539999999996</v>
      </c>
      <c r="O55" s="41">
        <f>COUNTIF(Vertices[Eigenvector Centrality],"&gt;= "&amp;N55)-COUNTIF(Vertices[Eigenvector Centrality],"&gt;="&amp;N56)</f>
        <v>0</v>
      </c>
      <c r="P55" s="40">
        <f t="shared" si="16"/>
        <v>19.803783000000003</v>
      </c>
      <c r="Q55" s="41">
        <f>COUNTIF(Vertices[PageRank],"&gt;= "&amp;P55)-COUNTIF(Vertices[PageRank],"&gt;="&amp;P56)</f>
        <v>0</v>
      </c>
      <c r="R55" s="40">
        <f t="shared" si="17"/>
        <v>0.5590909090909089</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26.727272727272737</v>
      </c>
      <c r="G56" s="39">
        <f>COUNTIF(Vertices[In-Degree],"&gt;= "&amp;F56)-COUNTIF(Vertices[In-Degree],"&gt;="&amp;F57)</f>
        <v>0</v>
      </c>
      <c r="H56" s="38">
        <f t="shared" si="12"/>
        <v>107.67272727272724</v>
      </c>
      <c r="I56" s="39">
        <f>COUNTIF(Vertices[Out-Degree],"&gt;= "&amp;H56)-COUNTIF(Vertices[Out-Degree],"&gt;="&amp;H57)</f>
        <v>0</v>
      </c>
      <c r="J56" s="38">
        <f t="shared" si="13"/>
        <v>13542.804848618169</v>
      </c>
      <c r="K56" s="39">
        <f>COUNTIF(Vertices[Betweenness Centrality],"&gt;= "&amp;J56)-COUNTIF(Vertices[Betweenness Centrality],"&gt;="&amp;J57)</f>
        <v>0</v>
      </c>
      <c r="L56" s="38">
        <f t="shared" si="14"/>
        <v>0.0062569272727272755</v>
      </c>
      <c r="M56" s="39">
        <f>COUNTIF(Vertices[Closeness Centrality],"&gt;= "&amp;L56)-COUNTIF(Vertices[Closeness Centrality],"&gt;="&amp;L57)</f>
        <v>0</v>
      </c>
      <c r="N56" s="38">
        <f t="shared" si="15"/>
        <v>0.046981799999999956</v>
      </c>
      <c r="O56" s="39">
        <f>COUNTIF(Vertices[Eigenvector Centrality],"&gt;= "&amp;N56)-COUNTIF(Vertices[Eigenvector Centrality],"&gt;="&amp;N57)</f>
        <v>0</v>
      </c>
      <c r="P56" s="38">
        <f t="shared" si="16"/>
        <v>20.279253000000004</v>
      </c>
      <c r="Q56" s="39">
        <f>COUNTIF(Vertices[PageRank],"&gt;= "&amp;P56)-COUNTIF(Vertices[PageRank],"&gt;="&amp;P57)</f>
        <v>0</v>
      </c>
      <c r="R56" s="38">
        <f t="shared" si="17"/>
        <v>0.5727272727272725</v>
      </c>
      <c r="S56" s="44">
        <f>COUNTIF(Vertices[Clustering Coefficient],"&gt;= "&amp;R56)-COUNTIF(Vertices[Clustering Coefficient],"&gt;="&amp;R57)</f>
        <v>16</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35</v>
      </c>
      <c r="G57" s="43">
        <f>COUNTIF(Vertices[In-Degree],"&gt;= "&amp;F57)-COUNTIF(Vertices[In-Degree],"&gt;="&amp;F58)</f>
        <v>1</v>
      </c>
      <c r="H57" s="42">
        <f>MAX(Vertices[Out-Degree])</f>
        <v>141</v>
      </c>
      <c r="I57" s="43">
        <f>COUNTIF(Vertices[Out-Degree],"&gt;= "&amp;H57)-COUNTIF(Vertices[Out-Degree],"&gt;="&amp;H58)</f>
        <v>1</v>
      </c>
      <c r="J57" s="42">
        <f>MAX(Vertices[Betweenness Centrality])</f>
        <v>17734.625397</v>
      </c>
      <c r="K57" s="43">
        <f>COUNTIF(Vertices[Betweenness Centrality],"&gt;= "&amp;J57)-COUNTIF(Vertices[Betweenness Centrality],"&gt;="&amp;J58)</f>
        <v>1</v>
      </c>
      <c r="L57" s="42">
        <f>MAX(Vertices[Closeness Centrality])</f>
        <v>0.007092</v>
      </c>
      <c r="M57" s="43">
        <f>COUNTIF(Vertices[Closeness Centrality],"&gt;= "&amp;L57)-COUNTIF(Vertices[Closeness Centrality],"&gt;="&amp;L58)</f>
        <v>1</v>
      </c>
      <c r="N57" s="42">
        <f>MAX(Vertices[Eigenvector Centrality])</f>
        <v>0.060325</v>
      </c>
      <c r="O57" s="43">
        <f>COUNTIF(Vertices[Eigenvector Centrality],"&gt;= "&amp;N57)-COUNTIF(Vertices[Eigenvector Centrality],"&gt;="&amp;N58)</f>
        <v>1</v>
      </c>
      <c r="P57" s="42">
        <f>MAX(Vertices[PageRank])</f>
        <v>26.460363</v>
      </c>
      <c r="Q57" s="43">
        <f>COUNTIF(Vertices[PageRank],"&gt;= "&amp;P57)-COUNTIF(Vertices[PageRank],"&gt;="&amp;P58)</f>
        <v>1</v>
      </c>
      <c r="R57" s="42">
        <f>MAX(Vertices[Clustering Coefficient])</f>
        <v>0.75</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35</v>
      </c>
    </row>
    <row r="71" spans="1:2" ht="15">
      <c r="A71" s="34" t="s">
        <v>90</v>
      </c>
      <c r="B71" s="48">
        <f>_xlfn.IFERROR(AVERAGE(Vertices[In-Degree]),NoMetricMessage)</f>
        <v>3.3380281690140845</v>
      </c>
    </row>
    <row r="72" spans="1:2" ht="15">
      <c r="A72" s="34" t="s">
        <v>91</v>
      </c>
      <c r="B72" s="48">
        <f>_xlfn.IFERROR(MEDIAN(Vertices[In-Degree]),NoMetricMessage)</f>
        <v>2</v>
      </c>
    </row>
    <row r="83" spans="1:2" ht="15">
      <c r="A83" s="34" t="s">
        <v>94</v>
      </c>
      <c r="B83" s="47">
        <f>IF(COUNT(Vertices[Out-Degree])&gt;0,H2,NoMetricMessage)</f>
        <v>0</v>
      </c>
    </row>
    <row r="84" spans="1:2" ht="15">
      <c r="A84" s="34" t="s">
        <v>95</v>
      </c>
      <c r="B84" s="47">
        <f>IF(COUNT(Vertices[Out-Degree])&gt;0,H57,NoMetricMessage)</f>
        <v>141</v>
      </c>
    </row>
    <row r="85" spans="1:2" ht="15">
      <c r="A85" s="34" t="s">
        <v>96</v>
      </c>
      <c r="B85" s="48">
        <f>_xlfn.IFERROR(AVERAGE(Vertices[Out-Degree]),NoMetricMessage)</f>
        <v>3.3380281690140845</v>
      </c>
    </row>
    <row r="86" spans="1:2" ht="15">
      <c r="A86" s="34" t="s">
        <v>97</v>
      </c>
      <c r="B86" s="48">
        <f>_xlfn.IFERROR(MEDIAN(Vertices[Out-Degree]),NoMetricMessage)</f>
        <v>1.5</v>
      </c>
    </row>
    <row r="97" spans="1:2" ht="15">
      <c r="A97" s="34" t="s">
        <v>100</v>
      </c>
      <c r="B97" s="48">
        <f>IF(COUNT(Vertices[Betweenness Centrality])&gt;0,J2,NoMetricMessage)</f>
        <v>0</v>
      </c>
    </row>
    <row r="98" spans="1:2" ht="15">
      <c r="A98" s="34" t="s">
        <v>101</v>
      </c>
      <c r="B98" s="48">
        <f>IF(COUNT(Vertices[Betweenness Centrality])&gt;0,J57,NoMetricMessage)</f>
        <v>17734.625397</v>
      </c>
    </row>
    <row r="99" spans="1:2" ht="15">
      <c r="A99" s="34" t="s">
        <v>102</v>
      </c>
      <c r="B99" s="48">
        <f>_xlfn.IFERROR(AVERAGE(Vertices[Betweenness Centrality]),NoMetricMessage)</f>
        <v>135.4366197112677</v>
      </c>
    </row>
    <row r="100" spans="1:2" ht="15">
      <c r="A100" s="34" t="s">
        <v>103</v>
      </c>
      <c r="B100" s="48">
        <f>_xlfn.IFERROR(MEDIAN(Vertices[Betweenness Centrality]),NoMetricMessage)</f>
        <v>0</v>
      </c>
    </row>
    <row r="111" spans="1:2" ht="15">
      <c r="A111" s="34" t="s">
        <v>106</v>
      </c>
      <c r="B111" s="48">
        <f>IF(COUNT(Vertices[Closeness Centrality])&gt;0,L2,NoMetricMessage)</f>
        <v>0.003559</v>
      </c>
    </row>
    <row r="112" spans="1:2" ht="15">
      <c r="A112" s="34" t="s">
        <v>107</v>
      </c>
      <c r="B112" s="48">
        <f>IF(COUNT(Vertices[Closeness Centrality])&gt;0,L57,NoMetricMessage)</f>
        <v>0.007092</v>
      </c>
    </row>
    <row r="113" spans="1:2" ht="15">
      <c r="A113" s="34" t="s">
        <v>108</v>
      </c>
      <c r="B113" s="48">
        <f>_xlfn.IFERROR(AVERAGE(Vertices[Closeness Centrality]),NoMetricMessage)</f>
        <v>0.0036307887323943624</v>
      </c>
    </row>
    <row r="114" spans="1:2" ht="15">
      <c r="A114" s="34" t="s">
        <v>109</v>
      </c>
      <c r="B114" s="48">
        <f>_xlfn.IFERROR(MEDIAN(Vertices[Closeness Centrality]),NoMetricMessage)</f>
        <v>0.003584</v>
      </c>
    </row>
    <row r="125" spans="1:2" ht="15">
      <c r="A125" s="34" t="s">
        <v>112</v>
      </c>
      <c r="B125" s="48">
        <f>IF(COUNT(Vertices[Eigenvector Centrality])&gt;0,N2,NoMetricMessage)</f>
        <v>0.003873</v>
      </c>
    </row>
    <row r="126" spans="1:2" ht="15">
      <c r="A126" s="34" t="s">
        <v>113</v>
      </c>
      <c r="B126" s="48">
        <f>IF(COUNT(Vertices[Eigenvector Centrality])&gt;0,N57,NoMetricMessage)</f>
        <v>0.060325</v>
      </c>
    </row>
    <row r="127" spans="1:2" ht="15">
      <c r="A127" s="34" t="s">
        <v>114</v>
      </c>
      <c r="B127" s="48">
        <f>_xlfn.IFERROR(AVERAGE(Vertices[Eigenvector Centrality]),NoMetricMessage)</f>
        <v>0.007042323943661972</v>
      </c>
    </row>
    <row r="128" spans="1:2" ht="15">
      <c r="A128" s="34" t="s">
        <v>115</v>
      </c>
      <c r="B128" s="48">
        <f>_xlfn.IFERROR(MEDIAN(Vertices[Eigenvector Centrality]),NoMetricMessage)</f>
        <v>0.005339999999999999</v>
      </c>
    </row>
    <row r="139" spans="1:2" ht="15">
      <c r="A139" s="34" t="s">
        <v>140</v>
      </c>
      <c r="B139" s="48">
        <f>IF(COUNT(Vertices[PageRank])&gt;0,P2,NoMetricMessage)</f>
        <v>0.309513</v>
      </c>
    </row>
    <row r="140" spans="1:2" ht="15">
      <c r="A140" s="34" t="s">
        <v>141</v>
      </c>
      <c r="B140" s="48">
        <f>IF(COUNT(Vertices[PageRank])&gt;0,P57,NoMetricMessage)</f>
        <v>26.460363</v>
      </c>
    </row>
    <row r="141" spans="1:2" ht="15">
      <c r="A141" s="34" t="s">
        <v>142</v>
      </c>
      <c r="B141" s="48">
        <f>_xlfn.IFERROR(AVERAGE(Vertices[PageRank]),NoMetricMessage)</f>
        <v>0.9999964014084508</v>
      </c>
    </row>
    <row r="142" spans="1:2" ht="15">
      <c r="A142" s="34" t="s">
        <v>143</v>
      </c>
      <c r="B142" s="48">
        <f>_xlfn.IFERROR(MEDIAN(Vertices[PageRank]),NoMetricMessage)</f>
        <v>0.644612</v>
      </c>
    </row>
    <row r="153" spans="1:2" ht="15">
      <c r="A153" s="34" t="s">
        <v>118</v>
      </c>
      <c r="B153" s="48">
        <f>IF(COUNT(Vertices[Clustering Coefficient])&gt;0,R2,NoMetricMessage)</f>
        <v>0</v>
      </c>
    </row>
    <row r="154" spans="1:2" ht="15">
      <c r="A154" s="34" t="s">
        <v>119</v>
      </c>
      <c r="B154" s="48">
        <f>IF(COUNT(Vertices[Clustering Coefficient])&gt;0,R57,NoMetricMessage)</f>
        <v>0.75</v>
      </c>
    </row>
    <row r="155" spans="1:2" ht="15">
      <c r="A155" s="34" t="s">
        <v>120</v>
      </c>
      <c r="B155" s="48">
        <f>_xlfn.IFERROR(AVERAGE(Vertices[Clustering Coefficient]),NoMetricMessage)</f>
        <v>0.33452353499415416</v>
      </c>
    </row>
    <row r="156" spans="1:2" ht="15">
      <c r="A156" s="34" t="s">
        <v>121</v>
      </c>
      <c r="B156" s="48">
        <f>_xlfn.IFERROR(MEDIAN(Vertices[Clustering Coefficient]),NoMetricMessage)</f>
        <v>0.3696969696969697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v>
      </c>
    </row>
    <row r="6" spans="1:18" ht="409.5">
      <c r="A6">
        <v>0</v>
      </c>
      <c r="B6" s="1" t="s">
        <v>136</v>
      </c>
      <c r="C6">
        <v>1</v>
      </c>
      <c r="D6" t="s">
        <v>59</v>
      </c>
      <c r="E6" t="s">
        <v>59</v>
      </c>
      <c r="F6">
        <v>0</v>
      </c>
      <c r="H6" t="s">
        <v>71</v>
      </c>
      <c r="J6" t="s">
        <v>173</v>
      </c>
      <c r="K6" s="13" t="s">
        <v>213</v>
      </c>
      <c r="R6" t="s">
        <v>129</v>
      </c>
    </row>
    <row r="7" spans="1:11" ht="409.5">
      <c r="A7">
        <v>2</v>
      </c>
      <c r="B7">
        <v>1</v>
      </c>
      <c r="C7">
        <v>0</v>
      </c>
      <c r="D7" t="s">
        <v>60</v>
      </c>
      <c r="E7" t="s">
        <v>60</v>
      </c>
      <c r="F7">
        <v>2</v>
      </c>
      <c r="H7" t="s">
        <v>72</v>
      </c>
      <c r="J7" t="s">
        <v>174</v>
      </c>
      <c r="K7" s="13" t="s">
        <v>214</v>
      </c>
    </row>
    <row r="8" spans="1:11" ht="409.5">
      <c r="A8"/>
      <c r="B8">
        <v>2</v>
      </c>
      <c r="C8">
        <v>2</v>
      </c>
      <c r="D8" t="s">
        <v>61</v>
      </c>
      <c r="E8" t="s">
        <v>61</v>
      </c>
      <c r="H8" t="s">
        <v>73</v>
      </c>
      <c r="J8" t="s">
        <v>175</v>
      </c>
      <c r="K8" s="13" t="s">
        <v>215</v>
      </c>
    </row>
    <row r="9" spans="1:11" ht="409.5">
      <c r="A9"/>
      <c r="B9">
        <v>3</v>
      </c>
      <c r="C9">
        <v>4</v>
      </c>
      <c r="D9" t="s">
        <v>62</v>
      </c>
      <c r="E9" t="s">
        <v>62</v>
      </c>
      <c r="H9" t="s">
        <v>74</v>
      </c>
      <c r="J9" t="s">
        <v>176</v>
      </c>
      <c r="K9" s="13" t="s">
        <v>216</v>
      </c>
    </row>
    <row r="10" spans="1:11" ht="15">
      <c r="A10"/>
      <c r="B10">
        <v>4</v>
      </c>
      <c r="D10" t="s">
        <v>63</v>
      </c>
      <c r="E10" t="s">
        <v>63</v>
      </c>
      <c r="H10" t="s">
        <v>75</v>
      </c>
      <c r="J10" t="s">
        <v>177</v>
      </c>
      <c r="K10" t="s">
        <v>217</v>
      </c>
    </row>
    <row r="11" spans="1:11" ht="15">
      <c r="A11"/>
      <c r="B11">
        <v>5</v>
      </c>
      <c r="D11" t="s">
        <v>46</v>
      </c>
      <c r="E11">
        <v>1</v>
      </c>
      <c r="H11" t="s">
        <v>76</v>
      </c>
      <c r="J11" t="s">
        <v>178</v>
      </c>
      <c r="K11" t="s">
        <v>218</v>
      </c>
    </row>
    <row r="12" spans="1:11" ht="15">
      <c r="A12"/>
      <c r="B12"/>
      <c r="D12" t="s">
        <v>64</v>
      </c>
      <c r="E12">
        <v>2</v>
      </c>
      <c r="H12">
        <v>0</v>
      </c>
      <c r="J12" t="s">
        <v>179</v>
      </c>
      <c r="K12" t="s">
        <v>219</v>
      </c>
    </row>
    <row r="13" spans="1:11" ht="15">
      <c r="A13"/>
      <c r="B13"/>
      <c r="D13">
        <v>1</v>
      </c>
      <c r="E13">
        <v>3</v>
      </c>
      <c r="H13">
        <v>1</v>
      </c>
      <c r="J13" t="s">
        <v>180</v>
      </c>
      <c r="K13" t="s">
        <v>220</v>
      </c>
    </row>
    <row r="14" spans="4:11" ht="15">
      <c r="D14">
        <v>2</v>
      </c>
      <c r="E14">
        <v>4</v>
      </c>
      <c r="H14">
        <v>2</v>
      </c>
      <c r="J14" t="s">
        <v>181</v>
      </c>
      <c r="K14" t="s">
        <v>221</v>
      </c>
    </row>
    <row r="15" spans="4:11" ht="15">
      <c r="D15">
        <v>3</v>
      </c>
      <c r="E15">
        <v>5</v>
      </c>
      <c r="H15">
        <v>3</v>
      </c>
      <c r="J15" t="s">
        <v>182</v>
      </c>
      <c r="K15" t="s">
        <v>222</v>
      </c>
    </row>
    <row r="16" spans="4:11" ht="15">
      <c r="D16">
        <v>4</v>
      </c>
      <c r="E16">
        <v>6</v>
      </c>
      <c r="H16">
        <v>4</v>
      </c>
      <c r="J16" t="s">
        <v>183</v>
      </c>
      <c r="K16" t="s">
        <v>223</v>
      </c>
    </row>
    <row r="17" spans="4:11" ht="15">
      <c r="D17">
        <v>5</v>
      </c>
      <c r="E17">
        <v>7</v>
      </c>
      <c r="H17">
        <v>5</v>
      </c>
      <c r="J17" t="s">
        <v>184</v>
      </c>
      <c r="K17" t="s">
        <v>224</v>
      </c>
    </row>
    <row r="18" spans="4:11" ht="15">
      <c r="D18">
        <v>6</v>
      </c>
      <c r="E18">
        <v>8</v>
      </c>
      <c r="H18">
        <v>6</v>
      </c>
      <c r="J18" t="s">
        <v>185</v>
      </c>
      <c r="K18" t="s">
        <v>225</v>
      </c>
    </row>
    <row r="19" spans="4:11" ht="15">
      <c r="D19">
        <v>7</v>
      </c>
      <c r="E19">
        <v>9</v>
      </c>
      <c r="H19">
        <v>7</v>
      </c>
      <c r="J19" t="s">
        <v>186</v>
      </c>
      <c r="K19" t="s">
        <v>226</v>
      </c>
    </row>
    <row r="20" spans="4:11" ht="409.5">
      <c r="D20">
        <v>8</v>
      </c>
      <c r="H20">
        <v>8</v>
      </c>
      <c r="J20" t="s">
        <v>187</v>
      </c>
      <c r="K20" s="13" t="s">
        <v>227</v>
      </c>
    </row>
    <row r="21" spans="4:11" ht="409.5">
      <c r="D21">
        <v>9</v>
      </c>
      <c r="H21">
        <v>9</v>
      </c>
      <c r="J21" t="s">
        <v>188</v>
      </c>
      <c r="K21" s="13" t="s">
        <v>228</v>
      </c>
    </row>
    <row r="22" spans="4:11" ht="409.5">
      <c r="D22">
        <v>10</v>
      </c>
      <c r="J22" t="s">
        <v>189</v>
      </c>
      <c r="K22" s="13" t="s">
        <v>292</v>
      </c>
    </row>
    <row r="23" spans="4:11" ht="15">
      <c r="D23">
        <v>11</v>
      </c>
      <c r="J23" t="s">
        <v>190</v>
      </c>
      <c r="K23">
        <v>18</v>
      </c>
    </row>
    <row r="24" spans="10:11" ht="15">
      <c r="J24" t="s">
        <v>192</v>
      </c>
      <c r="K24" t="s">
        <v>601</v>
      </c>
    </row>
    <row r="25" spans="10:11" ht="409.5">
      <c r="J25" t="s">
        <v>193</v>
      </c>
      <c r="K25" s="13" t="s">
        <v>602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234</v>
      </c>
      <c r="B2" s="83" t="s">
        <v>235</v>
      </c>
      <c r="C2" s="54" t="s">
        <v>236</v>
      </c>
    </row>
    <row r="3" spans="1:3" ht="15">
      <c r="A3" s="82" t="s">
        <v>229</v>
      </c>
      <c r="B3" s="82" t="s">
        <v>229</v>
      </c>
      <c r="C3" s="35">
        <v>85</v>
      </c>
    </row>
    <row r="4" spans="1:3" ht="15">
      <c r="A4" s="123" t="s">
        <v>229</v>
      </c>
      <c r="B4" s="122" t="s">
        <v>578</v>
      </c>
      <c r="C4" s="35">
        <v>42</v>
      </c>
    </row>
    <row r="5" spans="1:3" ht="15">
      <c r="A5" s="123" t="s">
        <v>229</v>
      </c>
      <c r="B5" s="122" t="s">
        <v>579</v>
      </c>
      <c r="C5" s="35">
        <v>19</v>
      </c>
    </row>
    <row r="6" spans="1:3" ht="15">
      <c r="A6" s="123" t="s">
        <v>229</v>
      </c>
      <c r="B6" s="122" t="s">
        <v>580</v>
      </c>
      <c r="C6" s="35">
        <v>17</v>
      </c>
    </row>
    <row r="7" spans="1:3" ht="15">
      <c r="A7" s="123" t="s">
        <v>229</v>
      </c>
      <c r="B7" s="122" t="s">
        <v>581</v>
      </c>
      <c r="C7" s="35">
        <v>5</v>
      </c>
    </row>
    <row r="8" spans="1:3" ht="15">
      <c r="A8" s="123" t="s">
        <v>229</v>
      </c>
      <c r="B8" s="122" t="s">
        <v>582</v>
      </c>
      <c r="C8" s="35">
        <v>6</v>
      </c>
    </row>
    <row r="9" spans="1:3" ht="15">
      <c r="A9" s="123" t="s">
        <v>578</v>
      </c>
      <c r="B9" s="122" t="s">
        <v>229</v>
      </c>
      <c r="C9" s="35">
        <v>3</v>
      </c>
    </row>
    <row r="10" spans="1:3" ht="15">
      <c r="A10" s="123" t="s">
        <v>578</v>
      </c>
      <c r="B10" s="122" t="s">
        <v>578</v>
      </c>
      <c r="C10" s="35">
        <v>107</v>
      </c>
    </row>
    <row r="11" spans="1:3" ht="15">
      <c r="A11" s="123" t="s">
        <v>578</v>
      </c>
      <c r="B11" s="122" t="s">
        <v>579</v>
      </c>
      <c r="C11" s="35">
        <v>13</v>
      </c>
    </row>
    <row r="12" spans="1:3" ht="15">
      <c r="A12" s="123" t="s">
        <v>578</v>
      </c>
      <c r="B12" s="122" t="s">
        <v>580</v>
      </c>
      <c r="C12" s="35">
        <v>12</v>
      </c>
    </row>
    <row r="13" spans="1:3" ht="15">
      <c r="A13" s="123" t="s">
        <v>579</v>
      </c>
      <c r="B13" s="122" t="s">
        <v>578</v>
      </c>
      <c r="C13" s="35">
        <v>16</v>
      </c>
    </row>
    <row r="14" spans="1:3" ht="15">
      <c r="A14" s="123" t="s">
        <v>579</v>
      </c>
      <c r="B14" s="122" t="s">
        <v>579</v>
      </c>
      <c r="C14" s="35">
        <v>78</v>
      </c>
    </row>
    <row r="15" spans="1:3" ht="15">
      <c r="A15" s="123" t="s">
        <v>580</v>
      </c>
      <c r="B15" s="122" t="s">
        <v>229</v>
      </c>
      <c r="C15" s="35">
        <v>1</v>
      </c>
    </row>
    <row r="16" spans="1:3" ht="15">
      <c r="A16" s="123" t="s">
        <v>580</v>
      </c>
      <c r="B16" s="122" t="s">
        <v>578</v>
      </c>
      <c r="C16" s="35">
        <v>10</v>
      </c>
    </row>
    <row r="17" spans="1:3" ht="15">
      <c r="A17" s="123" t="s">
        <v>580</v>
      </c>
      <c r="B17" s="122" t="s">
        <v>579</v>
      </c>
      <c r="C17" s="35">
        <v>2</v>
      </c>
    </row>
    <row r="18" spans="1:3" ht="15">
      <c r="A18" s="123" t="s">
        <v>580</v>
      </c>
      <c r="B18" s="122" t="s">
        <v>580</v>
      </c>
      <c r="C18" s="35">
        <v>26</v>
      </c>
    </row>
    <row r="19" spans="1:3" ht="15">
      <c r="A19" s="123" t="s">
        <v>581</v>
      </c>
      <c r="B19" s="122" t="s">
        <v>229</v>
      </c>
      <c r="C19" s="35">
        <v>1</v>
      </c>
    </row>
    <row r="20" spans="1:3" ht="15">
      <c r="A20" s="123" t="s">
        <v>581</v>
      </c>
      <c r="B20" s="122" t="s">
        <v>578</v>
      </c>
      <c r="C20" s="35">
        <v>5</v>
      </c>
    </row>
    <row r="21" spans="1:3" ht="15">
      <c r="A21" s="123" t="s">
        <v>581</v>
      </c>
      <c r="B21" s="122" t="s">
        <v>580</v>
      </c>
      <c r="C21" s="35">
        <v>1</v>
      </c>
    </row>
    <row r="22" spans="1:3" ht="15">
      <c r="A22" s="123" t="s">
        <v>581</v>
      </c>
      <c r="B22" s="122" t="s">
        <v>581</v>
      </c>
      <c r="C22" s="35">
        <v>9</v>
      </c>
    </row>
    <row r="23" spans="1:3" ht="15">
      <c r="A23" s="123" t="s">
        <v>582</v>
      </c>
      <c r="B23" s="122" t="s">
        <v>578</v>
      </c>
      <c r="C23" s="35">
        <v>1</v>
      </c>
    </row>
    <row r="24" spans="1:3" ht="15">
      <c r="A24" s="123" t="s">
        <v>582</v>
      </c>
      <c r="B24" s="122" t="s">
        <v>582</v>
      </c>
      <c r="C24" s="35">
        <v>15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242</v>
      </c>
      <c r="B1" s="13" t="s">
        <v>248</v>
      </c>
      <c r="C1" s="13" t="s">
        <v>249</v>
      </c>
      <c r="D1" s="13" t="s">
        <v>144</v>
      </c>
      <c r="E1" s="13" t="s">
        <v>251</v>
      </c>
      <c r="F1" s="13" t="s">
        <v>252</v>
      </c>
      <c r="G1" s="13" t="s">
        <v>253</v>
      </c>
    </row>
    <row r="2" spans="1:7" ht="15">
      <c r="A2" s="69" t="s">
        <v>243</v>
      </c>
      <c r="B2" s="69">
        <v>0</v>
      </c>
      <c r="C2" s="86">
        <v>0</v>
      </c>
      <c r="D2" s="69" t="s">
        <v>250</v>
      </c>
      <c r="E2" s="69"/>
      <c r="F2" s="69"/>
      <c r="G2" s="69"/>
    </row>
    <row r="3" spans="1:7" ht="15">
      <c r="A3" s="69" t="s">
        <v>244</v>
      </c>
      <c r="B3" s="69">
        <v>0</v>
      </c>
      <c r="C3" s="86">
        <v>0</v>
      </c>
      <c r="D3" s="69" t="s">
        <v>250</v>
      </c>
      <c r="E3" s="69"/>
      <c r="F3" s="69"/>
      <c r="G3" s="69"/>
    </row>
    <row r="4" spans="1:7" ht="15">
      <c r="A4" s="69" t="s">
        <v>245</v>
      </c>
      <c r="B4" s="69">
        <v>0</v>
      </c>
      <c r="C4" s="86">
        <v>0</v>
      </c>
      <c r="D4" s="69" t="s">
        <v>250</v>
      </c>
      <c r="E4" s="69"/>
      <c r="F4" s="69"/>
      <c r="G4" s="69"/>
    </row>
    <row r="5" spans="1:7" ht="15">
      <c r="A5" s="69" t="s">
        <v>246</v>
      </c>
      <c r="B5" s="69">
        <v>0</v>
      </c>
      <c r="C5" s="86">
        <v>0</v>
      </c>
      <c r="D5" s="69" t="s">
        <v>250</v>
      </c>
      <c r="E5" s="69"/>
      <c r="F5" s="69"/>
      <c r="G5" s="69"/>
    </row>
    <row r="6" spans="1:7" ht="15">
      <c r="A6" s="69" t="s">
        <v>247</v>
      </c>
      <c r="B6" s="69">
        <v>0</v>
      </c>
      <c r="C6" s="86">
        <v>1</v>
      </c>
      <c r="D6" s="69" t="s">
        <v>250</v>
      </c>
      <c r="E6" s="69"/>
      <c r="F6" s="69"/>
      <c r="G6" s="6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2019-02-19T16:57:15Z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