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<sst xmlns="http://schemas.openxmlformats.org/spreadsheetml/2006/main" count="603" uniqueCount="402">
  <si>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</si>
  <si>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</si>
  <si>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</si>
  <si>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</si>
  <si>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</si>
  <si>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</si>
  <si>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</si>
  <si>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</si>
  <si>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</si>
  <si>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</si>
  <si>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</si>
  <si>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</si>
  <si>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</si>
  <si>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</si>
  <si>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</si>
  <si>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</si>
  <si>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</si>
  <si>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</si>
  <si>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</si>
  <si>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</si>
  <si>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</si>
  <si>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</si>
  <si>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</si>
  <si>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</si>
  <si>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</si>
  <si>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</si>
  <si>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</si>
  <si>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</si>
  <si>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</si>
  <si>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</si>
  <si>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</si>
  <si>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</si>
  <si>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</si>
  <si>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</si>
  <si>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</si>
  <si>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</si>
  <si>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</si>
  <si>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</si>
  <si>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</si>
  <si>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</si>
  <si>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</si>
  <si>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</si>
  <si>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</si>
  <si>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</si>
  <si>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</si>
  <si>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</si>
  <si>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</si>
  <si>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</si>
  <si>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</si>
  <si>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</si>
  <si>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</si>
  <si>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</si>
  <si>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</si>
  <si>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</si>
  <si>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</si>
  <si>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</si>
  <si>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</si>
  <si>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</si>
  <si>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</si>
  <si>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</si>
  <si>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</si>
  <si>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</si>
  <si>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</si>
  <si>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</si>
  <si>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</si>
  <si>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</si>
  <si>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</si>
  <si>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</si>
  <si>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</si>
  <si>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</si>
  <si>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</si>
  <si>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</si>
  <si>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</si>
  <si>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</si>
  <si>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</si>
  <si>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</si>
  <si>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</si>
  <si>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</si>
  <si>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</si>
  <si>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</si>
  <si>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</si>
  <si>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</si>
  <si>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</si>
  <si>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</si>
  <si>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</si>
  <si>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</si>
  <si>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</si>
  <si>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</si>
  <si>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</si>
  <si>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</si>
  <si>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</si>
  <si>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</si>
  <si>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</si>
  <si>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</si>
  <si>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</si>
  <si>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</si>
  <si>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</si>
  <si>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</si>
  <si>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</si>
  <si>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</si>
  <si>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</si>
  <si>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</si>
  <si>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</si>
  <si>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</si>
  <si>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</si>
  <si>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</si>
  <si>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</si>
  <si>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</si>
  <si>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</si>
  <si>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</si>
  <si>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</si>
  <si>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</si>
  <si>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</si>
  <si>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</si>
  <si>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</si>
  <si>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</si>
  <si>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</si>
  <si>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</si>
  <si>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</si>
  <si>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</si>
  <si>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</si>
  <si>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</si>
  <si>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</si>
  <si>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</si>
  <si>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</si>
  <si>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</si>
  <si>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</si>
  <si>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</si>
  <si>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</si>
  <si>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</si>
  <si>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</si>
  <si>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</si>
  <si>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</si>
  <si>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</si>
  <si>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</si>
  <si>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</si>
  <si>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</si>
  <si>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</si>
  <si>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</si>
  <si>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</si>
  <si>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</si>
  <si>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</si>
  <si>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</si>
  <si>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</si>
  <si>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</si>
  <si>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</si>
  <si>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</si>
  <si>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</si>
  <si>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</si>
  <si>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</si>
  <si>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</si>
  <si>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</si>
  <si>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</si>
  <si>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</si>
  <si>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</si>
  <si>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</si>
  <si>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</si>
  <si>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</si>
  <si>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</si>
  <si>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</si>
  <si>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</si>
  <si>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</si>
  <si>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</si>
  <si>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</si>
  <si>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</si>
  <si>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</si>
  <si>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</si>
  <si>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</si>
  <si>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</si>
  <si>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</si>
  <si>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</si>
  <si>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</si>
  <si>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</si>
  <si>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</si>
  <si>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</si>
  <si>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</si>
  <si>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</si>
  <si>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</si>
  <si>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</si>
  <si>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</si>
  <si>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</si>
  <si>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</si>
  <si>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</si>
  <si>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</si>
  <si>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</si>
  <si>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</si>
  <si>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</si>
  <si>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</si>
  <si>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</si>
  <si>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</si>
  <si>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</si>
  <si>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</si>
  <si>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</si>
  <si>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</si>
  <si>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</si>
  <si>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</si>
  <si>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</si>
  <si>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</si>
  <si>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</si>
  <si>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</si>
  <si>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</si>
  <si>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</si>
  <si>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</si>
  <si>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</si>
  <si>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</si>
  <si>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</si>
  <si>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</si>
  <si>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</si>
  <si>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</si>
  <si>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</si>
  <si>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</si>
  <si>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</si>
  <si>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tayloraschott</t>
  </si>
  <si>
    <t>accuchek_us</t>
  </si>
  <si>
    <t>accuchek_ca</t>
  </si>
  <si>
    <t>Mentions</t>
  </si>
  <si>
    <t>I ordered the new accu-check guide tester on the accu-check website and when I tested my blood it said I was 4.3. I then checked on my pump (a hospital approved tester) and it said I was 3.4. this could be a serious issue. @accuchek_ca @accuchek_us</t>
  </si>
  <si>
    <t>http://pbs.twimg.com/profile_images/1097266305336373249/fOSe5VzX_normal.jpg</t>
  </si>
  <si>
    <t>https://twitter.com/#!/tayloraschott/status/1097561654621925377</t>
  </si>
  <si>
    <t>1097561654621925377</t>
  </si>
  <si>
    <t/>
  </si>
  <si>
    <t>en</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</si>
  <si>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</si>
  <si>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</si>
  <si>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</si>
  <si>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</si>
  <si>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</si>
  <si>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</si>
  <si>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</si>
  <si>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</si>
  <si>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</si>
  <si>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</si>
  <si>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</si>
  <si>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</si>
  <si>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</si>
  <si>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</si>
  <si>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</si>
  <si>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</si>
  <si>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</si>
  <si>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</si>
  <si>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</si>
  <si>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</si>
  <si>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</si>
  <si>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</si>
  <si>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Taylor</t>
  </si>
  <si>
    <t>Accu-Chek US</t>
  </si>
  <si>
    <t>Accu-Chek Canada</t>
  </si>
  <si>
    <t>This account is dedicated to people with diabetes and their caregivers who are looking to connect with us, and to each other.</t>
  </si>
  <si>
    <t>Accu-Chek helps to empower people living with #diabetes to live their lives to the fullest.</t>
  </si>
  <si>
    <t>United States</t>
  </si>
  <si>
    <t>Canada</t>
  </si>
  <si>
    <t>https://t.co/wrQRudx1e9</t>
  </si>
  <si>
    <t>https://t.co/GojAQ1bpDQ</t>
  </si>
  <si>
    <t>https://pbs.twimg.com/profile_banners/714958556668293120/1550443649</t>
  </si>
  <si>
    <t>https://pbs.twimg.com/profile_banners/44346920/1523044196</t>
  </si>
  <si>
    <t>http://abs.twimg.com/images/themes/theme1/bg.png</t>
  </si>
  <si>
    <t>http://pbs.twimg.com/profile_images/793498273403199488/OoFtxree_normal.jpg</t>
  </si>
  <si>
    <t>http://pbs.twimg.com/profile_images/620937430938554368/TseGZVDU_normal.jpg</t>
  </si>
  <si>
    <t>Open Twitter Page for This Person</t>
  </si>
  <si>
    <t>https://twitter.com/tayloraschott</t>
  </si>
  <si>
    <t>https://twitter.com/accuchek_us</t>
  </si>
  <si>
    <t>https://twitter.com/accuchek_ca</t>
  </si>
  <si>
    <t>tayloraschott
I ordered the new accu-check guide
tester on the accu-check website
and when I tested my blood it said
I was 4.3. I then checked on my
pump (a hospital approved tester)
and it said I was 3.4. this could
be a serious issue. @accuchek_ca
@accuchek_us</t>
  </si>
  <si>
    <t xml:space="preserve">accuchek_us
</t>
  </si>
  <si>
    <t xml:space="preserve">accuchek_ca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</si>
  <si>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</si>
  <si>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</si>
  <si>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</si>
  <si>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</si>
  <si>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</si>
  <si>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</si>
  <si>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</si>
  <si>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</si>
  <si>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</si>
  <si>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</si>
  <si>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</si>
  <si>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</si>
  <si>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</si>
  <si>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</si>
  <si>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</si>
  <si>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</si>
  <si>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</si>
  <si>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</si>
  <si>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</si>
  <si>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</si>
  <si>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</si>
  <si>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</si>
  <si>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</si>
  <si>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</si>
  <si>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</si>
  <si>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</si>
  <si>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</si>
  <si>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</si>
  <si>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</si>
  <si>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</si>
  <si>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</si>
  <si>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</si>
  <si>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</si>
  <si>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</si>
  <si>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</si>
  <si>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</si>
  <si>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</si>
  <si>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</si>
  <si>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</si>
  <si>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</si>
  <si>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</si>
  <si>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</si>
  <si>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</si>
  <si>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</si>
  <si>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</si>
  <si>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</si>
  <si>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</si>
  <si>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</si>
  <si>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</si>
  <si>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</si>
  <si>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</si>
  <si>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</si>
  <si>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</si>
  <si>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</si>
  <si>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</si>
  <si>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</si>
  <si>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</si>
  <si>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</si>
  <si>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</si>
  <si>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</si>
  <si>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</si>
  <si>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</si>
  <si>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</si>
  <si>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</si>
  <si>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</si>
  <si>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</si>
  <si>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</si>
  <si>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</si>
  <si>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accu</t>
  </si>
  <si>
    <t>check</t>
  </si>
  <si>
    <t>tester</t>
  </si>
  <si>
    <t>4</t>
  </si>
  <si>
    <t>3</t>
  </si>
  <si>
    <t>Top Words in Tweet in G1</t>
  </si>
  <si>
    <t>Top Words in Tweet</t>
  </si>
  <si>
    <t>accu check tester 4 3</t>
  </si>
  <si>
    <t>Top Word Pairs in Tweet in Entire Graph</t>
  </si>
  <si>
    <t>accu,check</t>
  </si>
  <si>
    <t>Top Word Pairs in Tweet in G1</t>
  </si>
  <si>
    <t>Top Word Pairs in Tweet</t>
  </si>
  <si>
    <t>Top Replied-To in Entire Graph</t>
  </si>
  <si>
    <t>Top Mentioned in Entire Graph</t>
  </si>
  <si>
    <t>Top Replied-To in G1</t>
  </si>
  <si>
    <t>Top Mentioned in G1</t>
  </si>
  <si>
    <t>Top Replied-To in Tweet</t>
  </si>
  <si>
    <t>Top Mentioned in Tweet</t>
  </si>
  <si>
    <t>accuchek_ca accuchek_us</t>
  </si>
  <si>
    <t>Top Tweeters in Entire Graph</t>
  </si>
  <si>
    <t>Top Tweeters in G1</t>
  </si>
  <si>
    <t>Top Tweeters</t>
  </si>
  <si>
    <t>accuchek_us accuchek_ca tayloraschott</t>
  </si>
  <si>
    <t>Top URLs in Tweet by Count</t>
  </si>
  <si>
    <t>Top URLs in Tweet by Salience</t>
  </si>
  <si>
    <t>Top Domains in Tweet by Count</t>
  </si>
  <si>
    <t>Top Domains in Tweet by Salience</t>
  </si>
  <si>
    <t>Top Hashtags in Tweet by Count</t>
  </si>
  <si>
    <t>Top Hashtags in Tweet by Salience</t>
  </si>
  <si>
    <t>Top Words in Tweet by Count</t>
  </si>
  <si>
    <t>accu check tester 4 3 ordered new guide website tested</t>
  </si>
  <si>
    <t>Top Words in Tweet by Salience</t>
  </si>
  <si>
    <t>Top Word Pairs in Tweet by Count</t>
  </si>
  <si>
    <t>accu,check  ordered,new  new,accu  check,guide  guide,tester  tester,accu  check,website  website,tested  tested,blood  blood,4</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</si>
  <si>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</si>
  <si>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</si>
  <si>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</si>
  <si>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</si>
  <si>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</si>
  <si>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</si>
  <si>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</si>
  <si>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</si>
  <si>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</si>
  <si>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</si>
  <si>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</si>
  <si>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</si>
  <si>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</si>
  <si>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</si>
  <si>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</si>
  <si>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</si>
  <si>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</si>
  <si>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</si>
  <si>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</si>
  <si>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</si>
  <si>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</si>
  <si>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</si>
  <si>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</si>
  <si>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</si>
  <si>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</si>
  <si>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</si>
  <si>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</si>
  <si>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</si>
  <si>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</si>
  <si>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</si>
  <si>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G1: accu check tester 4 3</t>
  </si>
  <si>
    <t>Autofill Workbook Results</t>
  </si>
  <si>
    <t>Edge Weight▓1▓1▓0▓True▓Green▓Red▓▓Edge Weight▓1▓1▓0▓3▓10▓False▓Edge Weight▓1▓1▓0▓32▓6▓False▓▓0▓0▓0▓True▓Black▓Black▓▓Followers▓13▓624▓0▓162▓1000▓False▓Followers▓13▓11984▓0▓100▓70▓False▓▓0▓0▓0▓0▓0▓False▓▓0▓0▓0▓0▓0▓False</t>
  </si>
  <si>
    <t>Subgraph</t>
  </si>
  <si>
    <t>GraphSource░TwitterSearch▓GraphTerm░accuchek_ca▓ImportDescription░The graph represents a network of 3 Twitter users whose recent tweets contained "accuchek_ca", or who were replied to or mentioned in those tweets, taken from a data set limited to a maximum of 18,000 tweets.  The network was obtained from Twitter on Tuesday, 19 February 2019 at 20:53 UTC.
The tweets in the network were tweeted over the 0-minute period from Monday, 18 February 2019 at 18:21 UTC to Monday, 18 February 2019 at 18:21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</si>
</sst>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87">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86"/>
      <tableStyleElement type="headerRow" dxfId="285"/>
    </tableStyle>
    <tableStyle name="NodeXL Table" pivot="0" count="1">
      <tableStyleElement type="headerRow" dxfId="2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149790"/>
        <c:axId val="11130383"/>
      </c:barChart>
      <c:catAx>
        <c:axId val="161497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130383"/>
        <c:crosses val="autoZero"/>
        <c:auto val="1"/>
        <c:lblOffset val="100"/>
        <c:noMultiLvlLbl val="0"/>
      </c:catAx>
      <c:valAx>
        <c:axId val="1113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49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064584"/>
        <c:axId val="29145801"/>
      </c:barChart>
      <c:catAx>
        <c:axId val="330645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145801"/>
        <c:crosses val="autoZero"/>
        <c:auto val="1"/>
        <c:lblOffset val="100"/>
        <c:noMultiLvlLbl val="0"/>
      </c:catAx>
      <c:valAx>
        <c:axId val="29145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64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985618"/>
        <c:axId val="11999651"/>
      </c:barChart>
      <c:catAx>
        <c:axId val="609856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999651"/>
        <c:crosses val="autoZero"/>
        <c:auto val="1"/>
        <c:lblOffset val="100"/>
        <c:noMultiLvlLbl val="0"/>
      </c:catAx>
      <c:valAx>
        <c:axId val="11999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85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0887996"/>
        <c:axId val="32447645"/>
      </c:barChart>
      <c:catAx>
        <c:axId val="408879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447645"/>
        <c:crosses val="autoZero"/>
        <c:auto val="1"/>
        <c:lblOffset val="100"/>
        <c:noMultiLvlLbl val="0"/>
      </c:catAx>
      <c:valAx>
        <c:axId val="32447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87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593350"/>
        <c:axId val="11013559"/>
      </c:barChart>
      <c:catAx>
        <c:axId val="235933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013559"/>
        <c:crosses val="autoZero"/>
        <c:auto val="1"/>
        <c:lblOffset val="100"/>
        <c:noMultiLvlLbl val="0"/>
      </c:catAx>
      <c:valAx>
        <c:axId val="1101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93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013168"/>
        <c:axId val="19683057"/>
      </c:barChart>
      <c:catAx>
        <c:axId val="320131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683057"/>
        <c:crosses val="autoZero"/>
        <c:auto val="1"/>
        <c:lblOffset val="100"/>
        <c:noMultiLvlLbl val="0"/>
      </c:catAx>
      <c:valAx>
        <c:axId val="19683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13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929786"/>
        <c:axId val="50823755"/>
      </c:barChart>
      <c:catAx>
        <c:axId val="429297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823755"/>
        <c:crosses val="autoZero"/>
        <c:auto val="1"/>
        <c:lblOffset val="100"/>
        <c:noMultiLvlLbl val="0"/>
      </c:catAx>
      <c:valAx>
        <c:axId val="50823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29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760612"/>
        <c:axId val="23083461"/>
      </c:barChart>
      <c:catAx>
        <c:axId val="547606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083461"/>
        <c:crosses val="autoZero"/>
        <c:auto val="1"/>
        <c:lblOffset val="100"/>
        <c:noMultiLvlLbl val="0"/>
      </c:catAx>
      <c:valAx>
        <c:axId val="23083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0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424558"/>
        <c:axId val="57821023"/>
      </c:barChart>
      <c:catAx>
        <c:axId val="6424558"/>
        <c:scaling>
          <c:orientation val="minMax"/>
        </c:scaling>
        <c:axPos val="b"/>
        <c:delete val="1"/>
        <c:majorTickMark val="out"/>
        <c:minorTickMark val="none"/>
        <c:tickLblPos val="none"/>
        <c:crossAx val="57821023"/>
        <c:crosses val="autoZero"/>
        <c:auto val="1"/>
        <c:lblOffset val="100"/>
        <c:noMultiLvlLbl val="0"/>
      </c:catAx>
      <c:valAx>
        <c:axId val="57821023"/>
        <c:scaling>
          <c:orientation val="minMax"/>
        </c:scaling>
        <c:axPos val="l"/>
        <c:delete val="1"/>
        <c:majorTickMark val="out"/>
        <c:minorTickMark val="none"/>
        <c:tickLblPos val="none"/>
        <c:crossAx val="64245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tayloraschot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accuchek_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ccuchek_c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4" totalsRowShown="0" headerRowDxfId="283" dataDxfId="282">
  <autoFilter ref="A2:BL4"/>
  <tableColumns count="64">
    <tableColumn id="1" name="Vertex 1" dataDxfId="281"/>
    <tableColumn id="2" name="Vertex 2" dataDxfId="280"/>
    <tableColumn id="3" name="Color" dataDxfId="279"/>
    <tableColumn id="4" name="Width" dataDxfId="278"/>
    <tableColumn id="11" name="Style" dataDxfId="277"/>
    <tableColumn id="5" name="Opacity" dataDxfId="276"/>
    <tableColumn id="6" name="Visibility" dataDxfId="275"/>
    <tableColumn id="10" name="Label" dataDxfId="274"/>
    <tableColumn id="12" name="Label Text Color" dataDxfId="273"/>
    <tableColumn id="13" name="Label Font Size" dataDxfId="272"/>
    <tableColumn id="14" name="Reciprocated?" dataDxfId="29"/>
    <tableColumn id="7" name="ID" dataDxfId="271"/>
    <tableColumn id="9" name="Dynamic Filter" dataDxfId="270"/>
    <tableColumn id="8" name="Add Your Own Columns Here" dataDxfId="269"/>
    <tableColumn id="15" name="Relationship" dataDxfId="268"/>
    <tableColumn id="16" name="Relationship Date (UTC)" dataDxfId="267"/>
    <tableColumn id="17" name="Tweet" dataDxfId="266"/>
    <tableColumn id="18" name="URLs in Tweet" dataDxfId="265"/>
    <tableColumn id="19" name="Domains in Tweet" dataDxfId="264"/>
    <tableColumn id="20" name="Hashtags in Tweet" dataDxfId="263"/>
    <tableColumn id="21" name="Media in Tweet" dataDxfId="262"/>
    <tableColumn id="22" name="Tweet Image File" dataDxfId="261"/>
    <tableColumn id="23" name="Tweet Date (UTC)" dataDxfId="260"/>
    <tableColumn id="24" name="Twitter Page for Tweet" dataDxfId="259"/>
    <tableColumn id="25" name="Latitude" dataDxfId="258"/>
    <tableColumn id="26" name="Longitude" dataDxfId="257"/>
    <tableColumn id="27" name="Imported ID" dataDxfId="256"/>
    <tableColumn id="28" name="In-Reply-To Tweet ID" dataDxfId="255"/>
    <tableColumn id="29" name="Favorited" dataDxfId="254"/>
    <tableColumn id="30" name="Favorite Count" dataDxfId="253"/>
    <tableColumn id="31" name="In-Reply-To User ID" dataDxfId="252"/>
    <tableColumn id="32" name="Is Quote Status" dataDxfId="251"/>
    <tableColumn id="33" name="Language" dataDxfId="250"/>
    <tableColumn id="34" name="Possibly Sensitive" dataDxfId="249"/>
    <tableColumn id="35" name="Quoted Status ID" dataDxfId="248"/>
    <tableColumn id="36" name="Retweeted" dataDxfId="247"/>
    <tableColumn id="37" name="Retweet Count" dataDxfId="246"/>
    <tableColumn id="38" name="Retweet ID" dataDxfId="245"/>
    <tableColumn id="39" name="Source" dataDxfId="244"/>
    <tableColumn id="40" name="Truncated" dataDxfId="243"/>
    <tableColumn id="41" name="Unified Twitter ID" dataDxfId="242"/>
    <tableColumn id="42" name="Imported Tweet Type" dataDxfId="241"/>
    <tableColumn id="43" name="Added By Extended Analysis" dataDxfId="240"/>
    <tableColumn id="44" name="Corrected By Extended Analysis" dataDxfId="239"/>
    <tableColumn id="45" name="Place Bounding Box" dataDxfId="238"/>
    <tableColumn id="46" name="Place Country" dataDxfId="237"/>
    <tableColumn id="47" name="Place Country Code" dataDxfId="236"/>
    <tableColumn id="48" name="Place Full Name" dataDxfId="235"/>
    <tableColumn id="49" name="Place ID" dataDxfId="234"/>
    <tableColumn id="50" name="Place Name" dataDxfId="233"/>
    <tableColumn id="51" name="Place Type" dataDxfId="232"/>
    <tableColumn id="52" name="Place URL" dataDxfId="231"/>
    <tableColumn id="53" name="Edge Weight"/>
    <tableColumn id="54" name="Vertex 1 Group" dataDxfId="154">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153" dataDxfId="152">
  <autoFilter ref="A2:C3"/>
  <tableColumns count="3">
    <tableColumn id="1" name="Group 1" dataDxfId="151"/>
    <tableColumn id="2" name="Group 2" dataDxfId="150"/>
    <tableColumn id="3" name="Edges" dataDxfId="14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D2" totalsRowShown="0" headerRowDxfId="146" dataDxfId="145">
  <autoFilter ref="A1:D2"/>
  <tableColumns count="4">
    <tableColumn id="1" name="Top URLs in Tweet in Entire Graph" dataDxfId="144"/>
    <tableColumn id="2" name="Entire Graph Count" dataDxfId="143"/>
    <tableColumn id="3" name="Top URLs in Tweet in G1" dataDxfId="142"/>
    <tableColumn id="4" name="G1 Count" dataDxfId="14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D5" totalsRowShown="0" headerRowDxfId="140" dataDxfId="139">
  <autoFilter ref="A4:D5"/>
  <tableColumns count="4">
    <tableColumn id="1" name="Top Domains in Tweet in Entire Graph" dataDxfId="138"/>
    <tableColumn id="2" name="Entire Graph Count" dataDxfId="137"/>
    <tableColumn id="3" name="Top Domains in Tweet in G1" dataDxfId="136"/>
    <tableColumn id="4" name="G1 Count" dataDxfId="13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D8" totalsRowShown="0" headerRowDxfId="134" dataDxfId="133">
  <autoFilter ref="A7:D8"/>
  <tableColumns count="4">
    <tableColumn id="1" name="Top Hashtags in Tweet in Entire Graph" dataDxfId="132"/>
    <tableColumn id="2" name="Entire Graph Count" dataDxfId="131"/>
    <tableColumn id="3" name="Top Hashtags in Tweet in G1" dataDxfId="130"/>
    <tableColumn id="4" name="G1 Count" dataDxfId="1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0:D20" totalsRowShown="0" headerRowDxfId="127" dataDxfId="126">
  <autoFilter ref="A10:D20"/>
  <tableColumns count="4">
    <tableColumn id="1" name="Top Words in Tweet in Entire Graph" dataDxfId="125"/>
    <tableColumn id="2" name="Entire Graph Count" dataDxfId="124"/>
    <tableColumn id="3" name="Top Words in Tweet in G1" dataDxfId="123"/>
    <tableColumn id="4" name="G1 Count" dataDxfId="1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3:D24" totalsRowShown="0" headerRowDxfId="120" dataDxfId="119">
  <autoFilter ref="A23:D24"/>
  <tableColumns count="4">
    <tableColumn id="1" name="Top Word Pairs in Tweet in Entire Graph" dataDxfId="118"/>
    <tableColumn id="2" name="Entire Graph Count" dataDxfId="117"/>
    <tableColumn id="3" name="Top Word Pairs in Tweet in G1" dataDxfId="116"/>
    <tableColumn id="4" name="G1 Count" dataDxfId="11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27:D28" totalsRowShown="0" headerRowDxfId="113" dataDxfId="112">
  <autoFilter ref="A27:D28"/>
  <tableColumns count="4">
    <tableColumn id="1" name="Top Replied-To in Entire Graph" dataDxfId="111"/>
    <tableColumn id="2" name="Entire Graph Count" dataDxfId="107"/>
    <tableColumn id="3" name="Top Replied-To in G1" dataDxfId="106"/>
    <tableColumn id="4" name="G1 Count" dataDxfId="10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30:D32" totalsRowShown="0" headerRowDxfId="110" dataDxfId="109">
  <autoFilter ref="A30:D32"/>
  <tableColumns count="4">
    <tableColumn id="1" name="Top Mentioned in Entire Graph" dataDxfId="108"/>
    <tableColumn id="2" name="Entire Graph Count" dataDxfId="104"/>
    <tableColumn id="3" name="Top Mentioned in G1" dataDxfId="103"/>
    <tableColumn id="4" name="G1 Count" dataDxfId="10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35:D38" totalsRowShown="0" headerRowDxfId="99" dataDxfId="98">
  <autoFilter ref="A35:D38"/>
  <tableColumns count="4">
    <tableColumn id="1" name="Top Tweeters in Entire Graph" dataDxfId="97"/>
    <tableColumn id="2" name="Entire Graph Count" dataDxfId="96"/>
    <tableColumn id="3" name="Top Tweeters in G1" dataDxfId="95"/>
    <tableColumn id="4" name="G1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230" dataDxfId="229">
  <autoFilter ref="A2:BT5"/>
  <tableColumns count="72">
    <tableColumn id="1" name="Vertex" dataDxfId="228"/>
    <tableColumn id="72" name="Subgraph"/>
    <tableColumn id="2" name="Color" dataDxfId="227"/>
    <tableColumn id="5" name="Shape" dataDxfId="226"/>
    <tableColumn id="6" name="Size" dataDxfId="225"/>
    <tableColumn id="4" name="Opacity" dataDxfId="224"/>
    <tableColumn id="7" name="Image File" dataDxfId="223"/>
    <tableColumn id="3" name="Visibility" dataDxfId="222"/>
    <tableColumn id="10" name="Label" dataDxfId="221"/>
    <tableColumn id="16" name="Label Fill Color" dataDxfId="220"/>
    <tableColumn id="9" name="Label Position" dataDxfId="219"/>
    <tableColumn id="8" name="Tooltip" dataDxfId="218"/>
    <tableColumn id="18" name="Layout Order" dataDxfId="217"/>
    <tableColumn id="13" name="X" dataDxfId="216"/>
    <tableColumn id="14" name="Y" dataDxfId="215"/>
    <tableColumn id="12" name="Locked?" dataDxfId="214"/>
    <tableColumn id="19" name="Polar R" dataDxfId="213"/>
    <tableColumn id="20" name="Polar Angle" dataDxfId="212"/>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11"/>
    <tableColumn id="28" name="Dynamic Filter" dataDxfId="210"/>
    <tableColumn id="17" name="Add Your Own Columns Here" dataDxfId="209"/>
    <tableColumn id="30" name="Name" dataDxfId="208"/>
    <tableColumn id="31" name="Followed" dataDxfId="207"/>
    <tableColumn id="32" name="Followers" dataDxfId="206"/>
    <tableColumn id="33" name="Tweets" dataDxfId="205"/>
    <tableColumn id="34" name="Favorites" dataDxfId="204"/>
    <tableColumn id="35" name="Time Zone UTC Offset (Seconds)" dataDxfId="203"/>
    <tableColumn id="36" name="Description" dataDxfId="202"/>
    <tableColumn id="37" name="Location" dataDxfId="201"/>
    <tableColumn id="38" name="Web" dataDxfId="200"/>
    <tableColumn id="39" name="Time Zone" dataDxfId="199"/>
    <tableColumn id="40" name="Joined Twitter Date (UTC)" dataDxfId="198"/>
    <tableColumn id="41" name="Profile Banner Url" dataDxfId="197"/>
    <tableColumn id="42" name="Default Profile" dataDxfId="196"/>
    <tableColumn id="43" name="Default Profile Image" dataDxfId="195"/>
    <tableColumn id="44" name="Geo Enabled" dataDxfId="194"/>
    <tableColumn id="45" name="Language" dataDxfId="193"/>
    <tableColumn id="46" name="Listed Count" dataDxfId="192"/>
    <tableColumn id="47" name="Profile Background Image Url" dataDxfId="191"/>
    <tableColumn id="48" name="Verified" dataDxfId="190"/>
    <tableColumn id="49" name="Custom Menu Item Text" dataDxfId="189"/>
    <tableColumn id="50" name="Custom Menu Item Action" dataDxfId="188"/>
    <tableColumn id="51" name="Tweeted Search Term?" dataDxfId="155"/>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6" totalsRowShown="0" headerRowDxfId="82" dataDxfId="81">
  <autoFilter ref="A1:G16"/>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 totalsRowShown="0" headerRowDxfId="73" dataDxfId="72">
  <autoFilter ref="A1:L3"/>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4" totalsRowShown="0" headerRowDxfId="3" dataDxfId="2">
  <autoFilter ref="A1:B4"/>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187">
  <autoFilter ref="A2:AO3"/>
  <tableColumns count="41">
    <tableColumn id="1" name="Group" dataDxfId="162"/>
    <tableColumn id="2" name="Vertex Color" dataDxfId="161"/>
    <tableColumn id="3" name="Vertex Shape" dataDxfId="159"/>
    <tableColumn id="22" name="Visibility" dataDxfId="160"/>
    <tableColumn id="4" name="Collapsed?"/>
    <tableColumn id="18" name="Label" dataDxfId="186"/>
    <tableColumn id="20" name="Collapsed X"/>
    <tableColumn id="21" name="Collapsed Y"/>
    <tableColumn id="6" name="ID" dataDxfId="18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28"/>
    <tableColumn id="27" name="Top Hashtags in Tweet" dataDxfId="121"/>
    <tableColumn id="28" name="Top Words in Tweet" dataDxfId="114"/>
    <tableColumn id="29" name="Top Word Pairs in Tweet" dataDxfId="101"/>
    <tableColumn id="30" name="Top Replied-To in Tweet" dataDxfId="100"/>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84" dataDxfId="183">
  <autoFilter ref="A1:C4"/>
  <tableColumns count="3">
    <tableColumn id="1" name="Group" dataDxfId="158"/>
    <tableColumn id="2" name="Vertex" dataDxfId="157"/>
    <tableColumn id="3" name="Vertex ID" dataDxfId="15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48"/>
    <tableColumn id="2" name="Value" dataDxfId="1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82"/>
    <tableColumn id="2" name="Degree Frequency" dataDxfId="181">
      <calculatedColumnFormula>COUNTIF(Vertices[Degree], "&gt;= " &amp; D2) - COUNTIF(Vertices[Degree], "&gt;=" &amp; D3)</calculatedColumnFormula>
    </tableColumn>
    <tableColumn id="3" name="In-Degree Bin" dataDxfId="180"/>
    <tableColumn id="4" name="In-Degree Frequency" dataDxfId="179">
      <calculatedColumnFormula>COUNTIF(Vertices[In-Degree], "&gt;= " &amp; F2) - COUNTIF(Vertices[In-Degree], "&gt;=" &amp; F3)</calculatedColumnFormula>
    </tableColumn>
    <tableColumn id="5" name="Out-Degree Bin" dataDxfId="178"/>
    <tableColumn id="6" name="Out-Degree Frequency" dataDxfId="177">
      <calculatedColumnFormula>COUNTIF(Vertices[Out-Degree], "&gt;= " &amp; H2) - COUNTIF(Vertices[Out-Degree], "&gt;=" &amp; H3)</calculatedColumnFormula>
    </tableColumn>
    <tableColumn id="7" name="Betweenness Centrality Bin" dataDxfId="176"/>
    <tableColumn id="8" name="Betweenness Centrality Frequency" dataDxfId="175">
      <calculatedColumnFormula>COUNTIF(Vertices[Betweenness Centrality], "&gt;= " &amp; J2) - COUNTIF(Vertices[Betweenness Centrality], "&gt;=" &amp; J3)</calculatedColumnFormula>
    </tableColumn>
    <tableColumn id="9" name="Closeness Centrality Bin" dataDxfId="174"/>
    <tableColumn id="10" name="Closeness Centrality Frequency" dataDxfId="173">
      <calculatedColumnFormula>COUNTIF(Vertices[Closeness Centrality], "&gt;= " &amp; L2) - COUNTIF(Vertices[Closeness Centrality], "&gt;=" &amp; L3)</calculatedColumnFormula>
    </tableColumn>
    <tableColumn id="11" name="Eigenvector Centrality Bin" dataDxfId="172"/>
    <tableColumn id="12" name="Eigenvector Centrality Frequency" dataDxfId="171">
      <calculatedColumnFormula>COUNTIF(Vertices[Eigenvector Centrality], "&gt;= " &amp; N2) - COUNTIF(Vertices[Eigenvector Centrality], "&gt;=" &amp; N3)</calculatedColumnFormula>
    </tableColumn>
    <tableColumn id="18" name="PageRank Bin" dataDxfId="170"/>
    <tableColumn id="17" name="PageRank Frequency" dataDxfId="169">
      <calculatedColumnFormula>COUNTIF(Vertices[Eigenvector Centrality], "&gt;= " &amp; P2) - COUNTIF(Vertices[Eigenvector Centrality], "&gt;=" &amp; P3)</calculatedColumnFormula>
    </tableColumn>
    <tableColumn id="13" name="Clustering Coefficient Bin" dataDxfId="168"/>
    <tableColumn id="14" name="Clustering Coefficient Frequency" dataDxfId="167">
      <calculatedColumnFormula>COUNTIF(Vertices[Clustering Coefficient], "&gt;= " &amp; R2) - COUNTIF(Vertices[Clustering Coefficient], "&gt;=" &amp; R3)</calculatedColumnFormula>
    </tableColumn>
    <tableColumn id="15" name="Dynamic Filter Bin" dataDxfId="166"/>
    <tableColumn id="16" name="Dynamic Filter Frequency" dataDxfId="16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6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097266305336373249/fOSe5VzX_normal.jpg" TargetMode="External" /><Relationship Id="rId2" Type="http://schemas.openxmlformats.org/officeDocument/2006/relationships/hyperlink" Target="http://pbs.twimg.com/profile_images/1097266305336373249/fOSe5VzX_normal.jpg" TargetMode="External" /><Relationship Id="rId3" Type="http://schemas.openxmlformats.org/officeDocument/2006/relationships/hyperlink" Target="https://twitter.com/#!/tayloraschott/status/1097561654621925377" TargetMode="External" /><Relationship Id="rId4" Type="http://schemas.openxmlformats.org/officeDocument/2006/relationships/hyperlink" Target="https://twitter.com/#!/tayloraschott/status/1097561654621925377"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rQRudx1e9" TargetMode="External" /><Relationship Id="rId2" Type="http://schemas.openxmlformats.org/officeDocument/2006/relationships/hyperlink" Target="https://t.co/GojAQ1bpDQ" TargetMode="External" /><Relationship Id="rId3" Type="http://schemas.openxmlformats.org/officeDocument/2006/relationships/hyperlink" Target="https://pbs.twimg.com/profile_banners/714958556668293120/1550443649" TargetMode="External" /><Relationship Id="rId4" Type="http://schemas.openxmlformats.org/officeDocument/2006/relationships/hyperlink" Target="https://pbs.twimg.com/profile_banners/44346920/1523044196"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abs.twimg.com/images/themes/theme1/bg.png" TargetMode="External" /><Relationship Id="rId7" Type="http://schemas.openxmlformats.org/officeDocument/2006/relationships/hyperlink" Target="http://pbs.twimg.com/profile_images/1097266305336373249/fOSe5VzX_normal.jpg" TargetMode="External" /><Relationship Id="rId8" Type="http://schemas.openxmlformats.org/officeDocument/2006/relationships/hyperlink" Target="http://pbs.twimg.com/profile_images/793498273403199488/OoFtxree_normal.jpg" TargetMode="External" /><Relationship Id="rId9" Type="http://schemas.openxmlformats.org/officeDocument/2006/relationships/hyperlink" Target="http://pbs.twimg.com/profile_images/620937430938554368/TseGZVDU_normal.jpg" TargetMode="External" /><Relationship Id="rId10" Type="http://schemas.openxmlformats.org/officeDocument/2006/relationships/hyperlink" Target="https://twitter.com/tayloraschott" TargetMode="External" /><Relationship Id="rId11" Type="http://schemas.openxmlformats.org/officeDocument/2006/relationships/hyperlink" Target="https://twitter.com/accuchek_us" TargetMode="External" /><Relationship Id="rId12" Type="http://schemas.openxmlformats.org/officeDocument/2006/relationships/hyperlink" Target="https://twitter.com/accuchek_ca" TargetMode="External" /><Relationship Id="rId13" Type="http://schemas.openxmlformats.org/officeDocument/2006/relationships/comments" Target="../comments2.xml" /><Relationship Id="rId14" Type="http://schemas.openxmlformats.org/officeDocument/2006/relationships/vmlDrawing" Target="../drawings/vmlDrawing2.vml" /><Relationship Id="rId15" Type="http://schemas.openxmlformats.org/officeDocument/2006/relationships/table" Target="../tables/table2.xml" /><Relationship Id="rId16" Type="http://schemas.openxmlformats.org/officeDocument/2006/relationships/drawing" Target="../drawings/drawing1.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303</v>
      </c>
      <c r="BB2" s="13" t="s">
        <v>307</v>
      </c>
      <c r="BC2" s="13" t="s">
        <v>308</v>
      </c>
      <c r="BD2" s="68" t="s">
        <v>384</v>
      </c>
      <c r="BE2" s="68" t="s">
        <v>385</v>
      </c>
      <c r="BF2" s="68" t="s">
        <v>386</v>
      </c>
      <c r="BG2" s="68" t="s">
        <v>387</v>
      </c>
      <c r="BH2" s="68" t="s">
        <v>388</v>
      </c>
      <c r="BI2" s="68" t="s">
        <v>389</v>
      </c>
      <c r="BJ2" s="68" t="s">
        <v>390</v>
      </c>
      <c r="BK2" s="68" t="s">
        <v>391</v>
      </c>
      <c r="BL2" s="68" t="s">
        <v>392</v>
      </c>
    </row>
    <row r="3" spans="1:64" ht="15" customHeight="1">
      <c r="A3" s="85" t="s">
        <v>212</v>
      </c>
      <c r="B3" s="85" t="s">
        <v>213</v>
      </c>
      <c r="C3" s="53" t="s">
        <v>396</v>
      </c>
      <c r="D3" s="54">
        <v>3</v>
      </c>
      <c r="E3" s="66" t="s">
        <v>132</v>
      </c>
      <c r="F3" s="55">
        <v>32</v>
      </c>
      <c r="G3" s="53"/>
      <c r="H3" s="57"/>
      <c r="I3" s="56"/>
      <c r="J3" s="56"/>
      <c r="K3" s="36" t="s">
        <v>65</v>
      </c>
      <c r="L3" s="62">
        <v>3</v>
      </c>
      <c r="M3" s="62"/>
      <c r="N3" s="63"/>
      <c r="O3" s="86" t="s">
        <v>215</v>
      </c>
      <c r="P3" s="88">
        <v>43514.76462962963</v>
      </c>
      <c r="Q3" s="86" t="s">
        <v>216</v>
      </c>
      <c r="R3" s="86"/>
      <c r="S3" s="86"/>
      <c r="T3" s="86"/>
      <c r="U3" s="86"/>
      <c r="V3" s="90" t="s">
        <v>217</v>
      </c>
      <c r="W3" s="88">
        <v>43514.76462962963</v>
      </c>
      <c r="X3" s="90" t="s">
        <v>218</v>
      </c>
      <c r="Y3" s="86"/>
      <c r="Z3" s="86"/>
      <c r="AA3" s="92" t="s">
        <v>219</v>
      </c>
      <c r="AB3" s="86"/>
      <c r="AC3" s="86" t="b">
        <v>0</v>
      </c>
      <c r="AD3" s="86">
        <v>0</v>
      </c>
      <c r="AE3" s="92" t="s">
        <v>220</v>
      </c>
      <c r="AF3" s="86" t="b">
        <v>0</v>
      </c>
      <c r="AG3" s="86" t="s">
        <v>221</v>
      </c>
      <c r="AH3" s="86"/>
      <c r="AI3" s="92" t="s">
        <v>220</v>
      </c>
      <c r="AJ3" s="86" t="b">
        <v>0</v>
      </c>
      <c r="AK3" s="86">
        <v>0</v>
      </c>
      <c r="AL3" s="92" t="s">
        <v>220</v>
      </c>
      <c r="AM3" s="86" t="s">
        <v>222</v>
      </c>
      <c r="AN3" s="86" t="b">
        <v>0</v>
      </c>
      <c r="AO3" s="92" t="s">
        <v>219</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c r="BE3" s="52"/>
      <c r="BF3" s="51"/>
      <c r="BG3" s="52"/>
      <c r="BH3" s="51"/>
      <c r="BI3" s="52"/>
      <c r="BJ3" s="51"/>
      <c r="BK3" s="52"/>
      <c r="BL3" s="51"/>
    </row>
    <row r="4" spans="1:64" ht="15" customHeight="1">
      <c r="A4" s="85" t="s">
        <v>212</v>
      </c>
      <c r="B4" s="85" t="s">
        <v>214</v>
      </c>
      <c r="C4" s="53" t="s">
        <v>396</v>
      </c>
      <c r="D4" s="54">
        <v>3</v>
      </c>
      <c r="E4" s="66" t="s">
        <v>132</v>
      </c>
      <c r="F4" s="55">
        <v>32</v>
      </c>
      <c r="G4" s="53"/>
      <c r="H4" s="57"/>
      <c r="I4" s="56"/>
      <c r="J4" s="56"/>
      <c r="K4" s="36" t="s">
        <v>65</v>
      </c>
      <c r="L4" s="84">
        <v>4</v>
      </c>
      <c r="M4" s="84"/>
      <c r="N4" s="63"/>
      <c r="O4" s="87" t="s">
        <v>215</v>
      </c>
      <c r="P4" s="89">
        <v>43514.76462962963</v>
      </c>
      <c r="Q4" s="87" t="s">
        <v>216</v>
      </c>
      <c r="R4" s="87"/>
      <c r="S4" s="87"/>
      <c r="T4" s="87"/>
      <c r="U4" s="87"/>
      <c r="V4" s="91" t="s">
        <v>217</v>
      </c>
      <c r="W4" s="89">
        <v>43514.76462962963</v>
      </c>
      <c r="X4" s="91" t="s">
        <v>218</v>
      </c>
      <c r="Y4" s="87"/>
      <c r="Z4" s="87"/>
      <c r="AA4" s="93" t="s">
        <v>219</v>
      </c>
      <c r="AB4" s="87"/>
      <c r="AC4" s="87" t="b">
        <v>0</v>
      </c>
      <c r="AD4" s="87">
        <v>0</v>
      </c>
      <c r="AE4" s="93" t="s">
        <v>220</v>
      </c>
      <c r="AF4" s="87" t="b">
        <v>0</v>
      </c>
      <c r="AG4" s="87" t="s">
        <v>221</v>
      </c>
      <c r="AH4" s="87"/>
      <c r="AI4" s="93" t="s">
        <v>220</v>
      </c>
      <c r="AJ4" s="87" t="b">
        <v>0</v>
      </c>
      <c r="AK4" s="87">
        <v>0</v>
      </c>
      <c r="AL4" s="93" t="s">
        <v>220</v>
      </c>
      <c r="AM4" s="87" t="s">
        <v>222</v>
      </c>
      <c r="AN4" s="87" t="b">
        <v>0</v>
      </c>
      <c r="AO4" s="93" t="s">
        <v>219</v>
      </c>
      <c r="AP4" s="87" t="s">
        <v>176</v>
      </c>
      <c r="AQ4" s="87">
        <v>0</v>
      </c>
      <c r="AR4" s="87">
        <v>0</v>
      </c>
      <c r="AS4" s="87"/>
      <c r="AT4" s="87"/>
      <c r="AU4" s="87"/>
      <c r="AV4" s="87"/>
      <c r="AW4" s="87"/>
      <c r="AX4" s="87"/>
      <c r="AY4" s="87"/>
      <c r="AZ4" s="87"/>
      <c r="BA4">
        <v>1</v>
      </c>
      <c r="BB4" s="86" t="str">
        <f>REPLACE(INDEX(GroupVertices[Group],MATCH(Edges[[#This Row],[Vertex 1]],GroupVertices[Vertex],0)),1,1,"")</f>
        <v>1</v>
      </c>
      <c r="BC4" s="86" t="str">
        <f>REPLACE(INDEX(GroupVertices[Group],MATCH(Edges[[#This Row],[Vertex 2]],GroupVertices[Vertex],0)),1,1,"")</f>
        <v>1</v>
      </c>
      <c r="BD4" s="51">
        <v>0</v>
      </c>
      <c r="BE4" s="52">
        <v>0</v>
      </c>
      <c r="BF4" s="51">
        <v>1</v>
      </c>
      <c r="BG4" s="52">
        <v>2</v>
      </c>
      <c r="BH4" s="51">
        <v>0</v>
      </c>
      <c r="BI4" s="52">
        <v>0</v>
      </c>
      <c r="BJ4" s="51">
        <v>49</v>
      </c>
      <c r="BK4" s="52">
        <v>98</v>
      </c>
      <c r="BL4" s="51">
        <v>50</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V3" r:id="rId1" display="http://pbs.twimg.com/profile_images/1097266305336373249/fOSe5VzX_normal.jpg"/>
    <hyperlink ref="V4" r:id="rId2" display="http://pbs.twimg.com/profile_images/1097266305336373249/fOSe5VzX_normal.jpg"/>
    <hyperlink ref="X3" r:id="rId3" display="https://twitter.com/#!/tayloraschott/status/1097561654621925377"/>
    <hyperlink ref="X4" r:id="rId4" display="https://twitter.com/#!/tayloraschott/status/1097561654621925377"/>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368</v>
      </c>
      <c r="B1" s="13" t="s">
        <v>369</v>
      </c>
      <c r="C1" s="13" t="s">
        <v>370</v>
      </c>
      <c r="D1" s="13" t="s">
        <v>144</v>
      </c>
      <c r="E1" s="13" t="s">
        <v>372</v>
      </c>
      <c r="F1" s="13" t="s">
        <v>373</v>
      </c>
      <c r="G1" s="13" t="s">
        <v>374</v>
      </c>
    </row>
    <row r="2" spans="1:7" ht="15">
      <c r="A2" s="86" t="s">
        <v>328</v>
      </c>
      <c r="B2" s="86">
        <v>0</v>
      </c>
      <c r="C2" s="125">
        <v>0</v>
      </c>
      <c r="D2" s="86" t="s">
        <v>371</v>
      </c>
      <c r="E2" s="86"/>
      <c r="F2" s="86"/>
      <c r="G2" s="86"/>
    </row>
    <row r="3" spans="1:7" ht="15">
      <c r="A3" s="86" t="s">
        <v>329</v>
      </c>
      <c r="B3" s="86">
        <v>1</v>
      </c>
      <c r="C3" s="125">
        <v>0.02</v>
      </c>
      <c r="D3" s="86" t="s">
        <v>371</v>
      </c>
      <c r="E3" s="86"/>
      <c r="F3" s="86"/>
      <c r="G3" s="86"/>
    </row>
    <row r="4" spans="1:7" ht="15">
      <c r="A4" s="86" t="s">
        <v>330</v>
      </c>
      <c r="B4" s="86">
        <v>0</v>
      </c>
      <c r="C4" s="125">
        <v>0</v>
      </c>
      <c r="D4" s="86" t="s">
        <v>371</v>
      </c>
      <c r="E4" s="86"/>
      <c r="F4" s="86"/>
      <c r="G4" s="86"/>
    </row>
    <row r="5" spans="1:7" ht="15">
      <c r="A5" s="86" t="s">
        <v>331</v>
      </c>
      <c r="B5" s="86">
        <v>49</v>
      </c>
      <c r="C5" s="125">
        <v>0.98</v>
      </c>
      <c r="D5" s="86" t="s">
        <v>371</v>
      </c>
      <c r="E5" s="86"/>
      <c r="F5" s="86"/>
      <c r="G5" s="86"/>
    </row>
    <row r="6" spans="1:7" ht="15">
      <c r="A6" s="86" t="s">
        <v>332</v>
      </c>
      <c r="B6" s="86">
        <v>50</v>
      </c>
      <c r="C6" s="125">
        <v>1</v>
      </c>
      <c r="D6" s="86" t="s">
        <v>371</v>
      </c>
      <c r="E6" s="86"/>
      <c r="F6" s="86"/>
      <c r="G6" s="86"/>
    </row>
    <row r="7" spans="1:7" ht="15">
      <c r="A7" s="92" t="s">
        <v>333</v>
      </c>
      <c r="B7" s="92">
        <v>2</v>
      </c>
      <c r="C7" s="126">
        <v>0</v>
      </c>
      <c r="D7" s="92" t="s">
        <v>371</v>
      </c>
      <c r="E7" s="92" t="b">
        <v>0</v>
      </c>
      <c r="F7" s="92" t="b">
        <v>0</v>
      </c>
      <c r="G7" s="92" t="b">
        <v>0</v>
      </c>
    </row>
    <row r="8" spans="1:7" ht="15">
      <c r="A8" s="92" t="s">
        <v>334</v>
      </c>
      <c r="B8" s="92">
        <v>2</v>
      </c>
      <c r="C8" s="126">
        <v>0</v>
      </c>
      <c r="D8" s="92" t="s">
        <v>371</v>
      </c>
      <c r="E8" s="92" t="b">
        <v>0</v>
      </c>
      <c r="F8" s="92" t="b">
        <v>0</v>
      </c>
      <c r="G8" s="92" t="b">
        <v>0</v>
      </c>
    </row>
    <row r="9" spans="1:7" ht="15">
      <c r="A9" s="92" t="s">
        <v>335</v>
      </c>
      <c r="B9" s="92">
        <v>2</v>
      </c>
      <c r="C9" s="126">
        <v>0</v>
      </c>
      <c r="D9" s="92" t="s">
        <v>371</v>
      </c>
      <c r="E9" s="92" t="b">
        <v>0</v>
      </c>
      <c r="F9" s="92" t="b">
        <v>0</v>
      </c>
      <c r="G9" s="92" t="b">
        <v>0</v>
      </c>
    </row>
    <row r="10" spans="1:7" ht="15">
      <c r="A10" s="92" t="s">
        <v>336</v>
      </c>
      <c r="B10" s="92">
        <v>2</v>
      </c>
      <c r="C10" s="126">
        <v>0</v>
      </c>
      <c r="D10" s="92" t="s">
        <v>371</v>
      </c>
      <c r="E10" s="92" t="b">
        <v>0</v>
      </c>
      <c r="F10" s="92" t="b">
        <v>0</v>
      </c>
      <c r="G10" s="92" t="b">
        <v>0</v>
      </c>
    </row>
    <row r="11" spans="1:7" ht="15">
      <c r="A11" s="92" t="s">
        <v>337</v>
      </c>
      <c r="B11" s="92">
        <v>2</v>
      </c>
      <c r="C11" s="126">
        <v>0</v>
      </c>
      <c r="D11" s="92" t="s">
        <v>371</v>
      </c>
      <c r="E11" s="92" t="b">
        <v>0</v>
      </c>
      <c r="F11" s="92" t="b">
        <v>0</v>
      </c>
      <c r="G11" s="92" t="b">
        <v>0</v>
      </c>
    </row>
    <row r="12" spans="1:7" ht="15">
      <c r="A12" s="92" t="s">
        <v>333</v>
      </c>
      <c r="B12" s="92">
        <v>2</v>
      </c>
      <c r="C12" s="126">
        <v>0</v>
      </c>
      <c r="D12" s="92" t="s">
        <v>304</v>
      </c>
      <c r="E12" s="92" t="b">
        <v>0</v>
      </c>
      <c r="F12" s="92" t="b">
        <v>0</v>
      </c>
      <c r="G12" s="92" t="b">
        <v>0</v>
      </c>
    </row>
    <row r="13" spans="1:7" ht="15">
      <c r="A13" s="92" t="s">
        <v>334</v>
      </c>
      <c r="B13" s="92">
        <v>2</v>
      </c>
      <c r="C13" s="126">
        <v>0</v>
      </c>
      <c r="D13" s="92" t="s">
        <v>304</v>
      </c>
      <c r="E13" s="92" t="b">
        <v>0</v>
      </c>
      <c r="F13" s="92" t="b">
        <v>0</v>
      </c>
      <c r="G13" s="92" t="b">
        <v>0</v>
      </c>
    </row>
    <row r="14" spans="1:7" ht="15">
      <c r="A14" s="92" t="s">
        <v>335</v>
      </c>
      <c r="B14" s="92">
        <v>2</v>
      </c>
      <c r="C14" s="126">
        <v>0</v>
      </c>
      <c r="D14" s="92" t="s">
        <v>304</v>
      </c>
      <c r="E14" s="92" t="b">
        <v>0</v>
      </c>
      <c r="F14" s="92" t="b">
        <v>0</v>
      </c>
      <c r="G14" s="92" t="b">
        <v>0</v>
      </c>
    </row>
    <row r="15" spans="1:7" ht="15">
      <c r="A15" s="92" t="s">
        <v>336</v>
      </c>
      <c r="B15" s="92">
        <v>2</v>
      </c>
      <c r="C15" s="126">
        <v>0</v>
      </c>
      <c r="D15" s="92" t="s">
        <v>304</v>
      </c>
      <c r="E15" s="92" t="b">
        <v>0</v>
      </c>
      <c r="F15" s="92" t="b">
        <v>0</v>
      </c>
      <c r="G15" s="92" t="b">
        <v>0</v>
      </c>
    </row>
    <row r="16" spans="1:7" ht="15">
      <c r="A16" s="92" t="s">
        <v>337</v>
      </c>
      <c r="B16" s="92">
        <v>2</v>
      </c>
      <c r="C16" s="126">
        <v>0</v>
      </c>
      <c r="D16" s="92" t="s">
        <v>304</v>
      </c>
      <c r="E16" s="92" t="b">
        <v>0</v>
      </c>
      <c r="F16" s="92" t="b">
        <v>0</v>
      </c>
      <c r="G16"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375</v>
      </c>
      <c r="B1" s="13" t="s">
        <v>376</v>
      </c>
      <c r="C1" s="13" t="s">
        <v>369</v>
      </c>
      <c r="D1" s="13" t="s">
        <v>370</v>
      </c>
      <c r="E1" s="13" t="s">
        <v>377</v>
      </c>
      <c r="F1" s="13" t="s">
        <v>144</v>
      </c>
      <c r="G1" s="13" t="s">
        <v>378</v>
      </c>
      <c r="H1" s="13" t="s">
        <v>379</v>
      </c>
      <c r="I1" s="13" t="s">
        <v>380</v>
      </c>
      <c r="J1" s="13" t="s">
        <v>381</v>
      </c>
      <c r="K1" s="13" t="s">
        <v>382</v>
      </c>
      <c r="L1" s="13" t="s">
        <v>383</v>
      </c>
    </row>
    <row r="2" spans="1:12" ht="15">
      <c r="A2" s="92" t="s">
        <v>333</v>
      </c>
      <c r="B2" s="92" t="s">
        <v>334</v>
      </c>
      <c r="C2" s="92">
        <v>2</v>
      </c>
      <c r="D2" s="126">
        <v>0</v>
      </c>
      <c r="E2" s="126">
        <v>1.0606978403536116</v>
      </c>
      <c r="F2" s="92" t="s">
        <v>371</v>
      </c>
      <c r="G2" s="92" t="b">
        <v>0</v>
      </c>
      <c r="H2" s="92" t="b">
        <v>0</v>
      </c>
      <c r="I2" s="92" t="b">
        <v>0</v>
      </c>
      <c r="J2" s="92" t="b">
        <v>0</v>
      </c>
      <c r="K2" s="92" t="b">
        <v>0</v>
      </c>
      <c r="L2" s="92" t="b">
        <v>0</v>
      </c>
    </row>
    <row r="3" spans="1:12" ht="15">
      <c r="A3" s="92" t="s">
        <v>333</v>
      </c>
      <c r="B3" s="92" t="s">
        <v>334</v>
      </c>
      <c r="C3" s="92">
        <v>2</v>
      </c>
      <c r="D3" s="126">
        <v>0</v>
      </c>
      <c r="E3" s="126">
        <v>1.0606978403536116</v>
      </c>
      <c r="F3" s="92" t="s">
        <v>304</v>
      </c>
      <c r="G3" s="92" t="b">
        <v>0</v>
      </c>
      <c r="H3" s="92" t="b">
        <v>0</v>
      </c>
      <c r="I3" s="92" t="b">
        <v>0</v>
      </c>
      <c r="J3" s="92" t="b">
        <v>0</v>
      </c>
      <c r="K3" s="92" t="b">
        <v>0</v>
      </c>
      <c r="L3" s="92"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395</v>
      </c>
      <c r="B1" s="13" t="s">
        <v>34</v>
      </c>
    </row>
    <row r="2" spans="1:2" ht="15">
      <c r="A2" s="118" t="s">
        <v>212</v>
      </c>
      <c r="B2" s="86">
        <v>2</v>
      </c>
    </row>
    <row r="3" spans="1:2" ht="15">
      <c r="A3" s="118" t="s">
        <v>214</v>
      </c>
      <c r="B3" s="86">
        <v>0</v>
      </c>
    </row>
    <row r="4" spans="1:2" ht="15">
      <c r="A4" s="118" t="s">
        <v>213</v>
      </c>
      <c r="B4" s="86">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400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192</v>
      </c>
      <c r="AU2" s="13" t="s">
        <v>238</v>
      </c>
      <c r="AV2" s="13" t="s">
        <v>239</v>
      </c>
      <c r="AW2" s="13" t="s">
        <v>240</v>
      </c>
      <c r="AX2" s="13" t="s">
        <v>241</v>
      </c>
      <c r="AY2" s="13" t="s">
        <v>242</v>
      </c>
      <c r="AZ2" s="13" t="s">
        <v>243</v>
      </c>
      <c r="BA2" s="13" t="s">
        <v>306</v>
      </c>
      <c r="BB2" s="123" t="s">
        <v>356</v>
      </c>
      <c r="BC2" s="123" t="s">
        <v>357</v>
      </c>
      <c r="BD2" s="123" t="s">
        <v>358</v>
      </c>
      <c r="BE2" s="123" t="s">
        <v>359</v>
      </c>
      <c r="BF2" s="123" t="s">
        <v>360</v>
      </c>
      <c r="BG2" s="123" t="s">
        <v>361</v>
      </c>
      <c r="BH2" s="123" t="s">
        <v>362</v>
      </c>
      <c r="BI2" s="123" t="s">
        <v>364</v>
      </c>
      <c r="BJ2" s="123" t="s">
        <v>365</v>
      </c>
      <c r="BK2" s="123" t="s">
        <v>367</v>
      </c>
      <c r="BL2" s="123" t="s">
        <v>384</v>
      </c>
      <c r="BM2" s="123" t="s">
        <v>385</v>
      </c>
      <c r="BN2" s="123" t="s">
        <v>386</v>
      </c>
      <c r="BO2" s="123" t="s">
        <v>387</v>
      </c>
      <c r="BP2" s="123" t="s">
        <v>388</v>
      </c>
      <c r="BQ2" s="123" t="s">
        <v>389</v>
      </c>
      <c r="BR2" s="123" t="s">
        <v>390</v>
      </c>
      <c r="BS2" s="123" t="s">
        <v>391</v>
      </c>
      <c r="BT2" s="123" t="s">
        <v>393</v>
      </c>
      <c r="BU2" s="3"/>
      <c r="BV2" s="3"/>
    </row>
    <row r="3" spans="1:74" ht="41.45" customHeight="1">
      <c r="A3" s="50" t="s">
        <v>212</v>
      </c>
      <c r="C3" s="53"/>
      <c r="D3" s="53" t="s">
        <v>64</v>
      </c>
      <c r="E3" s="54">
        <v>162</v>
      </c>
      <c r="F3" s="55">
        <v>100</v>
      </c>
      <c r="G3" s="113" t="s">
        <v>217</v>
      </c>
      <c r="H3" s="53"/>
      <c r="I3" s="57" t="s">
        <v>212</v>
      </c>
      <c r="J3" s="56"/>
      <c r="K3" s="56"/>
      <c r="L3" s="115" t="s">
        <v>262</v>
      </c>
      <c r="M3" s="59">
        <v>1</v>
      </c>
      <c r="N3" s="60">
        <v>2597.2060546875</v>
      </c>
      <c r="O3" s="60">
        <v>7322.796875</v>
      </c>
      <c r="P3" s="58"/>
      <c r="Q3" s="61"/>
      <c r="R3" s="61"/>
      <c r="S3" s="51"/>
      <c r="T3" s="51">
        <v>0</v>
      </c>
      <c r="U3" s="51">
        <v>2</v>
      </c>
      <c r="V3" s="52">
        <v>2</v>
      </c>
      <c r="W3" s="52">
        <v>0.5</v>
      </c>
      <c r="X3" s="52">
        <v>0.333333</v>
      </c>
      <c r="Y3" s="52">
        <v>1.459301</v>
      </c>
      <c r="Z3" s="52">
        <v>0</v>
      </c>
      <c r="AA3" s="52">
        <v>0</v>
      </c>
      <c r="AB3" s="62">
        <v>3</v>
      </c>
      <c r="AC3" s="62"/>
      <c r="AD3" s="63"/>
      <c r="AE3" s="86" t="s">
        <v>244</v>
      </c>
      <c r="AF3" s="86">
        <v>23</v>
      </c>
      <c r="AG3" s="86">
        <v>13</v>
      </c>
      <c r="AH3" s="86">
        <v>7</v>
      </c>
      <c r="AI3" s="86">
        <v>3</v>
      </c>
      <c r="AJ3" s="86"/>
      <c r="AK3" s="86"/>
      <c r="AL3" s="86"/>
      <c r="AM3" s="86"/>
      <c r="AN3" s="86"/>
      <c r="AO3" s="88">
        <v>42458.98122685185</v>
      </c>
      <c r="AP3" s="90" t="s">
        <v>253</v>
      </c>
      <c r="AQ3" s="86" t="b">
        <v>1</v>
      </c>
      <c r="AR3" s="86" t="b">
        <v>0</v>
      </c>
      <c r="AS3" s="86" t="b">
        <v>0</v>
      </c>
      <c r="AT3" s="86" t="s">
        <v>221</v>
      </c>
      <c r="AU3" s="86">
        <v>0</v>
      </c>
      <c r="AV3" s="86"/>
      <c r="AW3" s="86" t="b">
        <v>0</v>
      </c>
      <c r="AX3" s="86" t="s">
        <v>258</v>
      </c>
      <c r="AY3" s="90" t="s">
        <v>259</v>
      </c>
      <c r="AZ3" s="86" t="s">
        <v>66</v>
      </c>
      <c r="BA3" s="86" t="str">
        <f>REPLACE(INDEX(GroupVertices[Group],MATCH(Vertices[[#This Row],[Vertex]],GroupVertices[Vertex],0)),1,1,"")</f>
        <v>1</v>
      </c>
      <c r="BB3" s="51"/>
      <c r="BC3" s="51"/>
      <c r="BD3" s="51"/>
      <c r="BE3" s="51"/>
      <c r="BF3" s="51"/>
      <c r="BG3" s="51"/>
      <c r="BH3" s="124" t="s">
        <v>363</v>
      </c>
      <c r="BI3" s="124" t="s">
        <v>363</v>
      </c>
      <c r="BJ3" s="124" t="s">
        <v>366</v>
      </c>
      <c r="BK3" s="124" t="s">
        <v>366</v>
      </c>
      <c r="BL3" s="124">
        <v>0</v>
      </c>
      <c r="BM3" s="127">
        <v>0</v>
      </c>
      <c r="BN3" s="124">
        <v>1</v>
      </c>
      <c r="BO3" s="127">
        <v>2</v>
      </c>
      <c r="BP3" s="124">
        <v>0</v>
      </c>
      <c r="BQ3" s="127">
        <v>0</v>
      </c>
      <c r="BR3" s="124">
        <v>49</v>
      </c>
      <c r="BS3" s="127">
        <v>98</v>
      </c>
      <c r="BT3" s="124">
        <v>50</v>
      </c>
      <c r="BU3" s="3"/>
      <c r="BV3" s="3"/>
    </row>
    <row r="4" spans="1:77" ht="41.45" customHeight="1">
      <c r="A4" s="14" t="s">
        <v>213</v>
      </c>
      <c r="C4" s="15"/>
      <c r="D4" s="15" t="s">
        <v>64</v>
      </c>
      <c r="E4" s="94">
        <v>1000</v>
      </c>
      <c r="F4" s="82">
        <v>70</v>
      </c>
      <c r="G4" s="113" t="s">
        <v>256</v>
      </c>
      <c r="H4" s="15"/>
      <c r="I4" s="16" t="s">
        <v>213</v>
      </c>
      <c r="J4" s="67"/>
      <c r="K4" s="67"/>
      <c r="L4" s="115" t="s">
        <v>263</v>
      </c>
      <c r="M4" s="95">
        <v>9999</v>
      </c>
      <c r="N4" s="96">
        <v>2597.2060546875</v>
      </c>
      <c r="O4" s="96">
        <v>2676.202880859375</v>
      </c>
      <c r="P4" s="78"/>
      <c r="Q4" s="97"/>
      <c r="R4" s="97"/>
      <c r="S4" s="98"/>
      <c r="T4" s="51">
        <v>1</v>
      </c>
      <c r="U4" s="51">
        <v>0</v>
      </c>
      <c r="V4" s="52">
        <v>0</v>
      </c>
      <c r="W4" s="52">
        <v>0.333333</v>
      </c>
      <c r="X4" s="52">
        <v>0.333333</v>
      </c>
      <c r="Y4" s="52">
        <v>0.770168</v>
      </c>
      <c r="Z4" s="52">
        <v>0</v>
      </c>
      <c r="AA4" s="52">
        <v>0</v>
      </c>
      <c r="AB4" s="83">
        <v>4</v>
      </c>
      <c r="AC4" s="83"/>
      <c r="AD4" s="99"/>
      <c r="AE4" s="86" t="s">
        <v>245</v>
      </c>
      <c r="AF4" s="86">
        <v>7670</v>
      </c>
      <c r="AG4" s="86">
        <v>11984</v>
      </c>
      <c r="AH4" s="86">
        <v>18497</v>
      </c>
      <c r="AI4" s="86">
        <v>3074</v>
      </c>
      <c r="AJ4" s="86"/>
      <c r="AK4" s="86" t="s">
        <v>247</v>
      </c>
      <c r="AL4" s="86" t="s">
        <v>249</v>
      </c>
      <c r="AM4" s="90" t="s">
        <v>251</v>
      </c>
      <c r="AN4" s="86"/>
      <c r="AO4" s="88">
        <v>40499.605729166666</v>
      </c>
      <c r="AP4" s="86"/>
      <c r="AQ4" s="86" t="b">
        <v>0</v>
      </c>
      <c r="AR4" s="86" t="b">
        <v>0</v>
      </c>
      <c r="AS4" s="86" t="b">
        <v>1</v>
      </c>
      <c r="AT4" s="86" t="s">
        <v>221</v>
      </c>
      <c r="AU4" s="86">
        <v>248</v>
      </c>
      <c r="AV4" s="90" t="s">
        <v>255</v>
      </c>
      <c r="AW4" s="86" t="b">
        <v>0</v>
      </c>
      <c r="AX4" s="86" t="s">
        <v>258</v>
      </c>
      <c r="AY4" s="90" t="s">
        <v>260</v>
      </c>
      <c r="AZ4" s="86" t="s">
        <v>65</v>
      </c>
      <c r="BA4" s="86" t="str">
        <f>REPLACE(INDEX(GroupVertices[Group],MATCH(Vertices[[#This Row],[Vertex]],GroupVertices[Vertex],0)),1,1,"")</f>
        <v>1</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00" t="s">
        <v>214</v>
      </c>
      <c r="C5" s="101"/>
      <c r="D5" s="101" t="s">
        <v>64</v>
      </c>
      <c r="E5" s="102">
        <v>1000</v>
      </c>
      <c r="F5" s="103">
        <v>98.46879959903099</v>
      </c>
      <c r="G5" s="114" t="s">
        <v>257</v>
      </c>
      <c r="H5" s="101"/>
      <c r="I5" s="104" t="s">
        <v>214</v>
      </c>
      <c r="J5" s="105"/>
      <c r="K5" s="105"/>
      <c r="L5" s="116" t="s">
        <v>264</v>
      </c>
      <c r="M5" s="106">
        <v>511.29805362960485</v>
      </c>
      <c r="N5" s="107">
        <v>7401.7939453125</v>
      </c>
      <c r="O5" s="107">
        <v>7322.796875</v>
      </c>
      <c r="P5" s="108"/>
      <c r="Q5" s="109"/>
      <c r="R5" s="109"/>
      <c r="S5" s="110"/>
      <c r="T5" s="51">
        <v>1</v>
      </c>
      <c r="U5" s="51">
        <v>0</v>
      </c>
      <c r="V5" s="52">
        <v>0</v>
      </c>
      <c r="W5" s="52">
        <v>0.333333</v>
      </c>
      <c r="X5" s="52">
        <v>0.333333</v>
      </c>
      <c r="Y5" s="52">
        <v>0.770168</v>
      </c>
      <c r="Z5" s="52">
        <v>0</v>
      </c>
      <c r="AA5" s="52">
        <v>0</v>
      </c>
      <c r="AB5" s="111">
        <v>5</v>
      </c>
      <c r="AC5" s="111"/>
      <c r="AD5" s="112"/>
      <c r="AE5" s="86" t="s">
        <v>246</v>
      </c>
      <c r="AF5" s="86">
        <v>404</v>
      </c>
      <c r="AG5" s="86">
        <v>624</v>
      </c>
      <c r="AH5" s="86">
        <v>1316</v>
      </c>
      <c r="AI5" s="86">
        <v>51</v>
      </c>
      <c r="AJ5" s="86"/>
      <c r="AK5" s="86" t="s">
        <v>248</v>
      </c>
      <c r="AL5" s="86" t="s">
        <v>250</v>
      </c>
      <c r="AM5" s="90" t="s">
        <v>252</v>
      </c>
      <c r="AN5" s="86"/>
      <c r="AO5" s="88">
        <v>39967.51412037037</v>
      </c>
      <c r="AP5" s="90" t="s">
        <v>254</v>
      </c>
      <c r="AQ5" s="86" t="b">
        <v>0</v>
      </c>
      <c r="AR5" s="86" t="b">
        <v>0</v>
      </c>
      <c r="AS5" s="86" t="b">
        <v>0</v>
      </c>
      <c r="AT5" s="86" t="s">
        <v>221</v>
      </c>
      <c r="AU5" s="86">
        <v>41</v>
      </c>
      <c r="AV5" s="90" t="s">
        <v>255</v>
      </c>
      <c r="AW5" s="86" t="b">
        <v>0</v>
      </c>
      <c r="AX5" s="86" t="s">
        <v>258</v>
      </c>
      <c r="AY5" s="90" t="s">
        <v>261</v>
      </c>
      <c r="AZ5" s="86" t="s">
        <v>65</v>
      </c>
      <c r="BA5" s="86" t="str">
        <f>REPLACE(INDEX(GroupVertices[Group],MATCH(Vertices[[#This Row],[Vertex]],GroupVertices[Vertex],0)),1,1,"")</f>
        <v>1</v>
      </c>
      <c r="BB5" s="51"/>
      <c r="BC5" s="51"/>
      <c r="BD5" s="51"/>
      <c r="BE5" s="51"/>
      <c r="BF5" s="51"/>
      <c r="BG5" s="51"/>
      <c r="BH5" s="51"/>
      <c r="BI5" s="51"/>
      <c r="BJ5" s="51"/>
      <c r="BK5" s="51"/>
      <c r="BL5" s="51"/>
      <c r="BM5" s="52"/>
      <c r="BN5" s="51"/>
      <c r="BO5" s="52"/>
      <c r="BP5" s="51"/>
      <c r="BQ5" s="52"/>
      <c r="BR5" s="51"/>
      <c r="BS5" s="52"/>
      <c r="BT5" s="51"/>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
    <dataValidation allowBlank="1" showInputMessage="1" promptTitle="Vertex Tooltip" prompt="Enter optional text that will pop up when the mouse is hovered over the vertex." errorTitle="Invalid Vertex Image Key" sqref="L3:L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
    <dataValidation allowBlank="1" showInputMessage="1" promptTitle="Vertex Label Fill Color" prompt="To select an optional fill color for the Label shape, right-click and select Select Color on the right-click menu." sqref="J3:J5"/>
    <dataValidation allowBlank="1" showInputMessage="1" promptTitle="Vertex Image File" prompt="Enter the path to an image file.  Hover over the column header for examples." errorTitle="Invalid Vertex Image Key" sqref="G3:G5"/>
    <dataValidation allowBlank="1" showInputMessage="1" promptTitle="Vertex Color" prompt="To select an optional vertex color, right-click and select Select Color on the right-click menu." sqref="C3:C5"/>
    <dataValidation allowBlank="1" showInputMessage="1" promptTitle="Vertex Opacity" prompt="Enter an optional vertex opacity between 0 (transparent) and 100 (opaque)." errorTitle="Invalid Vertex Opacity" error="The optional vertex opacity must be a whole number between 0 and 10." sqref="F3:F5"/>
    <dataValidation type="list" allowBlank="1" showInputMessage="1" showErrorMessage="1" promptTitle="Vertex Shape" prompt="Select an optional vertex shape." errorTitle="Invalid Vertex Shape" error="You have entered an invalid vertex shape.  Try selecting from the drop-down list instead." sqref="D3:D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
      <formula1>ValidVertexLabelPositions</formula1>
    </dataValidation>
    <dataValidation allowBlank="1" showInputMessage="1" showErrorMessage="1" promptTitle="Vertex Name" prompt="Enter the name of the vertex." sqref="A3:A5"/>
  </dataValidations>
  <hyperlinks>
    <hyperlink ref="AM4" r:id="rId1" display="https://t.co/wrQRudx1e9"/>
    <hyperlink ref="AM5" r:id="rId2" display="https://t.co/GojAQ1bpDQ"/>
    <hyperlink ref="AP3" r:id="rId3" display="https://pbs.twimg.com/profile_banners/714958556668293120/1550443649"/>
    <hyperlink ref="AP5" r:id="rId4" display="https://pbs.twimg.com/profile_banners/44346920/1523044196"/>
    <hyperlink ref="AV4" r:id="rId5" display="http://abs.twimg.com/images/themes/theme1/bg.png"/>
    <hyperlink ref="AV5" r:id="rId6" display="http://abs.twimg.com/images/themes/theme1/bg.png"/>
    <hyperlink ref="G3" r:id="rId7" display="http://pbs.twimg.com/profile_images/1097266305336373249/fOSe5VzX_normal.jpg"/>
    <hyperlink ref="G4" r:id="rId8" display="http://pbs.twimg.com/profile_images/793498273403199488/OoFtxree_normal.jpg"/>
    <hyperlink ref="G5" r:id="rId9" display="http://pbs.twimg.com/profile_images/620937430938554368/TseGZVDU_normal.jpg"/>
    <hyperlink ref="AY3" r:id="rId10" display="https://twitter.com/tayloraschott"/>
    <hyperlink ref="AY4" r:id="rId11" display="https://twitter.com/accuchek_us"/>
    <hyperlink ref="AY5" r:id="rId12" display="https://twitter.com/accuchek_ca"/>
  </hyperlinks>
  <printOptions/>
  <pageMargins left="0.7" right="0.7" top="0.75" bottom="0.75" header="0.3" footer="0.3"/>
  <pageSetup horizontalDpi="600" verticalDpi="600" orientation="portrait" r:id="rId17"/>
  <drawing r:id="rId16"/>
  <legacyDrawing r:id="rId14"/>
  <tableParts>
    <tablePart r:id="rId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320</v>
      </c>
      <c r="Z2" s="13" t="s">
        <v>323</v>
      </c>
      <c r="AA2" s="13" t="s">
        <v>326</v>
      </c>
      <c r="AB2" s="13" t="s">
        <v>339</v>
      </c>
      <c r="AC2" s="13" t="s">
        <v>344</v>
      </c>
      <c r="AD2" s="13" t="s">
        <v>349</v>
      </c>
      <c r="AE2" s="13" t="s">
        <v>350</v>
      </c>
      <c r="AF2" s="13" t="s">
        <v>354</v>
      </c>
      <c r="AG2" s="68" t="s">
        <v>384</v>
      </c>
      <c r="AH2" s="68" t="s">
        <v>385</v>
      </c>
      <c r="AI2" s="68" t="s">
        <v>386</v>
      </c>
      <c r="AJ2" s="68" t="s">
        <v>387</v>
      </c>
      <c r="AK2" s="68" t="s">
        <v>388</v>
      </c>
      <c r="AL2" s="68" t="s">
        <v>389</v>
      </c>
      <c r="AM2" s="68" t="s">
        <v>390</v>
      </c>
      <c r="AN2" s="68" t="s">
        <v>391</v>
      </c>
      <c r="AO2" s="68" t="s">
        <v>394</v>
      </c>
    </row>
    <row r="3" spans="1:41" ht="15">
      <c r="A3" s="85" t="s">
        <v>304</v>
      </c>
      <c r="B3" s="119" t="s">
        <v>305</v>
      </c>
      <c r="C3" s="119" t="s">
        <v>56</v>
      </c>
      <c r="D3" s="15"/>
      <c r="E3" s="15"/>
      <c r="F3" s="16" t="s">
        <v>397</v>
      </c>
      <c r="G3" s="78"/>
      <c r="H3" s="78"/>
      <c r="I3" s="64">
        <v>3</v>
      </c>
      <c r="J3" s="64"/>
      <c r="K3" s="51">
        <v>3</v>
      </c>
      <c r="L3" s="51">
        <v>2</v>
      </c>
      <c r="M3" s="51">
        <v>0</v>
      </c>
      <c r="N3" s="51">
        <v>2</v>
      </c>
      <c r="O3" s="51">
        <v>0</v>
      </c>
      <c r="P3" s="52">
        <v>0</v>
      </c>
      <c r="Q3" s="52">
        <v>0</v>
      </c>
      <c r="R3" s="51">
        <v>1</v>
      </c>
      <c r="S3" s="51">
        <v>0</v>
      </c>
      <c r="T3" s="51">
        <v>3</v>
      </c>
      <c r="U3" s="51">
        <v>2</v>
      </c>
      <c r="V3" s="51">
        <v>2</v>
      </c>
      <c r="W3" s="52">
        <v>0.888889</v>
      </c>
      <c r="X3" s="52">
        <v>0.3333333333333333</v>
      </c>
      <c r="Y3" s="86"/>
      <c r="Z3" s="86"/>
      <c r="AA3" s="86"/>
      <c r="AB3" s="92" t="s">
        <v>340</v>
      </c>
      <c r="AC3" s="92" t="s">
        <v>342</v>
      </c>
      <c r="AD3" s="92"/>
      <c r="AE3" s="92" t="s">
        <v>351</v>
      </c>
      <c r="AF3" s="92" t="s">
        <v>355</v>
      </c>
      <c r="AG3" s="124">
        <v>0</v>
      </c>
      <c r="AH3" s="127">
        <v>0</v>
      </c>
      <c r="AI3" s="124">
        <v>1</v>
      </c>
      <c r="AJ3" s="127">
        <v>2</v>
      </c>
      <c r="AK3" s="124">
        <v>0</v>
      </c>
      <c r="AL3" s="127">
        <v>0</v>
      </c>
      <c r="AM3" s="124">
        <v>49</v>
      </c>
      <c r="AN3" s="127">
        <v>98</v>
      </c>
      <c r="AO3" s="124">
        <v>50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304</v>
      </c>
      <c r="B2" s="92" t="s">
        <v>212</v>
      </c>
      <c r="C2" s="86">
        <f>VLOOKUP(GroupVertices[[#This Row],[Vertex]],Vertices[],MATCH("ID",Vertices[[#Headers],[Vertex]:[Vertex Content Word Count]],0),FALSE)</f>
        <v>3</v>
      </c>
    </row>
    <row r="3" spans="1:3" ht="15">
      <c r="A3" s="86" t="s">
        <v>304</v>
      </c>
      <c r="B3" s="92" t="s">
        <v>214</v>
      </c>
      <c r="C3" s="86">
        <f>VLOOKUP(GroupVertices[[#This Row],[Vertex]],Vertices[],MATCH("ID",Vertices[[#Headers],[Vertex]:[Vertex Content Word Count]],0),FALSE)</f>
        <v>5</v>
      </c>
    </row>
    <row r="4" spans="1:3" ht="15">
      <c r="A4" s="86" t="s">
        <v>304</v>
      </c>
      <c r="B4" s="92" t="s">
        <v>213</v>
      </c>
      <c r="C4" s="86">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312</v>
      </c>
      <c r="B2" s="36" t="s">
        <v>265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0.333333</v>
      </c>
      <c r="O2" s="40">
        <f>COUNTIF(Vertices[Eigenvector Centrality],"&gt;= "&amp;N2)-COUNTIF(Vertices[Eigenvector Centrality],"&gt;="&amp;N3)</f>
        <v>0</v>
      </c>
      <c r="P2" s="39">
        <f>MIN(Vertices[PageRank])</f>
        <v>0.770168</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2"/>
      <c r="B3" s="122"/>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0.33636330909090906</v>
      </c>
      <c r="M3" s="42">
        <f>COUNTIF(Vertices[Closeness Centrality],"&gt;= "&amp;L3)-COUNTIF(Vertices[Closeness Centrality],"&gt;="&amp;L4)</f>
        <v>0</v>
      </c>
      <c r="N3" s="41">
        <f aca="true" t="shared" si="6" ref="N3:N26">N2+($N$57-$N$2)/BinDivisor</f>
        <v>0.333333</v>
      </c>
      <c r="O3" s="42">
        <f>COUNTIF(Vertices[Eigenvector Centrality],"&gt;= "&amp;N3)-COUNTIF(Vertices[Eigenvector Centrality],"&gt;="&amp;N4)</f>
        <v>0</v>
      </c>
      <c r="P3" s="41">
        <f aca="true" t="shared" si="7" ref="P3:P26">P2+($P$57-$P$2)/BinDivisor</f>
        <v>0.7826976909090909</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0.03636363636363636</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0.3393936181818181</v>
      </c>
      <c r="M4" s="40">
        <f>COUNTIF(Vertices[Closeness Centrality],"&gt;= "&amp;L4)-COUNTIF(Vertices[Closeness Centrality],"&gt;="&amp;L5)</f>
        <v>0</v>
      </c>
      <c r="N4" s="39">
        <f t="shared" si="6"/>
        <v>0.333333</v>
      </c>
      <c r="O4" s="40">
        <f>COUNTIF(Vertices[Eigenvector Centrality],"&gt;= "&amp;N4)-COUNTIF(Vertices[Eigenvector Centrality],"&gt;="&amp;N5)</f>
        <v>0</v>
      </c>
      <c r="P4" s="39">
        <f t="shared" si="7"/>
        <v>0.7952273818181819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2"/>
      <c r="B5" s="122"/>
      <c r="D5" s="34">
        <f t="shared" si="1"/>
        <v>0</v>
      </c>
      <c r="E5" s="3">
        <f>COUNTIF(Vertices[Degree],"&gt;= "&amp;D5)-COUNTIF(Vertices[Degree],"&gt;="&amp;D6)</f>
        <v>0</v>
      </c>
      <c r="F5" s="41">
        <f t="shared" si="2"/>
        <v>0.05454545454545454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0.3424239272727272</v>
      </c>
      <c r="M5" s="42">
        <f>COUNTIF(Vertices[Closeness Centrality],"&gt;= "&amp;L5)-COUNTIF(Vertices[Closeness Centrality],"&gt;="&amp;L6)</f>
        <v>0</v>
      </c>
      <c r="N5" s="41">
        <f t="shared" si="6"/>
        <v>0.333333</v>
      </c>
      <c r="O5" s="42">
        <f>COUNTIF(Vertices[Eigenvector Centrality],"&gt;= "&amp;N5)-COUNTIF(Vertices[Eigenvector Centrality],"&gt;="&amp;N6)</f>
        <v>0</v>
      </c>
      <c r="P5" s="41">
        <f t="shared" si="7"/>
        <v>0.8077570727272728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0.07272727272727272</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0.34545423636363626</v>
      </c>
      <c r="M6" s="40">
        <f>COUNTIF(Vertices[Closeness Centrality],"&gt;= "&amp;L6)-COUNTIF(Vertices[Closeness Centrality],"&gt;="&amp;L7)</f>
        <v>0</v>
      </c>
      <c r="N6" s="39">
        <f t="shared" si="6"/>
        <v>0.333333</v>
      </c>
      <c r="O6" s="40">
        <f>COUNTIF(Vertices[Eigenvector Centrality],"&gt;= "&amp;N6)-COUNTIF(Vertices[Eigenvector Centrality],"&gt;="&amp;N7)</f>
        <v>0</v>
      </c>
      <c r="P6" s="39">
        <f t="shared" si="7"/>
        <v>0.8202867636363638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0.3484845454545453</v>
      </c>
      <c r="M7" s="42">
        <f>COUNTIF(Vertices[Closeness Centrality],"&gt;= "&amp;L7)-COUNTIF(Vertices[Closeness Centrality],"&gt;="&amp;L8)</f>
        <v>0</v>
      </c>
      <c r="N7" s="41">
        <f t="shared" si="6"/>
        <v>0.333333</v>
      </c>
      <c r="O7" s="42">
        <f>COUNTIF(Vertices[Eigenvector Centrality],"&gt;= "&amp;N7)-COUNTIF(Vertices[Eigenvector Centrality],"&gt;="&amp;N8)</f>
        <v>0</v>
      </c>
      <c r="P7" s="41">
        <f t="shared" si="7"/>
        <v>0.8328164545454547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v>
      </c>
      <c r="D8" s="34">
        <f t="shared" si="1"/>
        <v>0</v>
      </c>
      <c r="E8" s="3">
        <f>COUNTIF(Vertices[Degree],"&gt;= "&amp;D8)-COUNTIF(Vertices[Degree],"&gt;="&amp;D9)</f>
        <v>0</v>
      </c>
      <c r="F8" s="39">
        <f t="shared" si="2"/>
        <v>0.1090909090909091</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0.3515148545454544</v>
      </c>
      <c r="M8" s="40">
        <f>COUNTIF(Vertices[Closeness Centrality],"&gt;= "&amp;L8)-COUNTIF(Vertices[Closeness Centrality],"&gt;="&amp;L9)</f>
        <v>0</v>
      </c>
      <c r="N8" s="39">
        <f t="shared" si="6"/>
        <v>0.333333</v>
      </c>
      <c r="O8" s="40">
        <f>COUNTIF(Vertices[Eigenvector Centrality],"&gt;= "&amp;N8)-COUNTIF(Vertices[Eigenvector Centrality],"&gt;="&amp;N9)</f>
        <v>0</v>
      </c>
      <c r="P8" s="39">
        <f t="shared" si="7"/>
        <v>0.8453461454545457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2"/>
      <c r="B9" s="122"/>
      <c r="D9" s="34">
        <f t="shared" si="1"/>
        <v>0</v>
      </c>
      <c r="E9" s="3">
        <f>COUNTIF(Vertices[Degree],"&gt;= "&amp;D9)-COUNTIF(Vertices[Degree],"&gt;="&amp;D10)</f>
        <v>0</v>
      </c>
      <c r="F9" s="41">
        <f t="shared" si="2"/>
        <v>0.1272727272727273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0.35454516363636346</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0.8578758363636366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0.14545454545454548</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0.3575754727272725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0.8704055272727276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2"/>
      <c r="B11" s="122"/>
      <c r="D11" s="34">
        <f t="shared" si="1"/>
        <v>0</v>
      </c>
      <c r="E11" s="3">
        <f>COUNTIF(Vertices[Degree],"&gt;= "&amp;D11)-COUNTIF(Vertices[Degree],"&gt;="&amp;D12)</f>
        <v>0</v>
      </c>
      <c r="F11" s="41">
        <f t="shared" si="2"/>
        <v>0.16363636363636366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0.3606057818181816</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0.8829352181818185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0.18181818181818185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0.36363609090909066</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0.8954649090909095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0.20000000000000004</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0.3666663999999997</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0.9079946000000004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2"/>
      <c r="B14" s="122"/>
      <c r="D14" s="34">
        <f t="shared" si="1"/>
        <v>0</v>
      </c>
      <c r="E14" s="3">
        <f>COUNTIF(Vertices[Degree],"&gt;= "&amp;D14)-COUNTIF(Vertices[Degree],"&gt;="&amp;D15)</f>
        <v>0</v>
      </c>
      <c r="F14" s="39">
        <f t="shared" si="2"/>
        <v>0.21818181818181823</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0.3696967090909088</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0.9205242909090914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0.23636363636363641</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0.37272701818181786</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0.9330539818181823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0.2545454545454546</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0.3757573272727269</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0.9455836727272733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3</v>
      </c>
      <c r="D17" s="34">
        <f t="shared" si="1"/>
        <v>0</v>
      </c>
      <c r="E17" s="3">
        <f>COUNTIF(Vertices[Degree],"&gt;= "&amp;D17)-COUNTIF(Vertices[Degree],"&gt;="&amp;D18)</f>
        <v>0</v>
      </c>
      <c r="F17" s="41">
        <f t="shared" si="2"/>
        <v>0.27272727272727276</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0.378787636363636</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0.9581133636363642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2</v>
      </c>
      <c r="D18" s="34">
        <f t="shared" si="1"/>
        <v>0</v>
      </c>
      <c r="E18" s="3">
        <f>COUNTIF(Vertices[Degree],"&gt;= "&amp;D18)-COUNTIF(Vertices[Degree],"&gt;="&amp;D19)</f>
        <v>0</v>
      </c>
      <c r="F18" s="39">
        <f t="shared" si="2"/>
        <v>0.29090909090909095</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0.38181794545454506</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0.9706430545454552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2"/>
      <c r="B19" s="122"/>
      <c r="D19" s="34">
        <f t="shared" si="1"/>
        <v>0</v>
      </c>
      <c r="E19" s="3">
        <f>COUNTIF(Vertices[Degree],"&gt;= "&amp;D19)-COUNTIF(Vertices[Degree],"&gt;="&amp;D20)</f>
        <v>0</v>
      </c>
      <c r="F19" s="41">
        <f t="shared" si="2"/>
        <v>0.30909090909090914</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0.3848482545454541</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0.9831727454545461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0.3272727272727273</v>
      </c>
      <c r="G20" s="40">
        <f>COUNTIF(Vertices[In-Degree],"&gt;= "&amp;F20)-COUNTIF(Vertices[In-Degree],"&gt;="&amp;F21)</f>
        <v>0</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0.3878785636363632</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0.9957024363636371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0.888889</v>
      </c>
      <c r="D21" s="34">
        <f t="shared" si="1"/>
        <v>0</v>
      </c>
      <c r="E21" s="3">
        <f>COUNTIF(Vertices[Degree],"&gt;= "&amp;D21)-COUNTIF(Vertices[Degree],"&gt;="&amp;D22)</f>
        <v>0</v>
      </c>
      <c r="F21" s="41">
        <f t="shared" si="2"/>
        <v>0.3454545454545455</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0.39090887272727226</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1.008232127272728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2"/>
      <c r="B22" s="122"/>
      <c r="D22" s="34">
        <f t="shared" si="1"/>
        <v>0</v>
      </c>
      <c r="E22" s="3">
        <f>COUNTIF(Vertices[Degree],"&gt;= "&amp;D22)-COUNTIF(Vertices[Degree],"&gt;="&amp;D23)</f>
        <v>0</v>
      </c>
      <c r="F22" s="39">
        <f t="shared" si="2"/>
        <v>0.3636363636363637</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0.3939391818181813</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1.0207618181818188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0.3333333333333333</v>
      </c>
      <c r="D23" s="34">
        <f t="shared" si="1"/>
        <v>0</v>
      </c>
      <c r="E23" s="3">
        <f>COUNTIF(Vertices[Degree],"&gt;= "&amp;D23)-COUNTIF(Vertices[Degree],"&gt;="&amp;D24)</f>
        <v>0</v>
      </c>
      <c r="F23" s="41">
        <f t="shared" si="2"/>
        <v>0.3818181818181819</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0.3969694909090904</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1.0332915090909096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313</v>
      </c>
      <c r="B24" s="36">
        <v>0</v>
      </c>
      <c r="D24" s="34">
        <f t="shared" si="1"/>
        <v>0</v>
      </c>
      <c r="E24" s="3">
        <f>COUNTIF(Vertices[Degree],"&gt;= "&amp;D24)-COUNTIF(Vertices[Degree],"&gt;="&amp;D25)</f>
        <v>0</v>
      </c>
      <c r="F24" s="39">
        <f t="shared" si="2"/>
        <v>0.4000000000000001</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0.39999979999999946</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1.0458212000000005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2"/>
      <c r="B25" s="122"/>
      <c r="D25" s="34">
        <f t="shared" si="1"/>
        <v>0</v>
      </c>
      <c r="E25" s="3">
        <f>COUNTIF(Vertices[Degree],"&gt;= "&amp;D25)-COUNTIF(Vertices[Degree],"&gt;="&amp;D26)</f>
        <v>0</v>
      </c>
      <c r="F25" s="41">
        <f t="shared" si="2"/>
        <v>0.41818181818181827</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0.40303010909090853</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1.0583508909090913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314</v>
      </c>
      <c r="B26" s="36" t="s">
        <v>315</v>
      </c>
      <c r="D26" s="34">
        <f t="shared" si="1"/>
        <v>0</v>
      </c>
      <c r="E26" s="3">
        <f>COUNTIF(Vertices[Degree],"&gt;= "&amp;D26)-COUNTIF(Vertices[Degree],"&gt;="&amp;D28)</f>
        <v>0</v>
      </c>
      <c r="F26" s="39">
        <f t="shared" si="2"/>
        <v>0.43636363636363645</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0.4060604181818176</v>
      </c>
      <c r="M26" s="40">
        <f>COUNTIF(Vertices[Closeness Centrality],"&gt;= "&amp;L26)-COUNTIF(Vertices[Closeness Centrality],"&gt;="&amp;L28)</f>
        <v>0</v>
      </c>
      <c r="N26" s="39">
        <f t="shared" si="6"/>
        <v>0.333333</v>
      </c>
      <c r="O26" s="40">
        <f>COUNTIF(Vertices[Eigenvector Centrality],"&gt;= "&amp;N26)-COUNTIF(Vertices[Eigenvector Centrality],"&gt;="&amp;N28)</f>
        <v>0</v>
      </c>
      <c r="P26" s="39">
        <f t="shared" si="7"/>
        <v>1.0708805818181821</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9"/>
      <c r="G27" s="80">
        <f>COUNTIF(Vertices[In-Degree],"&gt;= "&amp;F27)-COUNTIF(Vertices[In-Degree],"&gt;="&amp;F28)</f>
        <v>-2</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0.40909072727272666</v>
      </c>
      <c r="M28" s="42">
        <f>COUNTIF(Vertices[Closeness Centrality],"&gt;= "&amp;L28)-COUNTIF(Vertices[Closeness Centrality],"&gt;="&amp;L40)</f>
        <v>0</v>
      </c>
      <c r="N28" s="41">
        <f>N26+($N$57-$N$2)/BinDivisor</f>
        <v>0.333333</v>
      </c>
      <c r="O28" s="42">
        <f>COUNTIF(Vertices[Eigenvector Centrality],"&gt;= "&amp;N28)-COUNTIF(Vertices[Eigenvector Centrality],"&gt;="&amp;N40)</f>
        <v>0</v>
      </c>
      <c r="P28" s="41">
        <f>P26+($P$57-$P$2)/BinDivisor</f>
        <v>1.083410272727273</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4:21" ht="15">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-2</v>
      </c>
      <c r="H38" s="79"/>
      <c r="I38" s="80">
        <f>COUNTIF(Vertices[Out-Degree],"&gt;= "&amp;H38)-COUNTIF(Vertices[Out-Degree],"&gt;="&amp;H40)</f>
        <v>-1</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-3</v>
      </c>
      <c r="P38" s="79"/>
      <c r="Q38" s="80">
        <f>COUNTIF(Vertices[Eigenvector Centrality],"&gt;= "&amp;P38)-COUNTIF(Vertices[Eigenvector Centrality],"&gt;="&amp;P40)</f>
        <v>0</v>
      </c>
      <c r="R38" s="79"/>
      <c r="S38" s="81">
        <f>COUNTIF(Vertices[Clustering Coefficient],"&gt;= "&amp;R38)-COUNTIF(Vertices[Clustering Coefficient],"&gt;="&amp;R40)</f>
        <v>-3</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-2</v>
      </c>
      <c r="H39" s="79"/>
      <c r="I39" s="80">
        <f>COUNTIF(Vertices[Out-Degree],"&gt;= "&amp;H39)-COUNTIF(Vertices[Out-Degree],"&gt;="&amp;H40)</f>
        <v>-1</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-3</v>
      </c>
      <c r="P39" s="79"/>
      <c r="Q39" s="80">
        <f>COUNTIF(Vertices[Eigenvector Centrality],"&gt;= "&amp;P39)-COUNTIF(Vertices[Eigenvector Centrality],"&gt;="&amp;P40)</f>
        <v>0</v>
      </c>
      <c r="R39" s="79"/>
      <c r="S39" s="81">
        <f>COUNTIF(Vertices[Clustering Coefficient],"&gt;= "&amp;R39)-COUNTIF(Vertices[Clustering Coefficient],"&gt;="&amp;R40)</f>
        <v>-3</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0.41212103636363573</v>
      </c>
      <c r="M40" s="40">
        <f>COUNTIF(Vertices[Closeness Centrality],"&gt;= "&amp;L40)-COUNTIF(Vertices[Closeness Centrality],"&gt;="&amp;L41)</f>
        <v>0</v>
      </c>
      <c r="N40" s="39">
        <f>N28+($N$57-$N$2)/BinDivisor</f>
        <v>0.333333</v>
      </c>
      <c r="O40" s="40">
        <f>COUNTIF(Vertices[Eigenvector Centrality],"&gt;= "&amp;N40)-COUNTIF(Vertices[Eigenvector Centrality],"&gt;="&amp;N41)</f>
        <v>0</v>
      </c>
      <c r="P40" s="39">
        <f>P28+($P$57-$P$2)/BinDivisor</f>
        <v>1.0959399636363638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0.981818181818182</v>
      </c>
      <c r="I41" s="42">
        <f>COUNTIF(Vertices[Out-Degree],"&gt;= "&amp;H41)-COUNTIF(Vertices[Out-Degree],"&gt;="&amp;H42)</f>
        <v>0</v>
      </c>
      <c r="J41" s="41">
        <f aca="true" t="shared" si="13" ref="J41:J56">J40+($J$57-$J$2)/BinDivisor</f>
        <v>0.981818181818182</v>
      </c>
      <c r="K41" s="42">
        <f>COUNTIF(Vertices[Betweenness Centrality],"&gt;= "&amp;J41)-COUNTIF(Vertices[Betweenness Centrality],"&gt;="&amp;J42)</f>
        <v>0</v>
      </c>
      <c r="L41" s="41">
        <f aca="true" t="shared" si="14" ref="L41:L56">L40+($L$57-$L$2)/BinDivisor</f>
        <v>0.4151513454545448</v>
      </c>
      <c r="M41" s="42">
        <f>COUNTIF(Vertices[Closeness Centrality],"&gt;= "&amp;L41)-COUNTIF(Vertices[Closeness Centrality],"&gt;="&amp;L42)</f>
        <v>0</v>
      </c>
      <c r="N41" s="41">
        <f aca="true" t="shared" si="15" ref="N41:N56">N40+($N$57-$N$2)/BinDivisor</f>
        <v>0.333333</v>
      </c>
      <c r="O41" s="42">
        <f>COUNTIF(Vertices[Eigenvector Centrality],"&gt;= "&amp;N41)-COUNTIF(Vertices[Eigenvector Centrality],"&gt;="&amp;N42)</f>
        <v>0</v>
      </c>
      <c r="P41" s="41">
        <f aca="true" t="shared" si="16" ref="P41:P56">P40+($P$57-$P$2)/BinDivisor</f>
        <v>1.1084696545454547</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0.41818165454545386</v>
      </c>
      <c r="M42" s="40">
        <f>COUNTIF(Vertices[Closeness Centrality],"&gt;= "&amp;L42)-COUNTIF(Vertices[Closeness Centrality],"&gt;="&amp;L43)</f>
        <v>0</v>
      </c>
      <c r="N42" s="39">
        <f t="shared" si="15"/>
        <v>0.333333</v>
      </c>
      <c r="O42" s="40">
        <f>COUNTIF(Vertices[Eigenvector Centrality],"&gt;= "&amp;N42)-COUNTIF(Vertices[Eigenvector Centrality],"&gt;="&amp;N43)</f>
        <v>0</v>
      </c>
      <c r="P42" s="39">
        <f t="shared" si="16"/>
        <v>1.1209993454545455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0.42121196363636293</v>
      </c>
      <c r="M43" s="42">
        <f>COUNTIF(Vertices[Closeness Centrality],"&gt;= "&amp;L43)-COUNTIF(Vertices[Closeness Centrality],"&gt;="&amp;L44)</f>
        <v>0</v>
      </c>
      <c r="N43" s="41">
        <f t="shared" si="15"/>
        <v>0.333333</v>
      </c>
      <c r="O43" s="42">
        <f>COUNTIF(Vertices[Eigenvector Centrality],"&gt;= "&amp;N43)-COUNTIF(Vertices[Eigenvector Centrality],"&gt;="&amp;N44)</f>
        <v>0</v>
      </c>
      <c r="P43" s="41">
        <f t="shared" si="16"/>
        <v>1.1335290363636363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0.424242272727272</v>
      </c>
      <c r="M44" s="40">
        <f>COUNTIF(Vertices[Closeness Centrality],"&gt;= "&amp;L44)-COUNTIF(Vertices[Closeness Centrality],"&gt;="&amp;L45)</f>
        <v>0</v>
      </c>
      <c r="N44" s="39">
        <f t="shared" si="15"/>
        <v>0.333333</v>
      </c>
      <c r="O44" s="40">
        <f>COUNTIF(Vertices[Eigenvector Centrality],"&gt;= "&amp;N44)-COUNTIF(Vertices[Eigenvector Centrality],"&gt;="&amp;N45)</f>
        <v>0</v>
      </c>
      <c r="P44" s="39">
        <f t="shared" si="16"/>
        <v>1.1460587272727272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0.42727258181818106</v>
      </c>
      <c r="M45" s="42">
        <f>COUNTIF(Vertices[Closeness Centrality],"&gt;= "&amp;L45)-COUNTIF(Vertices[Closeness Centrality],"&gt;="&amp;L46)</f>
        <v>0</v>
      </c>
      <c r="N45" s="41">
        <f t="shared" si="15"/>
        <v>0.333333</v>
      </c>
      <c r="O45" s="42">
        <f>COUNTIF(Vertices[Eigenvector Centrality],"&gt;= "&amp;N45)-COUNTIF(Vertices[Eigenvector Centrality],"&gt;="&amp;N46)</f>
        <v>0</v>
      </c>
      <c r="P45" s="41">
        <f t="shared" si="16"/>
        <v>1.158588418181818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0.43030289090909013</v>
      </c>
      <c r="M46" s="40">
        <f>COUNTIF(Vertices[Closeness Centrality],"&gt;= "&amp;L46)-COUNTIF(Vertices[Closeness Centrality],"&gt;="&amp;L47)</f>
        <v>0</v>
      </c>
      <c r="N46" s="39">
        <f t="shared" si="15"/>
        <v>0.333333</v>
      </c>
      <c r="O46" s="40">
        <f>COUNTIF(Vertices[Eigenvector Centrality],"&gt;= "&amp;N46)-COUNTIF(Vertices[Eigenvector Centrality],"&gt;="&amp;N47)</f>
        <v>0</v>
      </c>
      <c r="P46" s="39">
        <f t="shared" si="16"/>
        <v>1.1711181090909089</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0.4333331999999992</v>
      </c>
      <c r="M47" s="42">
        <f>COUNTIF(Vertices[Closeness Centrality],"&gt;= "&amp;L47)-COUNTIF(Vertices[Closeness Centrality],"&gt;="&amp;L48)</f>
        <v>0</v>
      </c>
      <c r="N47" s="41">
        <f t="shared" si="15"/>
        <v>0.333333</v>
      </c>
      <c r="O47" s="42">
        <f>COUNTIF(Vertices[Eigenvector Centrality],"&gt;= "&amp;N47)-COUNTIF(Vertices[Eigenvector Centrality],"&gt;="&amp;N48)</f>
        <v>0</v>
      </c>
      <c r="P47" s="41">
        <f t="shared" si="16"/>
        <v>1.1836477999999997</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0.43636350909090826</v>
      </c>
      <c r="M48" s="40">
        <f>COUNTIF(Vertices[Closeness Centrality],"&gt;= "&amp;L48)-COUNTIF(Vertices[Closeness Centrality],"&gt;="&amp;L49)</f>
        <v>0</v>
      </c>
      <c r="N48" s="39">
        <f t="shared" si="15"/>
        <v>0.333333</v>
      </c>
      <c r="O48" s="40">
        <f>COUNTIF(Vertices[Eigenvector Centrality],"&gt;= "&amp;N48)-COUNTIF(Vertices[Eigenvector Centrality],"&gt;="&amp;N49)</f>
        <v>0</v>
      </c>
      <c r="P48" s="39">
        <f t="shared" si="16"/>
        <v>1.1961774909090905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0.43939381818181733</v>
      </c>
      <c r="M49" s="42">
        <f>COUNTIF(Vertices[Closeness Centrality],"&gt;= "&amp;L49)-COUNTIF(Vertices[Closeness Centrality],"&gt;="&amp;L50)</f>
        <v>0</v>
      </c>
      <c r="N49" s="41">
        <f t="shared" si="15"/>
        <v>0.333333</v>
      </c>
      <c r="O49" s="42">
        <f>COUNTIF(Vertices[Eigenvector Centrality],"&gt;= "&amp;N49)-COUNTIF(Vertices[Eigenvector Centrality],"&gt;="&amp;N50)</f>
        <v>0</v>
      </c>
      <c r="P49" s="41">
        <f t="shared" si="16"/>
        <v>1.2087071818181814</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0.4424241272727264</v>
      </c>
      <c r="M50" s="40">
        <f>COUNTIF(Vertices[Closeness Centrality],"&gt;= "&amp;L50)-COUNTIF(Vertices[Closeness Centrality],"&gt;="&amp;L51)</f>
        <v>0</v>
      </c>
      <c r="N50" s="39">
        <f t="shared" si="15"/>
        <v>0.333333</v>
      </c>
      <c r="O50" s="40">
        <f>COUNTIF(Vertices[Eigenvector Centrality],"&gt;= "&amp;N50)-COUNTIF(Vertices[Eigenvector Centrality],"&gt;="&amp;N51)</f>
        <v>0</v>
      </c>
      <c r="P50" s="39">
        <f t="shared" si="16"/>
        <v>1.2212368727272722</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0.44545443636363546</v>
      </c>
      <c r="M51" s="42">
        <f>COUNTIF(Vertices[Closeness Centrality],"&gt;= "&amp;L51)-COUNTIF(Vertices[Closeness Centrality],"&gt;="&amp;L52)</f>
        <v>0</v>
      </c>
      <c r="N51" s="41">
        <f t="shared" si="15"/>
        <v>0.333333</v>
      </c>
      <c r="O51" s="42">
        <f>COUNTIF(Vertices[Eigenvector Centrality],"&gt;= "&amp;N51)-COUNTIF(Vertices[Eigenvector Centrality],"&gt;="&amp;N52)</f>
        <v>0</v>
      </c>
      <c r="P51" s="41">
        <f t="shared" si="16"/>
        <v>1.233766563636363</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0.44848474545454453</v>
      </c>
      <c r="M52" s="40">
        <f>COUNTIF(Vertices[Closeness Centrality],"&gt;= "&amp;L52)-COUNTIF(Vertices[Closeness Centrality],"&gt;="&amp;L53)</f>
        <v>0</v>
      </c>
      <c r="N52" s="39">
        <f t="shared" si="15"/>
        <v>0.333333</v>
      </c>
      <c r="O52" s="40">
        <f>COUNTIF(Vertices[Eigenvector Centrality],"&gt;= "&amp;N52)-COUNTIF(Vertices[Eigenvector Centrality],"&gt;="&amp;N53)</f>
        <v>0</v>
      </c>
      <c r="P52" s="39">
        <f t="shared" si="16"/>
        <v>1.246296254545454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0.4515150545454536</v>
      </c>
      <c r="M53" s="42">
        <f>COUNTIF(Vertices[Closeness Centrality],"&gt;= "&amp;L53)-COUNTIF(Vertices[Closeness Centrality],"&gt;="&amp;L54)</f>
        <v>0</v>
      </c>
      <c r="N53" s="41">
        <f t="shared" si="15"/>
        <v>0.333333</v>
      </c>
      <c r="O53" s="42">
        <f>COUNTIF(Vertices[Eigenvector Centrality],"&gt;= "&amp;N53)-COUNTIF(Vertices[Eigenvector Centrality],"&gt;="&amp;N54)</f>
        <v>0</v>
      </c>
      <c r="P53" s="41">
        <f t="shared" si="16"/>
        <v>1.2588259454545447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0.45454536363636266</v>
      </c>
      <c r="M54" s="40">
        <f>COUNTIF(Vertices[Closeness Centrality],"&gt;= "&amp;L54)-COUNTIF(Vertices[Closeness Centrality],"&gt;="&amp;L55)</f>
        <v>0</v>
      </c>
      <c r="N54" s="39">
        <f t="shared" si="15"/>
        <v>0.333333</v>
      </c>
      <c r="O54" s="40">
        <f>COUNTIF(Vertices[Eigenvector Centrality],"&gt;= "&amp;N54)-COUNTIF(Vertices[Eigenvector Centrality],"&gt;="&amp;N55)</f>
        <v>0</v>
      </c>
      <c r="P54" s="39">
        <f t="shared" si="16"/>
        <v>1.2713556363636356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0.45757567272727173</v>
      </c>
      <c r="M55" s="42">
        <f>COUNTIF(Vertices[Closeness Centrality],"&gt;= "&amp;L55)-COUNTIF(Vertices[Closeness Centrality],"&gt;="&amp;L56)</f>
        <v>0</v>
      </c>
      <c r="N55" s="41">
        <f t="shared" si="15"/>
        <v>0.333333</v>
      </c>
      <c r="O55" s="42">
        <f>COUNTIF(Vertices[Eigenvector Centrality],"&gt;= "&amp;N55)-COUNTIF(Vertices[Eigenvector Centrality],"&gt;="&amp;N56)</f>
        <v>0</v>
      </c>
      <c r="P55" s="41">
        <f t="shared" si="16"/>
        <v>1.2838853272727264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0.4606059818181808</v>
      </c>
      <c r="M56" s="40">
        <f>COUNTIF(Vertices[Closeness Centrality],"&gt;= "&amp;L56)-COUNTIF(Vertices[Closeness Centrality],"&gt;="&amp;L57)</f>
        <v>0</v>
      </c>
      <c r="N56" s="39">
        <f t="shared" si="15"/>
        <v>0.333333</v>
      </c>
      <c r="O56" s="40">
        <f>COUNTIF(Vertices[Eigenvector Centrality],"&gt;= "&amp;N56)-COUNTIF(Vertices[Eigenvector Centrality],"&gt;="&amp;N57)</f>
        <v>0</v>
      </c>
      <c r="P56" s="39">
        <f t="shared" si="16"/>
        <v>1.2964150181818173</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2</v>
      </c>
      <c r="H57" s="43">
        <f>MAX(Vertices[Out-Degree])</f>
        <v>2</v>
      </c>
      <c r="I57" s="44">
        <f>COUNTIF(Vertices[Out-Degree],"&gt;= "&amp;H57)-COUNTIF(Vertices[Out-Degree],"&gt;="&amp;H58)</f>
        <v>1</v>
      </c>
      <c r="J57" s="43">
        <f>MAX(Vertices[Betweenness Centrality])</f>
        <v>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0.333333</v>
      </c>
      <c r="O57" s="44">
        <f>COUNTIF(Vertices[Eigenvector Centrality],"&gt;= "&amp;N57)-COUNTIF(Vertices[Eigenvector Centrality],"&gt;="&amp;N58)</f>
        <v>3</v>
      </c>
      <c r="P57" s="43">
        <f>MAX(Vertices[PageRank])</f>
        <v>1.459301</v>
      </c>
      <c r="Q57" s="44">
        <f>COUNTIF(Vertices[PageRank],"&gt;= "&amp;P57)-COUNTIF(Vertices[PageRank],"&gt;="&amp;P58)</f>
        <v>1</v>
      </c>
      <c r="R57" s="43">
        <f>MAX(Vertices[Clustering Coefficient])</f>
        <v>0</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0.6666666666666666</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0.6666666666666666</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0.6666666666666666</v>
      </c>
    </row>
    <row r="100" spans="1:2" ht="15">
      <c r="A100" s="35" t="s">
        <v>103</v>
      </c>
      <c r="B100" s="49">
        <f>_xlfn.IFERROR(MEDIAN(Vertices[Betweenness Centrality]),NoMetricMessage)</f>
        <v>0</v>
      </c>
    </row>
    <row r="111" spans="1:2" ht="15">
      <c r="A111" s="35" t="s">
        <v>106</v>
      </c>
      <c r="B111" s="49">
        <f>IF(COUNT(Vertices[Closeness Centrality])&gt;0,L2,NoMetricMessage)</f>
        <v>0.333333</v>
      </c>
    </row>
    <row r="112" spans="1:2" ht="15">
      <c r="A112" s="35" t="s">
        <v>107</v>
      </c>
      <c r="B112" s="49">
        <f>IF(COUNT(Vertices[Closeness Centrality])&gt;0,L57,NoMetricMessage)</f>
        <v>0.5</v>
      </c>
    </row>
    <row r="113" spans="1:2" ht="15">
      <c r="A113" s="35" t="s">
        <v>108</v>
      </c>
      <c r="B113" s="49">
        <f>_xlfn.IFERROR(AVERAGE(Vertices[Closeness Centrality]),NoMetricMessage)</f>
        <v>0.38888866666666666</v>
      </c>
    </row>
    <row r="114" spans="1:2" ht="15">
      <c r="A114" s="35" t="s">
        <v>109</v>
      </c>
      <c r="B114" s="49">
        <f>_xlfn.IFERROR(MEDIAN(Vertices[Closeness Centrality]),NoMetricMessage)</f>
        <v>0.333333</v>
      </c>
    </row>
    <row r="125" spans="1:2" ht="15">
      <c r="A125" s="35" t="s">
        <v>112</v>
      </c>
      <c r="B125" s="49">
        <f>IF(COUNT(Vertices[Eigenvector Centrality])&gt;0,N2,NoMetricMessage)</f>
        <v>0.333333</v>
      </c>
    </row>
    <row r="126" spans="1:2" ht="15">
      <c r="A126" s="35" t="s">
        <v>113</v>
      </c>
      <c r="B126" s="49">
        <f>IF(COUNT(Vertices[Eigenvector Centrality])&gt;0,N57,NoMetricMessage)</f>
        <v>0.333333</v>
      </c>
    </row>
    <row r="127" spans="1:2" ht="15">
      <c r="A127" s="35" t="s">
        <v>114</v>
      </c>
      <c r="B127" s="49">
        <f>_xlfn.IFERROR(AVERAGE(Vertices[Eigenvector Centrality]),NoMetricMessage)</f>
        <v>0.333333</v>
      </c>
    </row>
    <row r="128" spans="1:2" ht="15">
      <c r="A128" s="35" t="s">
        <v>115</v>
      </c>
      <c r="B128" s="49">
        <f>_xlfn.IFERROR(MEDIAN(Vertices[Eigenvector Centrality]),NoMetricMessage)</f>
        <v>0.333333</v>
      </c>
    </row>
    <row r="139" spans="1:2" ht="15">
      <c r="A139" s="35" t="s">
        <v>140</v>
      </c>
      <c r="B139" s="49">
        <f>IF(COUNT(Vertices[PageRank])&gt;0,P2,NoMetricMessage)</f>
        <v>0.770168</v>
      </c>
    </row>
    <row r="140" spans="1:2" ht="15">
      <c r="A140" s="35" t="s">
        <v>141</v>
      </c>
      <c r="B140" s="49">
        <f>IF(COUNT(Vertices[PageRank])&gt;0,P57,NoMetricMessage)</f>
        <v>1.459301</v>
      </c>
    </row>
    <row r="141" spans="1:2" ht="15">
      <c r="A141" s="35" t="s">
        <v>142</v>
      </c>
      <c r="B141" s="49">
        <f>_xlfn.IFERROR(AVERAGE(Vertices[PageRank]),NoMetricMessage)</f>
        <v>0.999879</v>
      </c>
    </row>
    <row r="142" spans="1:2" ht="15">
      <c r="A142" s="35" t="s">
        <v>143</v>
      </c>
      <c r="B142" s="49">
        <f>_xlfn.IFERROR(MEDIAN(Vertices[PageRank]),NoMetricMessage)</f>
        <v>0.770168</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267</v>
      </c>
      <c r="K7" s="13" t="s">
        <v>268</v>
      </c>
    </row>
    <row r="8" spans="1:11" ht="409.5">
      <c r="A8"/>
      <c r="B8">
        <v>2</v>
      </c>
      <c r="C8">
        <v>2</v>
      </c>
      <c r="D8" t="s">
        <v>61</v>
      </c>
      <c r="E8" t="s">
        <v>61</v>
      </c>
      <c r="H8" t="s">
        <v>73</v>
      </c>
      <c r="J8" t="s">
        <v>269</v>
      </c>
      <c r="K8" s="13" t="s">
        <v>270</v>
      </c>
    </row>
    <row r="9" spans="1:11" ht="409.5">
      <c r="A9"/>
      <c r="B9">
        <v>3</v>
      </c>
      <c r="C9">
        <v>4</v>
      </c>
      <c r="D9" t="s">
        <v>62</v>
      </c>
      <c r="E9" t="s">
        <v>62</v>
      </c>
      <c r="H9" t="s">
        <v>74</v>
      </c>
      <c r="J9" t="s">
        <v>271</v>
      </c>
      <c r="K9" s="117" t="s">
        <v>272</v>
      </c>
    </row>
    <row r="10" spans="1:11" ht="409.5">
      <c r="A10"/>
      <c r="B10">
        <v>4</v>
      </c>
      <c r="D10" t="s">
        <v>63</v>
      </c>
      <c r="E10" t="s">
        <v>63</v>
      </c>
      <c r="H10" t="s">
        <v>75</v>
      </c>
      <c r="J10" t="s">
        <v>273</v>
      </c>
      <c r="K10" s="13" t="s">
        <v>274</v>
      </c>
    </row>
    <row r="11" spans="1:11" ht="15">
      <c r="A11"/>
      <c r="B11">
        <v>5</v>
      </c>
      <c r="D11" t="s">
        <v>46</v>
      </c>
      <c r="E11">
        <v>1</v>
      </c>
      <c r="H11" t="s">
        <v>76</v>
      </c>
      <c r="J11" t="s">
        <v>275</v>
      </c>
      <c r="K11" t="s">
        <v>276</v>
      </c>
    </row>
    <row r="12" spans="1:11" ht="15">
      <c r="A12"/>
      <c r="B12"/>
      <c r="D12" t="s">
        <v>64</v>
      </c>
      <c r="E12">
        <v>2</v>
      </c>
      <c r="H12">
        <v>0</v>
      </c>
      <c r="J12" t="s">
        <v>277</v>
      </c>
      <c r="K12" t="s">
        <v>278</v>
      </c>
    </row>
    <row r="13" spans="1:11" ht="15">
      <c r="A13"/>
      <c r="B13"/>
      <c r="D13">
        <v>1</v>
      </c>
      <c r="E13">
        <v>3</v>
      </c>
      <c r="H13">
        <v>1</v>
      </c>
      <c r="J13" t="s">
        <v>279</v>
      </c>
      <c r="K13" t="s">
        <v>280</v>
      </c>
    </row>
    <row r="14" spans="4:11" ht="15">
      <c r="D14">
        <v>2</v>
      </c>
      <c r="E14">
        <v>4</v>
      </c>
      <c r="H14">
        <v>2</v>
      </c>
      <c r="J14" t="s">
        <v>281</v>
      </c>
      <c r="K14" t="s">
        <v>282</v>
      </c>
    </row>
    <row r="15" spans="4:11" ht="15">
      <c r="D15">
        <v>3</v>
      </c>
      <c r="E15">
        <v>5</v>
      </c>
      <c r="H15">
        <v>3</v>
      </c>
      <c r="J15" t="s">
        <v>283</v>
      </c>
      <c r="K15" t="s">
        <v>284</v>
      </c>
    </row>
    <row r="16" spans="4:11" ht="15">
      <c r="D16">
        <v>4</v>
      </c>
      <c r="E16">
        <v>6</v>
      </c>
      <c r="H16">
        <v>4</v>
      </c>
      <c r="J16" t="s">
        <v>285</v>
      </c>
      <c r="K16" t="s">
        <v>286</v>
      </c>
    </row>
    <row r="17" spans="4:11" ht="15">
      <c r="D17">
        <v>5</v>
      </c>
      <c r="E17">
        <v>7</v>
      </c>
      <c r="H17">
        <v>5</v>
      </c>
      <c r="J17" t="s">
        <v>287</v>
      </c>
      <c r="K17" t="s">
        <v>288</v>
      </c>
    </row>
    <row r="18" spans="4:11" ht="15">
      <c r="D18">
        <v>6</v>
      </c>
      <c r="E18">
        <v>8</v>
      </c>
      <c r="H18">
        <v>6</v>
      </c>
      <c r="J18" t="s">
        <v>289</v>
      </c>
      <c r="K18" t="s">
        <v>290</v>
      </c>
    </row>
    <row r="19" spans="4:11" ht="15">
      <c r="D19">
        <v>7</v>
      </c>
      <c r="E19">
        <v>9</v>
      </c>
      <c r="H19">
        <v>7</v>
      </c>
      <c r="J19" t="s">
        <v>291</v>
      </c>
      <c r="K19" t="s">
        <v>292</v>
      </c>
    </row>
    <row r="20" spans="4:11" ht="15">
      <c r="D20">
        <v>8</v>
      </c>
      <c r="H20">
        <v>8</v>
      </c>
      <c r="J20" t="s">
        <v>293</v>
      </c>
      <c r="K20" t="s">
        <v>294</v>
      </c>
    </row>
    <row r="21" spans="4:11" ht="409.5">
      <c r="D21">
        <v>9</v>
      </c>
      <c r="H21">
        <v>9</v>
      </c>
      <c r="J21" t="s">
        <v>295</v>
      </c>
      <c r="K21" s="13" t="s">
        <v>296</v>
      </c>
    </row>
    <row r="22" spans="4:11" ht="409.5">
      <c r="D22">
        <v>10</v>
      </c>
      <c r="J22" t="s">
        <v>297</v>
      </c>
      <c r="K22" s="13" t="s">
        <v>298</v>
      </c>
    </row>
    <row r="23" spans="4:11" ht="409.5">
      <c r="D23">
        <v>11</v>
      </c>
      <c r="J23" t="s">
        <v>299</v>
      </c>
      <c r="K23" s="13" t="s">
        <v>300</v>
      </c>
    </row>
    <row r="24" spans="10:11" ht="409.5">
      <c r="J24" t="s">
        <v>301</v>
      </c>
      <c r="K24" s="13" t="s">
        <v>401</v>
      </c>
    </row>
    <row r="25" spans="10:11" ht="15">
      <c r="J25" t="s">
        <v>302</v>
      </c>
      <c r="K25" t="b">
        <v>0</v>
      </c>
    </row>
    <row r="26" spans="10:11" ht="15">
      <c r="J26" t="s">
        <v>398</v>
      </c>
      <c r="K26" t="s">
        <v>399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309</v>
      </c>
      <c r="B2" s="121" t="s">
        <v>310</v>
      </c>
      <c r="C2" s="68" t="s">
        <v>311</v>
      </c>
    </row>
    <row r="3" spans="1:3" ht="15">
      <c r="A3" s="120" t="s">
        <v>304</v>
      </c>
      <c r="B3" s="120" t="s">
        <v>304</v>
      </c>
      <c r="C3"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86" t="s">
        <v>316</v>
      </c>
      <c r="B1" s="86" t="s">
        <v>317</v>
      </c>
      <c r="C1" s="86" t="s">
        <v>318</v>
      </c>
      <c r="D1" s="86" t="s">
        <v>319</v>
      </c>
    </row>
    <row r="2" spans="1:4" ht="15">
      <c r="A2" s="86"/>
      <c r="B2" s="86"/>
      <c r="C2" s="86"/>
      <c r="D2" s="86"/>
    </row>
    <row r="4" spans="1:4" ht="15" customHeight="1">
      <c r="A4" s="86" t="s">
        <v>321</v>
      </c>
      <c r="B4" s="86" t="s">
        <v>317</v>
      </c>
      <c r="C4" s="86" t="s">
        <v>322</v>
      </c>
      <c r="D4" s="86" t="s">
        <v>319</v>
      </c>
    </row>
    <row r="5" spans="1:4" ht="15">
      <c r="A5" s="86"/>
      <c r="B5" s="86"/>
      <c r="C5" s="86"/>
      <c r="D5" s="86"/>
    </row>
    <row r="7" spans="1:4" ht="15" customHeight="1">
      <c r="A7" s="86" t="s">
        <v>324</v>
      </c>
      <c r="B7" s="86" t="s">
        <v>317</v>
      </c>
      <c r="C7" s="86" t="s">
        <v>325</v>
      </c>
      <c r="D7" s="86" t="s">
        <v>319</v>
      </c>
    </row>
    <row r="8" spans="1:4" ht="15">
      <c r="A8" s="86"/>
      <c r="B8" s="86"/>
      <c r="C8" s="86"/>
      <c r="D8" s="86"/>
    </row>
    <row r="10" spans="1:4" ht="15" customHeight="1">
      <c r="A10" s="13" t="s">
        <v>327</v>
      </c>
      <c r="B10" s="13" t="s">
        <v>317</v>
      </c>
      <c r="C10" s="13" t="s">
        <v>338</v>
      </c>
      <c r="D10" s="13" t="s">
        <v>319</v>
      </c>
    </row>
    <row r="11" spans="1:4" ht="15">
      <c r="A11" s="92" t="s">
        <v>328</v>
      </c>
      <c r="B11" s="92">
        <v>0</v>
      </c>
      <c r="C11" s="92" t="s">
        <v>333</v>
      </c>
      <c r="D11" s="92">
        <v>2</v>
      </c>
    </row>
    <row r="12" spans="1:4" ht="15">
      <c r="A12" s="92" t="s">
        <v>329</v>
      </c>
      <c r="B12" s="92">
        <v>1</v>
      </c>
      <c r="C12" s="92" t="s">
        <v>334</v>
      </c>
      <c r="D12" s="92">
        <v>2</v>
      </c>
    </row>
    <row r="13" spans="1:4" ht="15">
      <c r="A13" s="92" t="s">
        <v>330</v>
      </c>
      <c r="B13" s="92">
        <v>0</v>
      </c>
      <c r="C13" s="92" t="s">
        <v>335</v>
      </c>
      <c r="D13" s="92">
        <v>2</v>
      </c>
    </row>
    <row r="14" spans="1:4" ht="15">
      <c r="A14" s="92" t="s">
        <v>331</v>
      </c>
      <c r="B14" s="92">
        <v>49</v>
      </c>
      <c r="C14" s="92" t="s">
        <v>336</v>
      </c>
      <c r="D14" s="92">
        <v>2</v>
      </c>
    </row>
    <row r="15" spans="1:4" ht="15">
      <c r="A15" s="92" t="s">
        <v>332</v>
      </c>
      <c r="B15" s="92">
        <v>50</v>
      </c>
      <c r="C15" s="92" t="s">
        <v>337</v>
      </c>
      <c r="D15" s="92">
        <v>2</v>
      </c>
    </row>
    <row r="16" spans="1:4" ht="15">
      <c r="A16" s="92" t="s">
        <v>333</v>
      </c>
      <c r="B16" s="92">
        <v>2</v>
      </c>
      <c r="C16" s="92"/>
      <c r="D16" s="92"/>
    </row>
    <row r="17" spans="1:4" ht="15">
      <c r="A17" s="92" t="s">
        <v>334</v>
      </c>
      <c r="B17" s="92">
        <v>2</v>
      </c>
      <c r="C17" s="92"/>
      <c r="D17" s="92"/>
    </row>
    <row r="18" spans="1:4" ht="15">
      <c r="A18" s="92" t="s">
        <v>335</v>
      </c>
      <c r="B18" s="92">
        <v>2</v>
      </c>
      <c r="C18" s="92"/>
      <c r="D18" s="92"/>
    </row>
    <row r="19" spans="1:4" ht="15">
      <c r="A19" s="92" t="s">
        <v>336</v>
      </c>
      <c r="B19" s="92">
        <v>2</v>
      </c>
      <c r="C19" s="92"/>
      <c r="D19" s="92"/>
    </row>
    <row r="20" spans="1:4" ht="15">
      <c r="A20" s="92" t="s">
        <v>337</v>
      </c>
      <c r="B20" s="92">
        <v>2</v>
      </c>
      <c r="C20" s="92"/>
      <c r="D20" s="92"/>
    </row>
    <row r="23" spans="1:4" ht="15" customHeight="1">
      <c r="A23" s="13" t="s">
        <v>341</v>
      </c>
      <c r="B23" s="13" t="s">
        <v>317</v>
      </c>
      <c r="C23" s="13" t="s">
        <v>343</v>
      </c>
      <c r="D23" s="13" t="s">
        <v>319</v>
      </c>
    </row>
    <row r="24" spans="1:4" ht="15">
      <c r="A24" s="92" t="s">
        <v>342</v>
      </c>
      <c r="B24" s="92">
        <v>2</v>
      </c>
      <c r="C24" s="92" t="s">
        <v>342</v>
      </c>
      <c r="D24" s="92">
        <v>2</v>
      </c>
    </row>
    <row r="27" spans="1:4" ht="15" customHeight="1">
      <c r="A27" s="86" t="s">
        <v>345</v>
      </c>
      <c r="B27" s="86" t="s">
        <v>317</v>
      </c>
      <c r="C27" s="86" t="s">
        <v>347</v>
      </c>
      <c r="D27" s="86" t="s">
        <v>319</v>
      </c>
    </row>
    <row r="28" spans="1:4" ht="15">
      <c r="A28" s="86"/>
      <c r="B28" s="86"/>
      <c r="C28" s="86"/>
      <c r="D28" s="86"/>
    </row>
    <row r="30" spans="1:4" ht="15" customHeight="1">
      <c r="A30" s="13" t="s">
        <v>346</v>
      </c>
      <c r="B30" s="13" t="s">
        <v>317</v>
      </c>
      <c r="C30" s="13" t="s">
        <v>348</v>
      </c>
      <c r="D30" s="13" t="s">
        <v>319</v>
      </c>
    </row>
    <row r="31" spans="1:4" ht="15">
      <c r="A31" s="86" t="s">
        <v>214</v>
      </c>
      <c r="B31" s="86">
        <v>1</v>
      </c>
      <c r="C31" s="86" t="s">
        <v>214</v>
      </c>
      <c r="D31" s="86">
        <v>1</v>
      </c>
    </row>
    <row r="32" spans="1:4" ht="15">
      <c r="A32" s="86" t="s">
        <v>213</v>
      </c>
      <c r="B32" s="86">
        <v>1</v>
      </c>
      <c r="C32" s="86" t="s">
        <v>213</v>
      </c>
      <c r="D32" s="86">
        <v>1</v>
      </c>
    </row>
    <row r="35" spans="1:4" ht="15" customHeight="1">
      <c r="A35" s="13" t="s">
        <v>352</v>
      </c>
      <c r="B35" s="13" t="s">
        <v>317</v>
      </c>
      <c r="C35" s="13" t="s">
        <v>353</v>
      </c>
      <c r="D35" s="13" t="s">
        <v>319</v>
      </c>
    </row>
    <row r="36" spans="1:4" ht="15">
      <c r="A36" s="118" t="s">
        <v>213</v>
      </c>
      <c r="B36" s="86">
        <v>18497</v>
      </c>
      <c r="C36" s="118" t="s">
        <v>213</v>
      </c>
      <c r="D36" s="86">
        <v>18497</v>
      </c>
    </row>
    <row r="37" spans="1:4" ht="15">
      <c r="A37" s="118" t="s">
        <v>214</v>
      </c>
      <c r="B37" s="86">
        <v>1316</v>
      </c>
      <c r="C37" s="118" t="s">
        <v>214</v>
      </c>
      <c r="D37" s="86">
        <v>1316</v>
      </c>
    </row>
    <row r="38" spans="1:4" ht="15">
      <c r="A38" s="118" t="s">
        <v>212</v>
      </c>
      <c r="B38" s="86">
        <v>7</v>
      </c>
      <c r="C38" s="118" t="s">
        <v>212</v>
      </c>
      <c r="D38" s="86">
        <v>7</v>
      </c>
    </row>
  </sheetData>
  <printOptions/>
  <pageMargins left="0.7" right="0.7" top="0.75" bottom="0.75" header="0.3" footer="0.3"/>
  <pageSetup orientation="portrait" paperSize="9"/>
  <tableParts>
    <tablePart r:id="rId5"/>
    <tablePart r:id="rId7"/>
    <tablePart r:id="rId6"/>
    <tablePart r:id="rId4"/>
    <tablePart r:id="rId8"/>
    <tablePart r:id="rId3"/>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2019-02-19T20:59:07Z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