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<sst xmlns="http://schemas.openxmlformats.org/spreadsheetml/2006/main" count="843" uniqueCount="338">
  <si>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</si>
  <si>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</si>
  <si>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</si>
  <si>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</si>
  <si>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</si>
  <si>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</si>
  <si>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</si>
  <si>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</si>
  <si>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</si>
  <si>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</si>
  <si>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</si>
  <si>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</si>
  <si>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</si>
  <si>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</si>
  <si>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</si>
  <si>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</si>
  <si>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</si>
  <si>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</si>
  <si>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</si>
  <si>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</si>
  <si>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</si>
  <si>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</si>
  <si>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</si>
  <si>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</si>
  <si>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</si>
  <si>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</si>
  <si>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</si>
  <si>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</si>
  <si>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</si>
  <si>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</si>
  <si>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</si>
  <si>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</si>
  <si>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</si>
  <si>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</si>
  <si>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</si>
  <si>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</si>
  <si>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</si>
  <si>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</si>
  <si>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</si>
  <si>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</si>
  <si>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</si>
  <si>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</si>
  <si>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</si>
  <si>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</si>
  <si>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</si>
  <si>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</si>
  <si>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</si>
  <si>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</si>
  <si>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</si>
  <si>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</si>
  <si>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</si>
  <si>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</si>
  <si>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</si>
  <si>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</si>
  <si>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</si>
  <si>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</si>
  <si>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</si>
  <si>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</si>
  <si>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</si>
  <si>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</si>
  <si>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</si>
  <si>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</si>
  <si>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</si>
  <si>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</si>
  <si>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</si>
  <si>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</si>
  <si>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</si>
  <si>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</si>
  <si>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</si>
  <si>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</si>
  <si>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</si>
  <si>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</si>
  <si>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</si>
  <si>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</si>
  <si>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</si>
  <si>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</si>
  <si>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</si>
  <si>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</si>
  <si>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</si>
  <si>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</si>
  <si>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</si>
  <si>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</si>
  <si>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</si>
  <si>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</si>
  <si>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</si>
  <si>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</si>
  <si>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</si>
  <si>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</si>
  <si>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</si>
  <si>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</si>
  <si>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</si>
  <si>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</si>
  <si>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</si>
  <si>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</si>
  <si>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</si>
  <si>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</si>
  <si>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</si>
  <si>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</si>
  <si>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</si>
  <si>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</si>
  <si>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</si>
  <si>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</si>
  <si>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</si>
  <si>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</si>
  <si>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</si>
  <si>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</si>
  <si>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</si>
  <si>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</si>
  <si>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</si>
  <si>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</si>
  <si>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</si>
  <si>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</si>
  <si>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</si>
  <si>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</si>
  <si>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</si>
  <si>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</si>
  <si>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</si>
  <si>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</si>
  <si>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</si>
  <si>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</si>
  <si>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</si>
  <si>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</si>
  <si>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</si>
  <si>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</si>
  <si>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</si>
  <si>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</si>
  <si>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</si>
  <si>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</si>
  <si>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</si>
  <si>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</si>
  <si>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</si>
  <si>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</si>
  <si>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</si>
  <si>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</si>
  <si>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</si>
  <si>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</si>
  <si>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</si>
  <si>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</si>
  <si>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</si>
  <si>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</si>
  <si>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</si>
  <si>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</si>
  <si>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</si>
  <si>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</si>
  <si>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</si>
  <si>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</si>
  <si>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</si>
  <si>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</si>
  <si>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</si>
  <si>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</si>
  <si>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</si>
  <si>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</si>
  <si>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</si>
  <si>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</si>
  <si>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</si>
  <si>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</si>
  <si>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</si>
  <si>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</si>
  <si>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</si>
  <si>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</si>
  <si>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</si>
  <si>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</si>
  <si>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</si>
  <si>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</si>
  <si>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</si>
  <si>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</si>
  <si>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</si>
  <si>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</si>
  <si>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</si>
  <si>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</si>
  <si>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</si>
  <si>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</si>
  <si>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</si>
  <si>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</si>
  <si>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</si>
  <si>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Directed</t>
  </si>
  <si>
    <t>Interaction Type</t>
  </si>
  <si>
    <t>Times</t>
  </si>
  <si>
    <t>shave heads together</t>
  </si>
  <si>
    <t>talk</t>
  </si>
  <si>
    <t>feel heads together</t>
  </si>
  <si>
    <t>try on hats together</t>
  </si>
  <si>
    <t>look in mirror together</t>
  </si>
  <si>
    <t>try on wigs together</t>
  </si>
  <si>
    <t>hug</t>
  </si>
  <si>
    <t>hold hands</t>
  </si>
  <si>
    <t>takes phone from</t>
  </si>
  <si>
    <t>puts scarf on</t>
  </si>
  <si>
    <t>touches</t>
  </si>
  <si>
    <t>compliments</t>
  </si>
  <si>
    <t>takes milk from</t>
  </si>
  <si>
    <t>pours milk for</t>
  </si>
  <si>
    <t>avoids</t>
  </si>
  <si>
    <t>gives credit card to</t>
  </si>
  <si>
    <t>yells</t>
  </si>
  <si>
    <t>insults</t>
  </si>
  <si>
    <t>look at wigs online together</t>
  </si>
  <si>
    <t>hides</t>
  </si>
  <si>
    <t>takes pizza from</t>
  </si>
  <si>
    <t>closes door on</t>
  </si>
  <si>
    <t>apologizes</t>
  </si>
  <si>
    <t>kisses on head</t>
  </si>
  <si>
    <t>run together</t>
  </si>
  <si>
    <t>lifts feet</t>
  </si>
  <si>
    <t>puts blanket on</t>
  </si>
  <si>
    <t>Alexa</t>
  </si>
  <si>
    <t>Lori</t>
  </si>
  <si>
    <t>Dave</t>
  </si>
  <si>
    <t>Lucas</t>
  </si>
  <si>
    <t>Jennifer</t>
  </si>
  <si>
    <t>Jack</t>
  </si>
  <si>
    <t>Katie</t>
  </si>
  <si>
    <t>Lorraine</t>
  </si>
  <si>
    <t>Hannah</t>
  </si>
  <si>
    <t>Reagan</t>
  </si>
  <si>
    <t>Security guard</t>
  </si>
  <si>
    <t>Pizza guy</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</si>
  <si>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</si>
  <si>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</si>
  <si>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</si>
  <si>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</si>
  <si>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</si>
  <si>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</si>
  <si>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</si>
  <si>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</si>
  <si>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</si>
  <si>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</si>
  <si>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</si>
  <si>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</si>
  <si>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</si>
  <si>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</si>
  <si>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</si>
  <si>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</si>
  <si>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</si>
  <si>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</si>
  <si>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</si>
  <si>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</si>
  <si>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</si>
  <si>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</si>
  <si>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</si>
  <si>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</si>
  <si>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</si>
  <si>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</si>
  <si>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</si>
  <si>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</si>
  <si>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</si>
  <si>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</si>
  <si>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</si>
  <si>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</si>
  <si>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</si>
  <si>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</si>
  <si>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</si>
  <si>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</si>
  <si>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</si>
  <si>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</si>
  <si>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</si>
  <si>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</si>
  <si>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0, 12, 96</t>
  </si>
  <si>
    <t>0, 136, 227</t>
  </si>
  <si>
    <t>0, 100, 50</t>
  </si>
  <si>
    <t>Vertex Group</t>
  </si>
  <si>
    <t>Vertex 1 Group</t>
  </si>
  <si>
    <t>Vertex 2 Group</t>
  </si>
  <si>
    <t>LayoutAlgorithm░The graph was laid out using the Fruchterman-Reingold layout algorithm.▓GraphDirectedness░The graph is directed.▓GroupingDescription░The graph's vertices were grouped by cluster using the Clauset-Newman-Moore cluster algorithm.</t>
  </si>
  <si>
    <t>Workbook Settings 2</t>
  </si>
  <si>
    <t>Autofill Workbook Results</t>
  </si>
  <si>
    <t>0, 176, 22</t>
  </si>
  <si>
    <t>191, 0, 0</t>
  </si>
  <si>
    <t>230, 120, 0</t>
  </si>
  <si>
    <t>255, 191, 0</t>
  </si>
  <si>
    <t>150, 200, 0</t>
  </si>
  <si>
    <t>200, 0, 120</t>
  </si>
  <si>
    <t>77, 0, 96</t>
  </si>
  <si>
    <t>91, 0, 191</t>
  </si>
  <si>
    <t>0, 98, 130</t>
  </si>
  <si>
    <t>26, 54, 255</t>
  </si>
  <si>
    <t>91, 189, 255</t>
  </si>
  <si>
    <t>28, 255, 141</t>
  </si>
  <si>
    <t>66, 255, 89</t>
  </si>
  <si>
    <t>255, 74, 74</t>
  </si>
  <si>
    <t>255, 179, 94</t>
  </si>
  <si>
    <t>255, 218, 106</t>
  </si>
  <si>
    <t>211, 255, 79</t>
  </si>
  <si>
    <t>255, 79, 185</t>
  </si>
  <si>
    <t>209, 26, 255</t>
  </si>
  <si>
    <t>160, 74, 255</t>
  </si>
  <si>
    <t>43, 202, 255</t>
  </si>
  <si>
    <t>213, 218, 255</t>
  </si>
  <si>
    <t>213, 238, 255</t>
  </si>
  <si>
    <t>213, 255, 234</t>
  </si>
  <si>
    <t>Group 1</t>
  </si>
  <si>
    <t>Group 2</t>
  </si>
  <si>
    <t>Edges</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</si>
  <si>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</si>
  <si>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</si>
  <si>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</si>
  <si>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</si>
  <si>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</si>
  <si>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</si>
  <si>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</si>
  <si>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</si>
  <si>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</si>
  <si>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</si>
  <si>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</si>
  <si>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</si>
  <si>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</si>
  <si>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</si>
  <si>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</si>
  <si>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</si>
  <si>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</si>
  <si>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</si>
  <si>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</si>
  <si>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</si>
  <si>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</si>
  <si>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</si>
  <si>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</si>
  <si>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</si>
  <si>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</si>
  <si>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</si>
  <si>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</si>
  <si>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Number of Edge Types</t>
  </si>
  <si>
    <t>Names</t>
  </si>
  <si>
    <t>Katie's Family</t>
  </si>
  <si>
    <t>Alexa's Family</t>
  </si>
  <si>
    <t>Workbook Settings 3</t>
  </si>
  <si>
    <t>Alexa's Friends</t>
  </si>
  <si>
    <t>12</t>
  </si>
  <si>
    <t>14</t>
  </si>
  <si>
    <t>7</t>
  </si>
  <si>
    <t>6</t>
  </si>
  <si>
    <t>5</t>
  </si>
  <si>
    <t>4</t>
  </si>
  <si>
    <t>2</t>
  </si>
  <si>
    <t>1</t>
  </si>
  <si>
    <t>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10 241, 137, 4 46, 7, 195 False False False&lt;/value&gt;
      &lt;/setting&gt;
      &lt;setting name="GroupLabelDetails" serializeAs="String"&gt;
        &lt;value&gt;False&lt;/value&gt;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&lt;setting name="OverallMetricsUserSettings" serializeAs="String"&gt;
        &lt;value&gt;ColumnNameForEdgeType░Interaction Type&lt;/value&gt;
      &lt;/setting&gt;
    &lt;/GraphMetricUserSettings&gt;
    &lt;AutoScaleUserSettings&gt;
      &lt;setting name="AutoScale" serializeAs="String"&gt;
        &lt;value&gt;False&lt;/value&gt;
      &lt;/setting&gt;
    &lt;/AutoScaleUserSettings&gt;
    &lt;GraphZoomAndScaleUserSettings&gt;
      &lt;setting name="GraphScale" serializeAs="String"&gt;
        &lt;value&gt;0.85&lt;/value&gt;
      &lt;/setting&gt;
    &lt;/GraphZoomAndScaleUserSettings&gt;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t>
  </si>
  <si>
    <t>String"&gt;
        &lt;value&gt;Microsoft Sans Serif, 8.25pt White BottomCenter 2147483647 2147483647 Black True 200 Black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</si>
  <si>
    <t>Interaction Type▓0▓1▓0▓False▓241, 137, 4▓46, 7, 195▓feel heads together░hides░hold hands░hug░lifts feet░look in mirror together░puts blanket on░puts scarf on░shave heads together░takes phone from░talk░touches░try on hats together░try on wigs together░avoids░compliments░run together░insults░takes pizza from░yells░gives credit card to░kisses on head░apologizes░closes door on░look at wigs online together░pours milk for░takes milk from▓Times▓1▓5▓2▓1▓5▓False▓▓0▓0▓0▓0▓0▓False▓▓0▓0▓0▓True▓Black▓Black▓▓Eigenvector Centrality▓0.027627▓0.150371▓3▓1▓15▓True▓Closeness Centrality▓0.041667▓0.076923▓3▓50▓100▓True▓▓0▓0▓0▓0▓0▓False▓▓0▓0▓0▓0▓0▓False</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</si>
  <si>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&lt;value&gt;Interaction Type&lt;/value&gt;
      &lt;/setting&gt;
      &lt;setting name="VertexVisibilitySourceColumnName" serializeAs="String"&gt;
        &lt;value /&gt;
      &lt;/setting&gt;
      &lt;setting name="EdgeWidthSourceColumnName" serializeAs="String"&gt;
        &lt;value&gt;Times&lt;/value&gt;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&lt;value&gt;Closeness Centrality&lt;/value&gt;
      &lt;/setting&gt;
      &lt;setting name="VertexRadiusSourceColumnName" serializeAs="String"&gt;
        &lt;value&gt;Eigenvector Centrality&lt;/value&gt;
      &lt;/setting&gt;
      &lt;setting name="VertexToolTipSourceColumnName" serializeAs="String"&gt;
        &lt;value&gt;Degree&lt;/value&gt;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 15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</si>
</sst>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2" fontId="0" fillId="0" borderId="0" xfId="0" applyNumberForma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Fill="1" applyAlignment="1">
      <alignment/>
    </xf>
    <xf numFmtId="49" fontId="0" fillId="0" borderId="7" xfId="22" applyNumberFormat="1" applyFont="1" applyBorder="1" applyAlignment="1">
      <alignment/>
    </xf>
    <xf numFmtId="0" fontId="0" fillId="2" borderId="1" xfId="20" applyNumberFormat="1" applyFont="1" applyBorder="1"/>
    <xf numFmtId="0" fontId="0" fillId="0" borderId="2" xfId="0" applyFill="1" applyBorder="1" applyAlignment="1">
      <alignment/>
    </xf>
    <xf numFmtId="1" fontId="0" fillId="4" borderId="11" xfId="24" applyNumberFormat="1" applyBorder="1" applyAlignment="1">
      <alignment/>
    </xf>
    <xf numFmtId="167" fontId="0" fillId="4" borderId="11" xfId="24" applyNumberFormat="1" applyBorder="1" applyAlignment="1">
      <alignment/>
    </xf>
    <xf numFmtId="0" fontId="0" fillId="0" borderId="0" xfId="0" applyFill="1" applyBorder="1" applyAlignment="1">
      <alignment/>
    </xf>
    <xf numFmtId="1" fontId="0" fillId="4" borderId="1" xfId="24" applyNumberFormat="1" applyFont="1" applyBorder="1" applyAlignment="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08">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327532"/>
        <c:axId val="51076877"/>
      </c:barChart>
      <c:catAx>
        <c:axId val="65327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76877"/>
        <c:crosses val="autoZero"/>
        <c:auto val="1"/>
        <c:lblOffset val="100"/>
        <c:noMultiLvlLbl val="0"/>
      </c:catAx>
      <c:valAx>
        <c:axId val="5107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038710"/>
        <c:axId val="43586343"/>
      </c:barChart>
      <c:catAx>
        <c:axId val="57038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86343"/>
        <c:crosses val="autoZero"/>
        <c:auto val="1"/>
        <c:lblOffset val="100"/>
        <c:noMultiLvlLbl val="0"/>
      </c:catAx>
      <c:valAx>
        <c:axId val="4358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8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732768"/>
        <c:axId val="40832865"/>
      </c:barChart>
      <c:catAx>
        <c:axId val="56732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32865"/>
        <c:crosses val="autoZero"/>
        <c:auto val="1"/>
        <c:lblOffset val="100"/>
        <c:noMultiLvlLbl val="0"/>
      </c:catAx>
      <c:valAx>
        <c:axId val="40832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2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951466"/>
        <c:axId val="19127739"/>
      </c:barChart>
      <c:catAx>
        <c:axId val="319514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27739"/>
        <c:crosses val="autoZero"/>
        <c:auto val="1"/>
        <c:lblOffset val="100"/>
        <c:noMultiLvlLbl val="0"/>
      </c:catAx>
      <c:valAx>
        <c:axId val="1912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31924"/>
        <c:axId val="5842997"/>
      </c:barChart>
      <c:catAx>
        <c:axId val="379319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2997"/>
        <c:crosses val="autoZero"/>
        <c:auto val="1"/>
        <c:lblOffset val="100"/>
        <c:noMultiLvlLbl val="0"/>
      </c:catAx>
      <c:valAx>
        <c:axId val="5842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86974"/>
        <c:axId val="3520719"/>
      </c:barChart>
      <c:catAx>
        <c:axId val="525869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0719"/>
        <c:crosses val="autoZero"/>
        <c:auto val="1"/>
        <c:lblOffset val="100"/>
        <c:noMultiLvlLbl val="0"/>
      </c:catAx>
      <c:valAx>
        <c:axId val="352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6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686472"/>
        <c:axId val="16742793"/>
      </c:barChart>
      <c:catAx>
        <c:axId val="31686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42793"/>
        <c:crosses val="autoZero"/>
        <c:auto val="1"/>
        <c:lblOffset val="100"/>
        <c:noMultiLvlLbl val="0"/>
      </c:catAx>
      <c:valAx>
        <c:axId val="16742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6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467410"/>
        <c:axId val="13988963"/>
      </c:barChart>
      <c:catAx>
        <c:axId val="16467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88963"/>
        <c:crosses val="autoZero"/>
        <c:auto val="1"/>
        <c:lblOffset val="100"/>
        <c:noMultiLvlLbl val="0"/>
      </c:catAx>
      <c:valAx>
        <c:axId val="1398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7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791804"/>
        <c:axId val="59364189"/>
      </c:barChart>
      <c:catAx>
        <c:axId val="58791804"/>
        <c:scaling>
          <c:orientation val="minMax"/>
        </c:scaling>
        <c:axPos val="b"/>
        <c:delete val="1"/>
        <c:majorTickMark val="out"/>
        <c:minorTickMark val="none"/>
        <c:tickLblPos val="none"/>
        <c:crossAx val="59364189"/>
        <c:crosses val="autoZero"/>
        <c:auto val="1"/>
        <c:lblOffset val="100"/>
        <c:noMultiLvlLbl val="0"/>
      </c:catAx>
      <c:valAx>
        <c:axId val="59364189"/>
        <c:scaling>
          <c:orientation val="minMax"/>
        </c:scaling>
        <c:axPos val="l"/>
        <c:delete val="1"/>
        <c:majorTickMark val="out"/>
        <c:minorTickMark val="none"/>
        <c:tickLblPos val="none"/>
        <c:crossAx val="58791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69" totalsRowShown="0" headerRowDxfId="204" dataDxfId="203">
  <autoFilter ref="A2:R69"/>
  <sortState ref="A3:R69">
    <sortCondition sortBy="value" ref="A3:A69"/>
  </sortState>
  <tableColumns count="18">
    <tableColumn id="1" name="Vertex 1" dataDxfId="202"/>
    <tableColumn id="2" name="Vertex 2" dataDxfId="201"/>
    <tableColumn id="3" name="Color" dataDxfId="200"/>
    <tableColumn id="4" name="Width" dataDxfId="199"/>
    <tableColumn id="11" name="Style" dataDxfId="198"/>
    <tableColumn id="5" name="Opacity" dataDxfId="197"/>
    <tableColumn id="6" name="Visibility" dataDxfId="196"/>
    <tableColumn id="10" name="Label" dataDxfId="195"/>
    <tableColumn id="12" name="Label Text Color" dataDxfId="194"/>
    <tableColumn id="13" name="Label Font Size" dataDxfId="193"/>
    <tableColumn id="14" name="Reciprocated?" dataDxfId="192"/>
    <tableColumn id="7" name="ID" dataDxfId="191"/>
    <tableColumn id="9" name="Dynamic Filter" dataDxfId="190"/>
    <tableColumn id="8" name="Add Your Own Columns Here" dataDxfId="189"/>
    <tableColumn id="15" name="Interaction Type" dataDxfId="188"/>
    <tableColumn id="16" name="Times" dataDxfId="187"/>
    <tableColumn id="17" name="Vertex 1 Group" dataDxfId="186">
      <calculatedColumnFormula>REPLACE(INDEX(GroupVertices[Group], MATCH(Edges[[#This Row],[Vertex 1]],GroupVertices[Vertex],0)),1,1,"")</calculatedColumnFormula>
    </tableColumn>
    <tableColumn id="18" name="Vertex 2 Group" dataDxfId="18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TwitterSearchNetworkTopItems_1" displayName="TwitterSearchNetworkTopItems_1" ref="A1:H2" totalsRowShown="0" headerRowDxfId="84" dataDxfId="83">
  <autoFilter ref="A1:H2"/>
  <tableColumns count="8">
    <tableColumn id="1" name="Top URLs in Tweet in Entire Graph" dataDxfId="82"/>
    <tableColumn id="2" name="Entire Graph Count" dataDxfId="81"/>
    <tableColumn id="3" name="Top URLs in Tweet in G1" dataDxfId="80"/>
    <tableColumn id="4" name="G1 Count" dataDxfId="79"/>
    <tableColumn id="5" name="Top URLs in Tweet in G2" dataDxfId="78"/>
    <tableColumn id="6" name="G2 Count" dataDxfId="77"/>
    <tableColumn id="7" name="Top URLs in Tweet in G3" dataDxfId="76"/>
    <tableColumn id="8" name="G3 Count" dataDxfId="75"/>
  </tableColumns>
  <tableStyleInfo name="NodeXL Table" showFirstColumn="0" showLastColumn="0" showRowStripes="1" showColumnStripes="0"/>
</table>
</file>

<file path=xl/tables/table12.xml><?xml version="1.0" encoding="utf-8"?>
<table xmlns="http://schemas.openxmlformats.org/spreadsheetml/2006/main" id="28" name="TwitterSearchNetworkTopItems_2" displayName="TwitterSearchNetworkTopItems_2" ref="A4:H5" totalsRowShown="0" headerRowDxfId="74" dataDxfId="73">
  <autoFilter ref="A4:H5"/>
  <tableColumns count="8">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 id="7" name="Top Domains in Tweet in G3" dataDxfId="66"/>
    <tableColumn id="8" name="G3 Count" dataDxfId="65"/>
  </tableColumns>
  <tableStyleInfo name="NodeXL Table" showFirstColumn="0" showLastColumn="0" showRowStripes="1" showColumnStripes="0"/>
</table>
</file>

<file path=xl/tables/table13.xml><?xml version="1.0" encoding="utf-8"?>
<table xmlns="http://schemas.openxmlformats.org/spreadsheetml/2006/main" id="29" name="TwitterSearchNetworkTopItems_3" displayName="TwitterSearchNetworkTopItems_3" ref="A7:H8" totalsRowShown="0" headerRowDxfId="64" dataDxfId="63">
  <autoFilter ref="A7:H8"/>
  <tableColumns count="8">
    <tableColumn id="1" name="Top Hashtags in Tweet in Entire Graph" dataDxfId="62"/>
    <tableColumn id="2" name="Entire Graph Count" dataDxfId="61"/>
    <tableColumn id="3" name="Top Hashtags in Tweet in G1" dataDxfId="60"/>
    <tableColumn id="4" name="G1 Count" dataDxfId="59"/>
    <tableColumn id="5" name="Top Hashtags in Tweet in G2" dataDxfId="58"/>
    <tableColumn id="6" name="G2 Count" dataDxfId="57"/>
    <tableColumn id="7" name="Top Hashtags in Tweet in G3" dataDxfId="56"/>
    <tableColumn id="8" name="G3 Count" dataDxfId="55"/>
  </tableColumns>
  <tableStyleInfo name="NodeXL Table" showFirstColumn="0" showLastColumn="0" showRowStripes="1" showColumnStripes="0"/>
</table>
</file>

<file path=xl/tables/table14.xml><?xml version="1.0" encoding="utf-8"?>
<table xmlns="http://schemas.openxmlformats.org/spreadsheetml/2006/main" id="30" name="TwitterSearchNetworkTopItems_4" displayName="TwitterSearchNetworkTopItems_4" ref="A10:H15" totalsRowShown="0" headerRowDxfId="54" dataDxfId="53">
  <autoFilter ref="A10:H15"/>
  <tableColumns count="8">
    <tableColumn id="1" name="Top Words in Tweet in Entire Graph" dataDxfId="52"/>
    <tableColumn id="2" name="Entire Graph Count" dataDxfId="51"/>
    <tableColumn id="3" name="Top Words in Tweet in G1" dataDxfId="50"/>
    <tableColumn id="4" name="G1 Count" dataDxfId="49"/>
    <tableColumn id="5" name="Top Words in Tweet in G2" dataDxfId="48"/>
    <tableColumn id="6" name="G2 Count" dataDxfId="47"/>
    <tableColumn id="7" name="Top Words in Tweet in G3" dataDxfId="46"/>
    <tableColumn id="8" name="G3 Count" dataDxfId="45"/>
  </tableColumns>
  <tableStyleInfo name="NodeXL Table" showFirstColumn="0" showLastColumn="0" showRowStripes="1" showColumnStripes="0"/>
</table>
</file>

<file path=xl/tables/table15.xml><?xml version="1.0" encoding="utf-8"?>
<table xmlns="http://schemas.openxmlformats.org/spreadsheetml/2006/main" id="31" name="TwitterSearchNetworkTopItems_5" displayName="TwitterSearchNetworkTopItems_5" ref="A18:H19" totalsRowShown="0" headerRowDxfId="44" dataDxfId="43">
  <autoFilter ref="A18:H19"/>
  <tableColumns count="8">
    <tableColumn id="1" name="Top Word Pairs in Tweet in Entire Graph" dataDxfId="42"/>
    <tableColumn id="2" name="Entire Graph Count" dataDxfId="41"/>
    <tableColumn id="3" name="Top Word Pairs in Tweet in G1" dataDxfId="40"/>
    <tableColumn id="4" name="G1 Count" dataDxfId="39"/>
    <tableColumn id="5" name="Top Word Pairs in Tweet in G2" dataDxfId="38"/>
    <tableColumn id="6" name="G2 Count" dataDxfId="37"/>
    <tableColumn id="7" name="Top Word Pairs in Tweet in G3" dataDxfId="36"/>
    <tableColumn id="8" name="G3 Count" dataDxfId="35"/>
  </tableColumns>
  <tableStyleInfo name="NodeXL Table" showFirstColumn="0" showLastColumn="0" showRowStripes="1" showColumnStripes="0"/>
</table>
</file>

<file path=xl/tables/table16.xml><?xml version="1.0" encoding="utf-8"?>
<table xmlns="http://schemas.openxmlformats.org/spreadsheetml/2006/main" id="32" name="TwitterSearchNetworkTopItems_6" displayName="TwitterSearchNetworkTopItems_6" ref="A21:H22" totalsRowShown="0" headerRowDxfId="34" dataDxfId="33">
  <autoFilter ref="A21:H22"/>
  <tableColumns count="8">
    <tableColumn id="1" name="Top Replied-To in Entire Graph" dataDxfId="32"/>
    <tableColumn id="2" name="Entire Graph Count" dataDxfId="31"/>
    <tableColumn id="3" name="Top Replied-To in G1" dataDxfId="30"/>
    <tableColumn id="4" name="G1 Count" dataDxfId="29"/>
    <tableColumn id="5" name="Top Replied-To in G2" dataDxfId="28"/>
    <tableColumn id="6" name="G2 Count" dataDxfId="27"/>
    <tableColumn id="7" name="Top Replied-To in G3" dataDxfId="26"/>
    <tableColumn id="8" name="G3 Count" dataDxfId="25"/>
  </tableColumns>
  <tableStyleInfo name="NodeXL Table" showFirstColumn="0" showLastColumn="0" showRowStripes="1" showColumnStripes="0"/>
</table>
</file>

<file path=xl/tables/table17.xml><?xml version="1.0" encoding="utf-8"?>
<table xmlns="http://schemas.openxmlformats.org/spreadsheetml/2006/main" id="33" name="TwitterSearchNetworkTopItems_7" displayName="TwitterSearchNetworkTopItems_7" ref="A24:H25" totalsRowShown="0" headerRowDxfId="24" dataDxfId="23">
  <autoFilter ref="A24:H25"/>
  <tableColumns count="8">
    <tableColumn id="1" name="Top Mentioned in Entire Graph" dataDxfId="22"/>
    <tableColumn id="2" name="Entire Graph Count" dataDxfId="21"/>
    <tableColumn id="3" name="Top Mentioned in G1" dataDxfId="20"/>
    <tableColumn id="4" name="G1 Count" dataDxfId="19"/>
    <tableColumn id="5" name="Top Mentioned in G2" dataDxfId="18"/>
    <tableColumn id="6" name="G2 Count" dataDxfId="17"/>
    <tableColumn id="7" name="Top Mentioned in G3" dataDxfId="16"/>
    <tableColumn id="8" name="G3 Count" dataDxfId="15"/>
  </tableColumns>
  <tableStyleInfo name="NodeXL Table" showFirstColumn="0" showLastColumn="0" showRowStripes="1" showColumnStripes="0"/>
</table>
</file>

<file path=xl/tables/table18.xml><?xml version="1.0" encoding="utf-8"?>
<table xmlns="http://schemas.openxmlformats.org/spreadsheetml/2006/main" id="34" name="TwitterSearchNetworkTopItems_8" displayName="TwitterSearchNetworkTopItems_8" ref="A27:H28" totalsRowShown="0" headerRowDxfId="14" dataDxfId="13">
  <autoFilter ref="A27:H28"/>
  <tableColumns count="8">
    <tableColumn id="1" name="Top Tweeters in Entire Graph" dataDxfId="12"/>
    <tableColumn id="2" name="Entire Graph Count" dataDxfId="11"/>
    <tableColumn id="3" name="Top Tweeters in G1" dataDxfId="10"/>
    <tableColumn id="4" name="G1 Count" dataDxfId="9"/>
    <tableColumn id="5" name="Top Tweeters in G2" dataDxfId="8"/>
    <tableColumn id="6" name="G2 Count" dataDxfId="7"/>
    <tableColumn id="7" name="Top Tweeters in G3" dataDxfId="6"/>
    <tableColumn id="8" name="G3 Count" dataDxfId="5"/>
  </tableColumns>
  <tableStyleInfo name="NodeXL Table" showFirstColumn="0" showLastColumn="0" showRowStripes="1" showColumnStripes="0"/>
</table>
</file>

<file path=xl/tables/table19.xml><?xml version="1.0" encoding="utf-8"?>
<table xmlns="http://schemas.openxmlformats.org/spreadsheetml/2006/main" id="43" name="GroupEdges" displayName="GroupEdges" ref="A2:C10" totalsRowShown="0" headerRowDxfId="4" dataDxfId="3">
  <autoFilter ref="A2:C10"/>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4" totalsRowShown="0" headerRowDxfId="184" dataDxfId="183">
  <autoFilter ref="A2:AN14"/>
  <sortState ref="A3:AN14">
    <sortCondition descending="1" sortBy="value" ref="W3:W14"/>
  </sortState>
  <tableColumns count="40">
    <tableColumn id="1" name="Vertex" dataDxfId="182"/>
    <tableColumn id="2" name="Color" dataDxfId="181"/>
    <tableColumn id="5" name="Shape" dataDxfId="180"/>
    <tableColumn id="6" name="Size" dataDxfId="179"/>
    <tableColumn id="4" name="Opacity" dataDxfId="178"/>
    <tableColumn id="7" name="Image File" dataDxfId="177"/>
    <tableColumn id="3" name="Visibility" dataDxfId="176"/>
    <tableColumn id="10" name="Label" dataDxfId="175"/>
    <tableColumn id="16" name="Label Fill Color" dataDxfId="174"/>
    <tableColumn id="9" name="Label Position" dataDxfId="173"/>
    <tableColumn id="8" name="Tooltip" dataDxfId="172"/>
    <tableColumn id="18" name="Layout Order" dataDxfId="171"/>
    <tableColumn id="13" name="X" dataDxfId="170"/>
    <tableColumn id="14" name="Y" dataDxfId="169"/>
    <tableColumn id="12" name="Locked?" dataDxfId="168"/>
    <tableColumn id="19" name="Polar R" dataDxfId="167"/>
    <tableColumn id="20" name="Polar Angle" dataDxfId="166"/>
    <tableColumn id="21" name="Degree" dataDxfId="165">
      <calculatedColumnFormula>S3+T3</calculatedColumnFormula>
    </tableColumn>
    <tableColumn id="22" name="In-Degree" dataDxfId="164"/>
    <tableColumn id="23" name="Out-Degree" dataDxfId="163"/>
    <tableColumn id="24" name="Betweenness Centrality" dataDxfId="162"/>
    <tableColumn id="25" name="Closeness Centrality" dataDxfId="161"/>
    <tableColumn id="26" name="Eigenvector Centrality" dataDxfId="160"/>
    <tableColumn id="15" name="PageRank" dataDxfId="159"/>
    <tableColumn id="27" name="Clustering Coefficient" dataDxfId="158"/>
    <tableColumn id="29" name="Reciprocated Vertex Pair Ratio" dataDxfId="157"/>
    <tableColumn id="11" name="ID" dataDxfId="156"/>
    <tableColumn id="28" name="Dynamic Filter" dataDxfId="155"/>
    <tableColumn id="17" name="Add Your Own Columns Here" dataDxfId="154"/>
    <tableColumn id="30" name="Top URLs in Tweet by Count" dataDxfId="153"/>
    <tableColumn id="31" name="Top URLs in Tweet by Salience" dataDxfId="152"/>
    <tableColumn id="32" name="Top Domains in Tweet by Count" dataDxfId="151"/>
    <tableColumn id="33" name="Top Domains in Tweet by Salience" dataDxfId="150"/>
    <tableColumn id="34" name="Top Hashtags in Tweet by Count" dataDxfId="149"/>
    <tableColumn id="35" name="Top Hashtags in Tweet by Salience" dataDxfId="148"/>
    <tableColumn id="36" name="Top Words in Tweet by Count" dataDxfId="147"/>
    <tableColumn id="37" name="Top Words in Tweet by Salience" dataDxfId="146"/>
    <tableColumn id="38" name="Top Word Pairs in Tweet by Count" dataDxfId="145"/>
    <tableColumn id="39" name="Top Word Pairs in Tweet by Salience" dataDxfId="144"/>
    <tableColumn id="40" name="Vertex Group" dataDxfId="14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42">
  <autoFilter ref="A2:AG5"/>
  <tableColumns count="33">
    <tableColumn id="1" name="Group" dataDxfId="141"/>
    <tableColumn id="2" name="Vertex Color" dataDxfId="140"/>
    <tableColumn id="3" name="Vertex Shape" dataDxfId="139"/>
    <tableColumn id="22" name="Visibility" dataDxfId="138"/>
    <tableColumn id="4" name="Collapsed?"/>
    <tableColumn id="18" name="Label" dataDxfId="137"/>
    <tableColumn id="20" name="Collapsed X"/>
    <tableColumn id="21" name="Collapsed Y"/>
    <tableColumn id="6" name="ID" dataDxfId="136"/>
    <tableColumn id="19" name="Collapsed Properties" dataDxfId="135"/>
    <tableColumn id="5" name="Vertices" dataDxfId="134"/>
    <tableColumn id="7" name="Unique Edges" dataDxfId="133"/>
    <tableColumn id="8" name="Edges With Duplicates" dataDxfId="132"/>
    <tableColumn id="9" name="Total Edges" dataDxfId="131"/>
    <tableColumn id="10" name="Self-Loops" dataDxfId="130"/>
    <tableColumn id="24" name="Reciprocated Vertex Pair Ratio" dataDxfId="129"/>
    <tableColumn id="25" name="Reciprocated Edge Ratio" dataDxfId="128"/>
    <tableColumn id="11" name="Connected Components" dataDxfId="127"/>
    <tableColumn id="12" name="Single-Vertex Connected Components" dataDxfId="126"/>
    <tableColumn id="13" name="Maximum Vertices in a Connected Component" dataDxfId="125"/>
    <tableColumn id="14" name="Maximum Edges in a Connected Component" dataDxfId="124"/>
    <tableColumn id="15" name="Maximum Geodesic Distance (Diameter)" dataDxfId="123"/>
    <tableColumn id="16" name="Average Geodesic Distance" dataDxfId="122"/>
    <tableColumn id="17" name="Graph Density" dataDxfId="121"/>
    <tableColumn id="23" name="Top URLs in Tweet" dataDxfId="120"/>
    <tableColumn id="26" name="Top Domains in Tweet" dataDxfId="119"/>
    <tableColumn id="27" name="Top Hashtags in Tweet" dataDxfId="118"/>
    <tableColumn id="28" name="Top Words in Tweet" dataDxfId="117"/>
    <tableColumn id="29" name="Top Word Pairs in Tweet" dataDxfId="116"/>
    <tableColumn id="30" name="Top Replied-To in Tweet" dataDxfId="115"/>
    <tableColumn id="31" name="Top Mentioned in Tweet" dataDxfId="114"/>
    <tableColumn id="32" name="Top Tweeters" dataDxfId="113"/>
    <tableColumn id="33" name="Names" dataDxfId="11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111" dataDxfId="110">
  <autoFilter ref="A1:C13"/>
  <tableColumns count="3">
    <tableColumn id="1" name="Group" dataDxfId="109"/>
    <tableColumn id="2" name="Vertex" dataDxfId="108"/>
    <tableColumn id="3" name="Vertex ID" dataDxfId="1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106"/>
    <tableColumn id="2" name="Value" dataDxfId="10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04"/>
    <tableColumn id="2" name="Degree Frequency" dataDxfId="103">
      <calculatedColumnFormula>COUNTIF(Vertices[Degree], "&gt;= " &amp; D2) - COUNTIF(Vertices[Degree], "&gt;=" &amp; D3)</calculatedColumnFormula>
    </tableColumn>
    <tableColumn id="3" name="In-Degree Bin" dataDxfId="102"/>
    <tableColumn id="4" name="In-Degree Frequency" dataDxfId="101">
      <calculatedColumnFormula>COUNTIF(Vertices[In-Degree], "&gt;= " &amp; F2) - COUNTIF(Vertices[In-Degree], "&gt;=" &amp; F3)</calculatedColumnFormula>
    </tableColumn>
    <tableColumn id="5" name="Out-Degree Bin" dataDxfId="100"/>
    <tableColumn id="6" name="Out-Degree Frequency" dataDxfId="99">
      <calculatedColumnFormula>COUNTIF(Vertices[Out-Degree], "&gt;= " &amp; H2) - COUNTIF(Vertices[Out-Degree], "&gt;=" &amp; H3)</calculatedColumnFormula>
    </tableColumn>
    <tableColumn id="7" name="Betweenness Centrality Bin" dataDxfId="98"/>
    <tableColumn id="8" name="Betweenness Centrality Frequency" dataDxfId="97">
      <calculatedColumnFormula>COUNTIF(Vertices[Betweenness Centrality], "&gt;= " &amp; J2) - COUNTIF(Vertices[Betweenness Centrality], "&gt;=" &amp; J3)</calculatedColumnFormula>
    </tableColumn>
    <tableColumn id="9" name="Closeness Centrality Bin" dataDxfId="96"/>
    <tableColumn id="10" name="Closeness Centrality Frequency" dataDxfId="95">
      <calculatedColumnFormula>COUNTIF(Vertices[Closeness Centrality], "&gt;= " &amp; L2) - COUNTIF(Vertices[Closeness Centrality], "&gt;=" &amp; L3)</calculatedColumnFormula>
    </tableColumn>
    <tableColumn id="11" name="Eigenvector Centrality Bin" dataDxfId="94"/>
    <tableColumn id="12" name="Eigenvector Centrality Frequency" dataDxfId="93">
      <calculatedColumnFormula>COUNTIF(Vertices[Eigenvector Centrality], "&gt;= " &amp; N2) - COUNTIF(Vertices[Eigenvector Centrality], "&gt;=" &amp; N3)</calculatedColumnFormula>
    </tableColumn>
    <tableColumn id="18" name="PageRank Bin" dataDxfId="92"/>
    <tableColumn id="17" name="PageRank Frequency" dataDxfId="91">
      <calculatedColumnFormula>COUNTIF(Vertices[Eigenvector Centrality], "&gt;= " &amp; P2) - COUNTIF(Vertices[Eigenvector Centrality], "&gt;=" &amp; P3)</calculatedColumnFormula>
    </tableColumn>
    <tableColumn id="13" name="Clustering Coefficient Bin" dataDxfId="90"/>
    <tableColumn id="14" name="Clustering Coefficient Frequency" dataDxfId="89">
      <calculatedColumnFormula>COUNTIF(Vertices[Clustering Coefficient], "&gt;= " &amp; R2) - COUNTIF(Vertices[Clustering Coefficient], "&gt;=" &amp; R3)</calculatedColumnFormula>
    </tableColumn>
    <tableColumn id="15" name="Dynamic Filter Bin" dataDxfId="88"/>
    <tableColumn id="16" name="Dynamic Filter Frequency" dataDxfId="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workbookViewId="0" topLeftCell="A1">
      <pane xSplit="2" ySplit="2" topLeftCell="C51" activePane="bottomRight" state="frozen"/>
      <selection pane="topRight" activeCell="C1" sqref="C1"/>
      <selection pane="bottomLeft" activeCell="A3" sqref="A3"/>
      <selection pane="bottomRight" activeCell="A2" sqref="A2:R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customWidth="1"/>
    <col min="13" max="13" width="10.8515625" style="0" customWidth="1"/>
    <col min="14" max="14" width="16.00390625" style="0" bestFit="1"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261</v>
      </c>
      <c r="R2" s="13" t="s">
        <v>262</v>
      </c>
    </row>
    <row r="3" spans="1:18" ht="15" customHeight="1">
      <c r="A3" t="s">
        <v>205</v>
      </c>
      <c r="B3" t="s">
        <v>211</v>
      </c>
      <c r="C3" s="53" t="s">
        <v>257</v>
      </c>
      <c r="D3" s="54">
        <v>1</v>
      </c>
      <c r="E3" s="65"/>
      <c r="F3" s="55"/>
      <c r="G3" s="53"/>
      <c r="H3" s="57"/>
      <c r="I3" s="56"/>
      <c r="J3" s="56"/>
      <c r="K3" s="36" t="s">
        <v>66</v>
      </c>
      <c r="L3" s="83">
        <v>3</v>
      </c>
      <c r="M3" s="83"/>
      <c r="N3" s="63"/>
      <c r="O3" t="s">
        <v>180</v>
      </c>
      <c r="P3" s="84">
        <v>1</v>
      </c>
      <c r="Q3" s="104" t="str">
        <f>REPLACE(INDEX(GroupVertices[Group],MATCH(Edges[[#This Row],[Vertex 1]],GroupVertices[Vertex],0)),1,1,"")</f>
        <v>1</v>
      </c>
      <c r="R3" s="104" t="str">
        <f>REPLACE(INDEX(GroupVertices[Group],MATCH(Edges[[#This Row],[Vertex 2]],GroupVertices[Vertex],0)),1,1,"")</f>
        <v>1</v>
      </c>
    </row>
    <row r="4" spans="1:18" ht="15" customHeight="1">
      <c r="A4" t="s">
        <v>205</v>
      </c>
      <c r="B4" t="s">
        <v>213</v>
      </c>
      <c r="C4" s="53" t="s">
        <v>258</v>
      </c>
      <c r="D4" s="54">
        <v>1</v>
      </c>
      <c r="E4" s="65"/>
      <c r="F4" s="55"/>
      <c r="G4" s="53"/>
      <c r="H4" s="57"/>
      <c r="I4" s="56"/>
      <c r="J4" s="56"/>
      <c r="K4" s="36" t="s">
        <v>66</v>
      </c>
      <c r="L4" s="83">
        <v>4</v>
      </c>
      <c r="M4" s="83"/>
      <c r="N4" s="63"/>
      <c r="O4" t="s">
        <v>197</v>
      </c>
      <c r="P4" s="84">
        <v>1</v>
      </c>
      <c r="Q4" s="104" t="str">
        <f>REPLACE(INDEX(GroupVertices[Group],MATCH(Edges[[#This Row],[Vertex 1]],GroupVertices[Vertex],0)),1,1,"")</f>
        <v>1</v>
      </c>
      <c r="R4" s="104" t="str">
        <f>REPLACE(INDEX(GroupVertices[Group],MATCH(Edges[[#This Row],[Vertex 2]],GroupVertices[Vertex],0)),1,1,"")</f>
        <v>1</v>
      </c>
    </row>
    <row r="5" spans="1:18" ht="30">
      <c r="A5" t="s">
        <v>205</v>
      </c>
      <c r="B5" t="s">
        <v>214</v>
      </c>
      <c r="C5" s="53" t="s">
        <v>258</v>
      </c>
      <c r="D5" s="54">
        <v>1</v>
      </c>
      <c r="E5" s="65"/>
      <c r="F5" s="55"/>
      <c r="G5" s="53"/>
      <c r="H5" s="57"/>
      <c r="I5" s="56"/>
      <c r="J5" s="56"/>
      <c r="K5" s="36" t="s">
        <v>66</v>
      </c>
      <c r="L5" s="83">
        <v>5</v>
      </c>
      <c r="M5" s="83"/>
      <c r="N5" s="63"/>
      <c r="O5" t="s">
        <v>197</v>
      </c>
      <c r="P5" s="84">
        <v>1</v>
      </c>
      <c r="Q5" s="104" t="str">
        <f>REPLACE(INDEX(GroupVertices[Group],MATCH(Edges[[#This Row],[Vertex 1]],GroupVertices[Vertex],0)),1,1,"")</f>
        <v>1</v>
      </c>
      <c r="R5" s="104" t="str">
        <f>REPLACE(INDEX(GroupVertices[Group],MATCH(Edges[[#This Row],[Vertex 2]],GroupVertices[Vertex],0)),1,1,"")</f>
        <v>1</v>
      </c>
    </row>
    <row r="6" spans="1:18" ht="30">
      <c r="A6" t="s">
        <v>205</v>
      </c>
      <c r="B6" t="s">
        <v>211</v>
      </c>
      <c r="C6" s="53" t="s">
        <v>259</v>
      </c>
      <c r="D6" s="54">
        <v>1</v>
      </c>
      <c r="E6" s="65"/>
      <c r="F6" s="55"/>
      <c r="G6" s="53"/>
      <c r="H6" s="57"/>
      <c r="I6" s="56"/>
      <c r="J6" s="56"/>
      <c r="K6" s="36" t="s">
        <v>66</v>
      </c>
      <c r="L6" s="83">
        <v>6</v>
      </c>
      <c r="M6" s="83"/>
      <c r="N6" s="63"/>
      <c r="O6" t="s">
        <v>185</v>
      </c>
      <c r="P6" s="84">
        <v>1</v>
      </c>
      <c r="Q6" s="104" t="str">
        <f>REPLACE(INDEX(GroupVertices[Group],MATCH(Edges[[#This Row],[Vertex 1]],GroupVertices[Vertex],0)),1,1,"")</f>
        <v>1</v>
      </c>
      <c r="R6" s="104" t="str">
        <f>REPLACE(INDEX(GroupVertices[Group],MATCH(Edges[[#This Row],[Vertex 2]],GroupVertices[Vertex],0)),1,1,"")</f>
        <v>1</v>
      </c>
    </row>
    <row r="7" spans="1:18" ht="30">
      <c r="A7" t="s">
        <v>205</v>
      </c>
      <c r="B7" t="s">
        <v>211</v>
      </c>
      <c r="C7" s="53" t="s">
        <v>266</v>
      </c>
      <c r="D7" s="54">
        <v>1</v>
      </c>
      <c r="E7" s="65"/>
      <c r="F7" s="55"/>
      <c r="G7" s="53"/>
      <c r="H7" s="57"/>
      <c r="I7" s="56"/>
      <c r="J7" s="56"/>
      <c r="K7" s="36" t="s">
        <v>66</v>
      </c>
      <c r="L7" s="83">
        <v>7</v>
      </c>
      <c r="M7" s="83"/>
      <c r="N7" s="63"/>
      <c r="O7" t="s">
        <v>184</v>
      </c>
      <c r="P7" s="84">
        <v>1</v>
      </c>
      <c r="Q7" s="104" t="str">
        <f>REPLACE(INDEX(GroupVertices[Group],MATCH(Edges[[#This Row],[Vertex 1]],GroupVertices[Vertex],0)),1,1,"")</f>
        <v>1</v>
      </c>
      <c r="R7" s="104" t="str">
        <f>REPLACE(INDEX(GroupVertices[Group],MATCH(Edges[[#This Row],[Vertex 2]],GroupVertices[Vertex],0)),1,1,"")</f>
        <v>1</v>
      </c>
    </row>
    <row r="8" spans="1:18" ht="30">
      <c r="A8" t="s">
        <v>205</v>
      </c>
      <c r="B8" t="s">
        <v>206</v>
      </c>
      <c r="C8" s="53" t="s">
        <v>267</v>
      </c>
      <c r="D8" s="54">
        <v>1</v>
      </c>
      <c r="E8" s="65"/>
      <c r="F8" s="55"/>
      <c r="G8" s="53"/>
      <c r="H8" s="57"/>
      <c r="I8" s="56"/>
      <c r="J8" s="56"/>
      <c r="K8" s="36" t="s">
        <v>66</v>
      </c>
      <c r="L8" s="83">
        <v>8</v>
      </c>
      <c r="M8" s="83"/>
      <c r="N8" s="63"/>
      <c r="O8" t="s">
        <v>203</v>
      </c>
      <c r="P8" s="84">
        <v>1</v>
      </c>
      <c r="Q8" s="104" t="str">
        <f>REPLACE(INDEX(GroupVertices[Group],MATCH(Edges[[#This Row],[Vertex 1]],GroupVertices[Vertex],0)),1,1,"")</f>
        <v>1</v>
      </c>
      <c r="R8" s="104" t="str">
        <f>REPLACE(INDEX(GroupVertices[Group],MATCH(Edges[[#This Row],[Vertex 2]],GroupVertices[Vertex],0)),1,1,"")</f>
        <v>2</v>
      </c>
    </row>
    <row r="9" spans="1:18" ht="30">
      <c r="A9" t="s">
        <v>205</v>
      </c>
      <c r="B9" t="s">
        <v>211</v>
      </c>
      <c r="C9" s="53" t="s">
        <v>268</v>
      </c>
      <c r="D9" s="54">
        <v>1</v>
      </c>
      <c r="E9" s="65"/>
      <c r="F9" s="55"/>
      <c r="G9" s="53"/>
      <c r="H9" s="57"/>
      <c r="I9" s="56"/>
      <c r="J9" s="56"/>
      <c r="K9" s="36" t="s">
        <v>66</v>
      </c>
      <c r="L9" s="83">
        <v>9</v>
      </c>
      <c r="M9" s="83"/>
      <c r="N9" s="63"/>
      <c r="O9" t="s">
        <v>182</v>
      </c>
      <c r="P9" s="84">
        <v>1</v>
      </c>
      <c r="Q9" s="104" t="str">
        <f>REPLACE(INDEX(GroupVertices[Group],MATCH(Edges[[#This Row],[Vertex 1]],GroupVertices[Vertex],0)),1,1,"")</f>
        <v>1</v>
      </c>
      <c r="R9" s="104" t="str">
        <f>REPLACE(INDEX(GroupVertices[Group],MATCH(Edges[[#This Row],[Vertex 2]],GroupVertices[Vertex],0)),1,1,"")</f>
        <v>1</v>
      </c>
    </row>
    <row r="10" spans="1:18" ht="30">
      <c r="A10" t="s">
        <v>205</v>
      </c>
      <c r="B10" t="s">
        <v>206</v>
      </c>
      <c r="C10" s="53" t="s">
        <v>269</v>
      </c>
      <c r="D10" s="54">
        <v>1</v>
      </c>
      <c r="E10" s="65"/>
      <c r="F10" s="55"/>
      <c r="G10" s="53"/>
      <c r="H10" s="57"/>
      <c r="I10" s="56"/>
      <c r="J10" s="56"/>
      <c r="K10" s="36" t="s">
        <v>66</v>
      </c>
      <c r="L10" s="83">
        <v>10</v>
      </c>
      <c r="M10" s="83"/>
      <c r="N10" s="63"/>
      <c r="O10" t="s">
        <v>204</v>
      </c>
      <c r="P10" s="84">
        <v>1</v>
      </c>
      <c r="Q10" s="104" t="str">
        <f>REPLACE(INDEX(GroupVertices[Group],MATCH(Edges[[#This Row],[Vertex 1]],GroupVertices[Vertex],0)),1,1,"")</f>
        <v>1</v>
      </c>
      <c r="R10" s="104" t="str">
        <f>REPLACE(INDEX(GroupVertices[Group],MATCH(Edges[[#This Row],[Vertex 2]],GroupVertices[Vertex],0)),1,1,"")</f>
        <v>2</v>
      </c>
    </row>
    <row r="11" spans="1:18" ht="30">
      <c r="A11" t="s">
        <v>205</v>
      </c>
      <c r="B11" t="s">
        <v>211</v>
      </c>
      <c r="C11" s="53" t="s">
        <v>270</v>
      </c>
      <c r="D11" s="54">
        <v>1</v>
      </c>
      <c r="E11" s="65"/>
      <c r="F11" s="55"/>
      <c r="G11" s="53"/>
      <c r="H11" s="57"/>
      <c r="I11" s="56"/>
      <c r="J11" s="56"/>
      <c r="K11" s="36" t="s">
        <v>66</v>
      </c>
      <c r="L11" s="83">
        <v>11</v>
      </c>
      <c r="M11" s="83"/>
      <c r="N11" s="63"/>
      <c r="O11" t="s">
        <v>187</v>
      </c>
      <c r="P11" s="84">
        <v>1</v>
      </c>
      <c r="Q11" s="104" t="str">
        <f>REPLACE(INDEX(GroupVertices[Group],MATCH(Edges[[#This Row],[Vertex 1]],GroupVertices[Vertex],0)),1,1,"")</f>
        <v>1</v>
      </c>
      <c r="R11" s="104" t="str">
        <f>REPLACE(INDEX(GroupVertices[Group],MATCH(Edges[[#This Row],[Vertex 2]],GroupVertices[Vertex],0)),1,1,"")</f>
        <v>1</v>
      </c>
    </row>
    <row r="12" spans="1:18" ht="30">
      <c r="A12" t="s">
        <v>205</v>
      </c>
      <c r="B12" t="s">
        <v>211</v>
      </c>
      <c r="C12" s="53" t="s">
        <v>271</v>
      </c>
      <c r="D12" s="54">
        <v>1</v>
      </c>
      <c r="E12" s="65"/>
      <c r="F12" s="55"/>
      <c r="G12" s="53"/>
      <c r="H12" s="57"/>
      <c r="I12" s="56"/>
      <c r="J12" s="56"/>
      <c r="K12" s="36" t="s">
        <v>66</v>
      </c>
      <c r="L12" s="62">
        <v>12</v>
      </c>
      <c r="M12" s="62"/>
      <c r="N12" s="63"/>
      <c r="O12" t="s">
        <v>178</v>
      </c>
      <c r="P12" s="84">
        <v>1</v>
      </c>
      <c r="Q12" s="104" t="str">
        <f>REPLACE(INDEX(GroupVertices[Group],MATCH(Edges[[#This Row],[Vertex 1]],GroupVertices[Vertex],0)),1,1,"")</f>
        <v>1</v>
      </c>
      <c r="R12" s="104" t="str">
        <f>REPLACE(INDEX(GroupVertices[Group],MATCH(Edges[[#This Row],[Vertex 2]],GroupVertices[Vertex],0)),1,1,"")</f>
        <v>1</v>
      </c>
    </row>
    <row r="13" spans="1:18" ht="30">
      <c r="A13" t="s">
        <v>205</v>
      </c>
      <c r="B13" t="s">
        <v>211</v>
      </c>
      <c r="C13" s="53" t="s">
        <v>272</v>
      </c>
      <c r="D13" s="54">
        <v>1</v>
      </c>
      <c r="E13" s="65"/>
      <c r="F13" s="55"/>
      <c r="G13" s="53"/>
      <c r="H13" s="57"/>
      <c r="I13" s="56"/>
      <c r="J13" s="56"/>
      <c r="K13" s="36" t="s">
        <v>66</v>
      </c>
      <c r="L13" s="83">
        <v>13</v>
      </c>
      <c r="M13" s="83"/>
      <c r="N13" s="63"/>
      <c r="O13" t="s">
        <v>186</v>
      </c>
      <c r="P13" s="84">
        <v>1</v>
      </c>
      <c r="Q13" s="104" t="str">
        <f>REPLACE(INDEX(GroupVertices[Group],MATCH(Edges[[#This Row],[Vertex 1]],GroupVertices[Vertex],0)),1,1,"")</f>
        <v>1</v>
      </c>
      <c r="R13" s="104" t="str">
        <f>REPLACE(INDEX(GroupVertices[Group],MATCH(Edges[[#This Row],[Vertex 2]],GroupVertices[Vertex],0)),1,1,"")</f>
        <v>1</v>
      </c>
    </row>
    <row r="14" spans="1:18" ht="30">
      <c r="A14" t="s">
        <v>205</v>
      </c>
      <c r="B14" t="s">
        <v>207</v>
      </c>
      <c r="C14" s="53" t="s">
        <v>273</v>
      </c>
      <c r="D14" s="54">
        <v>5</v>
      </c>
      <c r="E14" s="65" t="s">
        <v>133</v>
      </c>
      <c r="F14" s="55"/>
      <c r="G14" s="53"/>
      <c r="H14" s="57"/>
      <c r="I14" s="56"/>
      <c r="J14" s="56"/>
      <c r="K14" s="36" t="s">
        <v>66</v>
      </c>
      <c r="L14" s="83">
        <v>14</v>
      </c>
      <c r="M14" s="83"/>
      <c r="N14" s="63"/>
      <c r="O14" t="s">
        <v>179</v>
      </c>
      <c r="P14" s="84">
        <v>5</v>
      </c>
      <c r="Q14" s="104" t="str">
        <f>REPLACE(INDEX(GroupVertices[Group],MATCH(Edges[[#This Row],[Vertex 1]],GroupVertices[Vertex],0)),1,1,"")</f>
        <v>1</v>
      </c>
      <c r="R14" s="104" t="str">
        <f>REPLACE(INDEX(GroupVertices[Group],MATCH(Edges[[#This Row],[Vertex 2]],GroupVertices[Vertex],0)),1,1,"")</f>
        <v>2</v>
      </c>
    </row>
    <row r="15" spans="1:18" ht="30">
      <c r="A15" t="s">
        <v>205</v>
      </c>
      <c r="B15" t="s">
        <v>211</v>
      </c>
      <c r="C15" s="53" t="s">
        <v>273</v>
      </c>
      <c r="D15" s="54">
        <v>5</v>
      </c>
      <c r="E15" s="65" t="s">
        <v>133</v>
      </c>
      <c r="F15" s="55"/>
      <c r="G15" s="53"/>
      <c r="H15" s="57"/>
      <c r="I15" s="56"/>
      <c r="J15" s="56"/>
      <c r="K15" s="36" t="s">
        <v>66</v>
      </c>
      <c r="L15" s="83">
        <v>15</v>
      </c>
      <c r="M15" s="83"/>
      <c r="N15" s="63"/>
      <c r="O15" t="s">
        <v>179</v>
      </c>
      <c r="P15" s="84">
        <v>5</v>
      </c>
      <c r="Q15" s="104" t="str">
        <f>REPLACE(INDEX(GroupVertices[Group],MATCH(Edges[[#This Row],[Vertex 1]],GroupVertices[Vertex],0)),1,1,"")</f>
        <v>1</v>
      </c>
      <c r="R15" s="104" t="str">
        <f>REPLACE(INDEX(GroupVertices[Group],MATCH(Edges[[#This Row],[Vertex 2]],GroupVertices[Vertex],0)),1,1,"")</f>
        <v>1</v>
      </c>
    </row>
    <row r="16" spans="1:18" ht="30">
      <c r="A16" t="s">
        <v>205</v>
      </c>
      <c r="B16" t="s">
        <v>215</v>
      </c>
      <c r="C16" s="53" t="s">
        <v>273</v>
      </c>
      <c r="D16" s="54">
        <v>1</v>
      </c>
      <c r="E16" s="65" t="s">
        <v>133</v>
      </c>
      <c r="F16" s="55"/>
      <c r="G16" s="53"/>
      <c r="H16" s="57"/>
      <c r="I16" s="56"/>
      <c r="J16" s="56"/>
      <c r="K16" s="36" t="s">
        <v>65</v>
      </c>
      <c r="L16" s="83">
        <v>16</v>
      </c>
      <c r="M16" s="83"/>
      <c r="N16" s="63"/>
      <c r="O16" t="s">
        <v>179</v>
      </c>
      <c r="P16" s="84">
        <v>1</v>
      </c>
      <c r="Q16" s="104" t="str">
        <f>REPLACE(INDEX(GroupVertices[Group],MATCH(Edges[[#This Row],[Vertex 1]],GroupVertices[Vertex],0)),1,1,"")</f>
        <v>1</v>
      </c>
      <c r="R16" s="104" t="str">
        <f>REPLACE(INDEX(GroupVertices[Group],MATCH(Edges[[#This Row],[Vertex 2]],GroupVertices[Vertex],0)),1,1,"")</f>
        <v>1</v>
      </c>
    </row>
    <row r="17" spans="1:18" ht="30">
      <c r="A17" t="s">
        <v>205</v>
      </c>
      <c r="B17" t="s">
        <v>211</v>
      </c>
      <c r="C17" s="53" t="s">
        <v>274</v>
      </c>
      <c r="D17" s="54">
        <v>1</v>
      </c>
      <c r="E17" s="65"/>
      <c r="F17" s="55"/>
      <c r="G17" s="53"/>
      <c r="H17" s="57"/>
      <c r="I17" s="56"/>
      <c r="J17" s="56"/>
      <c r="K17" s="36" t="s">
        <v>66</v>
      </c>
      <c r="L17" s="83">
        <v>17</v>
      </c>
      <c r="M17" s="83"/>
      <c r="N17" s="63"/>
      <c r="O17" t="s">
        <v>188</v>
      </c>
      <c r="P17" s="84">
        <v>1</v>
      </c>
      <c r="Q17" s="104" t="str">
        <f>REPLACE(INDEX(GroupVertices[Group],MATCH(Edges[[#This Row],[Vertex 1]],GroupVertices[Vertex],0)),1,1,"")</f>
        <v>1</v>
      </c>
      <c r="R17" s="104" t="str">
        <f>REPLACE(INDEX(GroupVertices[Group],MATCH(Edges[[#This Row],[Vertex 2]],GroupVertices[Vertex],0)),1,1,"")</f>
        <v>1</v>
      </c>
    </row>
    <row r="18" spans="1:18" ht="30">
      <c r="A18" t="s">
        <v>205</v>
      </c>
      <c r="B18" t="s">
        <v>211</v>
      </c>
      <c r="C18" s="53" t="s">
        <v>274</v>
      </c>
      <c r="D18" s="54">
        <v>1</v>
      </c>
      <c r="E18" s="65"/>
      <c r="F18" s="55"/>
      <c r="G18" s="53"/>
      <c r="H18" s="57"/>
      <c r="I18" s="56"/>
      <c r="J18" s="56"/>
      <c r="K18" s="36" t="s">
        <v>66</v>
      </c>
      <c r="L18" s="83">
        <v>18</v>
      </c>
      <c r="M18" s="83"/>
      <c r="N18" s="63"/>
      <c r="O18" t="s">
        <v>188</v>
      </c>
      <c r="P18" s="84">
        <v>1</v>
      </c>
      <c r="Q18" s="104" t="str">
        <f>REPLACE(INDEX(GroupVertices[Group],MATCH(Edges[[#This Row],[Vertex 1]],GroupVertices[Vertex],0)),1,1,"")</f>
        <v>1</v>
      </c>
      <c r="R18" s="104" t="str">
        <f>REPLACE(INDEX(GroupVertices[Group],MATCH(Edges[[#This Row],[Vertex 2]],GroupVertices[Vertex],0)),1,1,"")</f>
        <v>1</v>
      </c>
    </row>
    <row r="19" spans="1:18" ht="30">
      <c r="A19" t="s">
        <v>205</v>
      </c>
      <c r="B19" t="s">
        <v>211</v>
      </c>
      <c r="C19" s="53" t="s">
        <v>275</v>
      </c>
      <c r="D19" s="54">
        <v>1</v>
      </c>
      <c r="E19" s="65"/>
      <c r="F19" s="55"/>
      <c r="G19" s="53"/>
      <c r="H19" s="57"/>
      <c r="I19" s="56"/>
      <c r="J19" s="56"/>
      <c r="K19" s="36" t="s">
        <v>66</v>
      </c>
      <c r="L19" s="83">
        <v>19</v>
      </c>
      <c r="M19" s="83"/>
      <c r="N19" s="63"/>
      <c r="O19" t="s">
        <v>181</v>
      </c>
      <c r="P19" s="84">
        <v>1</v>
      </c>
      <c r="Q19" s="104" t="str">
        <f>REPLACE(INDEX(GroupVertices[Group],MATCH(Edges[[#This Row],[Vertex 1]],GroupVertices[Vertex],0)),1,1,"")</f>
        <v>1</v>
      </c>
      <c r="R19" s="104" t="str">
        <f>REPLACE(INDEX(GroupVertices[Group],MATCH(Edges[[#This Row],[Vertex 2]],GroupVertices[Vertex],0)),1,1,"")</f>
        <v>1</v>
      </c>
    </row>
    <row r="20" spans="1:18" ht="30">
      <c r="A20" t="s">
        <v>205</v>
      </c>
      <c r="B20" t="s">
        <v>211</v>
      </c>
      <c r="C20" s="53" t="s">
        <v>276</v>
      </c>
      <c r="D20" s="54">
        <v>2</v>
      </c>
      <c r="E20" s="65"/>
      <c r="F20" s="55"/>
      <c r="G20" s="53"/>
      <c r="H20" s="57"/>
      <c r="I20" s="56"/>
      <c r="J20" s="56"/>
      <c r="K20" s="36" t="s">
        <v>66</v>
      </c>
      <c r="L20" s="83">
        <v>20</v>
      </c>
      <c r="M20" s="83"/>
      <c r="N20" s="63"/>
      <c r="O20" t="s">
        <v>183</v>
      </c>
      <c r="P20" s="84">
        <v>2</v>
      </c>
      <c r="Q20" s="104" t="str">
        <f>REPLACE(INDEX(GroupVertices[Group],MATCH(Edges[[#This Row],[Vertex 1]],GroupVertices[Vertex],0)),1,1,"")</f>
        <v>1</v>
      </c>
      <c r="R20" s="104" t="str">
        <f>REPLACE(INDEX(GroupVertices[Group],MATCH(Edges[[#This Row],[Vertex 2]],GroupVertices[Vertex],0)),1,1,"")</f>
        <v>1</v>
      </c>
    </row>
    <row r="21" spans="1:18" ht="30">
      <c r="A21" t="s">
        <v>207</v>
      </c>
      <c r="B21" t="s">
        <v>205</v>
      </c>
      <c r="C21" s="53" t="s">
        <v>277</v>
      </c>
      <c r="D21" s="54">
        <v>2</v>
      </c>
      <c r="E21" s="65"/>
      <c r="F21" s="55"/>
      <c r="G21" s="53"/>
      <c r="H21" s="57"/>
      <c r="I21" s="56"/>
      <c r="J21" s="56"/>
      <c r="K21" s="36" t="s">
        <v>66</v>
      </c>
      <c r="L21" s="83">
        <v>21</v>
      </c>
      <c r="M21" s="83"/>
      <c r="N21" s="63"/>
      <c r="O21" t="s">
        <v>192</v>
      </c>
      <c r="P21" s="84">
        <v>2</v>
      </c>
      <c r="Q21" s="104" t="str">
        <f>REPLACE(INDEX(GroupVertices[Group],MATCH(Edges[[#This Row],[Vertex 1]],GroupVertices[Vertex],0)),1,1,"")</f>
        <v>2</v>
      </c>
      <c r="R21" s="104" t="str">
        <f>REPLACE(INDEX(GroupVertices[Group],MATCH(Edges[[#This Row],[Vertex 2]],GroupVertices[Vertex],0)),1,1,"")</f>
        <v>1</v>
      </c>
    </row>
    <row r="22" spans="1:18" ht="30">
      <c r="A22" t="s">
        <v>207</v>
      </c>
      <c r="B22" t="s">
        <v>205</v>
      </c>
      <c r="C22" s="53" t="s">
        <v>278</v>
      </c>
      <c r="D22" s="54">
        <v>1</v>
      </c>
      <c r="E22" s="65"/>
      <c r="F22" s="55"/>
      <c r="G22" s="53"/>
      <c r="H22" s="57"/>
      <c r="I22" s="56"/>
      <c r="J22" s="56"/>
      <c r="K22" s="36" t="s">
        <v>66</v>
      </c>
      <c r="L22" s="83">
        <v>22</v>
      </c>
      <c r="M22" s="83"/>
      <c r="N22" s="63"/>
      <c r="O22" t="s">
        <v>189</v>
      </c>
      <c r="P22" s="84">
        <v>1</v>
      </c>
      <c r="Q22" s="104" t="str">
        <f>REPLACE(INDEX(GroupVertices[Group],MATCH(Edges[[#This Row],[Vertex 1]],GroupVertices[Vertex],0)),1,1,"")</f>
        <v>2</v>
      </c>
      <c r="R22" s="104" t="str">
        <f>REPLACE(INDEX(GroupVertices[Group],MATCH(Edges[[#This Row],[Vertex 2]],GroupVertices[Vertex],0)),1,1,"")</f>
        <v>1</v>
      </c>
    </row>
    <row r="23" spans="1:18" ht="30">
      <c r="A23" t="s">
        <v>207</v>
      </c>
      <c r="B23" t="s">
        <v>211</v>
      </c>
      <c r="C23" s="53" t="s">
        <v>278</v>
      </c>
      <c r="D23" s="54">
        <v>1</v>
      </c>
      <c r="E23" s="65"/>
      <c r="F23" s="55"/>
      <c r="G23" s="53"/>
      <c r="H23" s="57"/>
      <c r="I23" s="56"/>
      <c r="J23" s="56"/>
      <c r="K23" s="36" t="s">
        <v>65</v>
      </c>
      <c r="L23" s="83">
        <v>23</v>
      </c>
      <c r="M23" s="83"/>
      <c r="N23" s="63"/>
      <c r="O23" t="s">
        <v>189</v>
      </c>
      <c r="P23" s="84">
        <v>1</v>
      </c>
      <c r="Q23" s="104" t="str">
        <f>REPLACE(INDEX(GroupVertices[Group],MATCH(Edges[[#This Row],[Vertex 1]],GroupVertices[Vertex],0)),1,1,"")</f>
        <v>2</v>
      </c>
      <c r="R23" s="104" t="str">
        <f>REPLACE(INDEX(GroupVertices[Group],MATCH(Edges[[#This Row],[Vertex 2]],GroupVertices[Vertex],0)),1,1,"")</f>
        <v>1</v>
      </c>
    </row>
    <row r="24" spans="1:18" ht="30">
      <c r="A24" t="s">
        <v>207</v>
      </c>
      <c r="B24" t="s">
        <v>208</v>
      </c>
      <c r="C24" s="53" t="s">
        <v>279</v>
      </c>
      <c r="D24" s="54">
        <v>1</v>
      </c>
      <c r="E24" s="65"/>
      <c r="F24" s="55"/>
      <c r="G24" s="53"/>
      <c r="H24" s="57"/>
      <c r="I24" s="56"/>
      <c r="J24" s="56"/>
      <c r="K24" s="36" t="s">
        <v>66</v>
      </c>
      <c r="L24" s="83">
        <v>24</v>
      </c>
      <c r="M24" s="83"/>
      <c r="N24" s="63"/>
      <c r="O24" t="s">
        <v>202</v>
      </c>
      <c r="P24" s="84">
        <v>1</v>
      </c>
      <c r="Q24" s="104" t="str">
        <f>REPLACE(INDEX(GroupVertices[Group],MATCH(Edges[[#This Row],[Vertex 1]],GroupVertices[Vertex],0)),1,1,"")</f>
        <v>2</v>
      </c>
      <c r="R24" s="104" t="str">
        <f>REPLACE(INDEX(GroupVertices[Group],MATCH(Edges[[#This Row],[Vertex 2]],GroupVertices[Vertex],0)),1,1,"")</f>
        <v>2</v>
      </c>
    </row>
    <row r="25" spans="1:18" ht="30">
      <c r="A25" t="s">
        <v>207</v>
      </c>
      <c r="B25" t="s">
        <v>205</v>
      </c>
      <c r="C25" s="53" t="s">
        <v>274</v>
      </c>
      <c r="D25" s="54">
        <v>1</v>
      </c>
      <c r="E25" s="65"/>
      <c r="F25" s="55"/>
      <c r="G25" s="53"/>
      <c r="H25" s="57"/>
      <c r="I25" s="56"/>
      <c r="J25" s="56"/>
      <c r="K25" s="36" t="s">
        <v>66</v>
      </c>
      <c r="L25" s="83">
        <v>25</v>
      </c>
      <c r="M25" s="83"/>
      <c r="N25" s="63"/>
      <c r="O25" t="s">
        <v>188</v>
      </c>
      <c r="P25" s="84">
        <v>1</v>
      </c>
      <c r="Q25" s="104" t="str">
        <f>REPLACE(INDEX(GroupVertices[Group],MATCH(Edges[[#This Row],[Vertex 1]],GroupVertices[Vertex],0)),1,1,"")</f>
        <v>2</v>
      </c>
      <c r="R25" s="104" t="str">
        <f>REPLACE(INDEX(GroupVertices[Group],MATCH(Edges[[#This Row],[Vertex 2]],GroupVertices[Vertex],0)),1,1,"")</f>
        <v>1</v>
      </c>
    </row>
    <row r="26" spans="1:18" ht="30">
      <c r="A26" t="s">
        <v>213</v>
      </c>
      <c r="B26" t="s">
        <v>205</v>
      </c>
      <c r="C26" s="53" t="s">
        <v>266</v>
      </c>
      <c r="D26" s="54">
        <v>1</v>
      </c>
      <c r="E26" s="65"/>
      <c r="F26" s="55"/>
      <c r="G26" s="53"/>
      <c r="H26" s="57"/>
      <c r="I26" s="56"/>
      <c r="J26" s="56"/>
      <c r="K26" s="36" t="s">
        <v>66</v>
      </c>
      <c r="L26" s="83">
        <v>26</v>
      </c>
      <c r="M26" s="83"/>
      <c r="N26" s="63"/>
      <c r="O26" t="s">
        <v>184</v>
      </c>
      <c r="P26" s="84">
        <v>1</v>
      </c>
      <c r="Q26" s="104" t="str">
        <f>REPLACE(INDEX(GroupVertices[Group],MATCH(Edges[[#This Row],[Vertex 1]],GroupVertices[Vertex],0)),1,1,"")</f>
        <v>1</v>
      </c>
      <c r="R26" s="104" t="str">
        <f>REPLACE(INDEX(GroupVertices[Group],MATCH(Edges[[#This Row],[Vertex 2]],GroupVertices[Vertex],0)),1,1,"")</f>
        <v>1</v>
      </c>
    </row>
    <row r="27" spans="1:18" ht="30">
      <c r="A27" t="s">
        <v>213</v>
      </c>
      <c r="B27" t="s">
        <v>214</v>
      </c>
      <c r="C27" s="53" t="s">
        <v>273</v>
      </c>
      <c r="D27" s="54">
        <v>2</v>
      </c>
      <c r="E27" s="65" t="s">
        <v>133</v>
      </c>
      <c r="F27" s="55"/>
      <c r="G27" s="53"/>
      <c r="H27" s="57"/>
      <c r="I27" s="56"/>
      <c r="J27" s="56"/>
      <c r="K27" s="36" t="s">
        <v>65</v>
      </c>
      <c r="L27" s="83">
        <v>27</v>
      </c>
      <c r="M27" s="83"/>
      <c r="N27" s="63"/>
      <c r="O27" t="s">
        <v>179</v>
      </c>
      <c r="P27" s="84">
        <v>2</v>
      </c>
      <c r="Q27" s="104" t="str">
        <f>REPLACE(INDEX(GroupVertices[Group],MATCH(Edges[[#This Row],[Vertex 1]],GroupVertices[Vertex],0)),1,1,"")</f>
        <v>1</v>
      </c>
      <c r="R27" s="104" t="str">
        <f>REPLACE(INDEX(GroupVertices[Group],MATCH(Edges[[#This Row],[Vertex 2]],GroupVertices[Vertex],0)),1,1,"")</f>
        <v>1</v>
      </c>
    </row>
    <row r="28" spans="1:18" ht="30">
      <c r="A28" t="s">
        <v>213</v>
      </c>
      <c r="B28" t="s">
        <v>205</v>
      </c>
      <c r="C28" s="53" t="s">
        <v>273</v>
      </c>
      <c r="D28" s="54">
        <v>1</v>
      </c>
      <c r="E28" s="65" t="s">
        <v>133</v>
      </c>
      <c r="F28" s="55"/>
      <c r="G28" s="53"/>
      <c r="H28" s="57"/>
      <c r="I28" s="56"/>
      <c r="J28" s="56"/>
      <c r="K28" s="36" t="s">
        <v>66</v>
      </c>
      <c r="L28" s="83">
        <v>28</v>
      </c>
      <c r="M28" s="83"/>
      <c r="N28" s="63"/>
      <c r="O28" t="s">
        <v>179</v>
      </c>
      <c r="P28" s="84">
        <v>1</v>
      </c>
      <c r="Q28" s="104" t="str">
        <f>REPLACE(INDEX(GroupVertices[Group],MATCH(Edges[[#This Row],[Vertex 1]],GroupVertices[Vertex],0)),1,1,"")</f>
        <v>1</v>
      </c>
      <c r="R28" s="104" t="str">
        <f>REPLACE(INDEX(GroupVertices[Group],MATCH(Edges[[#This Row],[Vertex 2]],GroupVertices[Vertex],0)),1,1,"")</f>
        <v>1</v>
      </c>
    </row>
    <row r="29" spans="1:18" ht="30">
      <c r="A29" t="s">
        <v>213</v>
      </c>
      <c r="B29" t="s">
        <v>211</v>
      </c>
      <c r="C29" s="53" t="s">
        <v>273</v>
      </c>
      <c r="D29" s="54">
        <v>1</v>
      </c>
      <c r="E29" s="65" t="s">
        <v>133</v>
      </c>
      <c r="F29" s="55"/>
      <c r="G29" s="53"/>
      <c r="H29" s="57"/>
      <c r="I29" s="56"/>
      <c r="J29" s="56"/>
      <c r="K29" s="36" t="s">
        <v>65</v>
      </c>
      <c r="L29" s="83">
        <v>29</v>
      </c>
      <c r="M29" s="83"/>
      <c r="N29" s="63"/>
      <c r="O29" t="s">
        <v>179</v>
      </c>
      <c r="P29" s="84">
        <v>1</v>
      </c>
      <c r="Q29" s="104" t="str">
        <f>REPLACE(INDEX(GroupVertices[Group],MATCH(Edges[[#This Row],[Vertex 1]],GroupVertices[Vertex],0)),1,1,"")</f>
        <v>1</v>
      </c>
      <c r="R29" s="104" t="str">
        <f>REPLACE(INDEX(GroupVertices[Group],MATCH(Edges[[#This Row],[Vertex 2]],GroupVertices[Vertex],0)),1,1,"")</f>
        <v>1</v>
      </c>
    </row>
    <row r="30" spans="1:18" ht="30">
      <c r="A30" t="s">
        <v>213</v>
      </c>
      <c r="B30" t="s">
        <v>214</v>
      </c>
      <c r="C30" s="53" t="s">
        <v>276</v>
      </c>
      <c r="D30" s="54">
        <v>1</v>
      </c>
      <c r="E30" s="65"/>
      <c r="F30" s="55"/>
      <c r="G30" s="53"/>
      <c r="H30" s="57"/>
      <c r="I30" s="56"/>
      <c r="J30" s="56"/>
      <c r="K30" s="36" t="s">
        <v>65</v>
      </c>
      <c r="L30" s="83">
        <v>30</v>
      </c>
      <c r="M30" s="83"/>
      <c r="N30" s="63"/>
      <c r="O30" t="s">
        <v>183</v>
      </c>
      <c r="P30" s="84">
        <v>1</v>
      </c>
      <c r="Q30" s="104" t="str">
        <f>REPLACE(INDEX(GroupVertices[Group],MATCH(Edges[[#This Row],[Vertex 1]],GroupVertices[Vertex],0)),1,1,"")</f>
        <v>1</v>
      </c>
      <c r="R30" s="104" t="str">
        <f>REPLACE(INDEX(GroupVertices[Group],MATCH(Edges[[#This Row],[Vertex 2]],GroupVertices[Vertex],0)),1,1,"")</f>
        <v>1</v>
      </c>
    </row>
    <row r="31" spans="1:18" ht="30">
      <c r="A31" t="s">
        <v>210</v>
      </c>
      <c r="B31" t="s">
        <v>205</v>
      </c>
      <c r="C31" s="53" t="s">
        <v>266</v>
      </c>
      <c r="D31" s="54">
        <v>1</v>
      </c>
      <c r="E31" s="65"/>
      <c r="F31" s="55"/>
      <c r="G31" s="53"/>
      <c r="H31" s="57"/>
      <c r="I31" s="56"/>
      <c r="J31" s="56"/>
      <c r="K31" s="36" t="s">
        <v>65</v>
      </c>
      <c r="L31" s="83">
        <v>31</v>
      </c>
      <c r="M31" s="83"/>
      <c r="N31" s="63"/>
      <c r="O31" t="s">
        <v>184</v>
      </c>
      <c r="P31" s="84">
        <v>1</v>
      </c>
      <c r="Q31" s="104" t="str">
        <f>REPLACE(INDEX(GroupVertices[Group],MATCH(Edges[[#This Row],[Vertex 1]],GroupVertices[Vertex],0)),1,1,"")</f>
        <v>3</v>
      </c>
      <c r="R31" s="104" t="str">
        <f>REPLACE(INDEX(GroupVertices[Group],MATCH(Edges[[#This Row],[Vertex 2]],GroupVertices[Vertex],0)),1,1,"")</f>
        <v>1</v>
      </c>
    </row>
    <row r="32" spans="1:18" ht="30">
      <c r="A32" t="s">
        <v>210</v>
      </c>
      <c r="B32" t="s">
        <v>211</v>
      </c>
      <c r="C32" s="53" t="s">
        <v>280</v>
      </c>
      <c r="D32" s="54">
        <v>2</v>
      </c>
      <c r="E32" s="65"/>
      <c r="F32" s="55"/>
      <c r="G32" s="53"/>
      <c r="H32" s="57"/>
      <c r="I32" s="56"/>
      <c r="J32" s="56"/>
      <c r="K32" s="36" t="s">
        <v>65</v>
      </c>
      <c r="L32" s="83">
        <v>32</v>
      </c>
      <c r="M32" s="83"/>
      <c r="N32" s="63"/>
      <c r="O32" t="s">
        <v>195</v>
      </c>
      <c r="P32" s="84">
        <v>2</v>
      </c>
      <c r="Q32" s="104" t="str">
        <f>REPLACE(INDEX(GroupVertices[Group],MATCH(Edges[[#This Row],[Vertex 1]],GroupVertices[Vertex],0)),1,1,"")</f>
        <v>3</v>
      </c>
      <c r="R32" s="104" t="str">
        <f>REPLACE(INDEX(GroupVertices[Group],MATCH(Edges[[#This Row],[Vertex 2]],GroupVertices[Vertex],0)),1,1,"")</f>
        <v>1</v>
      </c>
    </row>
    <row r="33" spans="1:18" ht="45">
      <c r="A33" t="s">
        <v>210</v>
      </c>
      <c r="B33" t="s">
        <v>216</v>
      </c>
      <c r="C33" s="53" t="s">
        <v>281</v>
      </c>
      <c r="D33" s="54">
        <v>1</v>
      </c>
      <c r="E33" s="65"/>
      <c r="F33" s="55"/>
      <c r="G33" s="53"/>
      <c r="H33" s="57"/>
      <c r="I33" s="56"/>
      <c r="J33" s="56"/>
      <c r="K33" s="36" t="s">
        <v>65</v>
      </c>
      <c r="L33" s="83">
        <v>33</v>
      </c>
      <c r="M33" s="83"/>
      <c r="N33" s="63"/>
      <c r="O33" t="s">
        <v>198</v>
      </c>
      <c r="P33" s="84">
        <v>1</v>
      </c>
      <c r="Q33" s="104" t="str">
        <f>REPLACE(INDEX(GroupVertices[Group],MATCH(Edges[[#This Row],[Vertex 1]],GroupVertices[Vertex],0)),1,1,"")</f>
        <v>3</v>
      </c>
      <c r="R33" s="104" t="str">
        <f>REPLACE(INDEX(GroupVertices[Group],MATCH(Edges[[#This Row],[Vertex 2]],GroupVertices[Vertex],0)),1,1,"")</f>
        <v>3</v>
      </c>
    </row>
    <row r="34" spans="1:18" ht="30">
      <c r="A34" t="s">
        <v>210</v>
      </c>
      <c r="B34" t="s">
        <v>211</v>
      </c>
      <c r="C34" s="53" t="s">
        <v>273</v>
      </c>
      <c r="D34" s="54">
        <v>2</v>
      </c>
      <c r="E34" s="65" t="s">
        <v>133</v>
      </c>
      <c r="F34" s="55"/>
      <c r="G34" s="53"/>
      <c r="H34" s="57"/>
      <c r="I34" s="56"/>
      <c r="J34" s="56"/>
      <c r="K34" s="36" t="s">
        <v>65</v>
      </c>
      <c r="L34" s="83">
        <v>34</v>
      </c>
      <c r="M34" s="83"/>
      <c r="N34" s="63"/>
      <c r="O34" t="s">
        <v>179</v>
      </c>
      <c r="P34" s="84">
        <v>2</v>
      </c>
      <c r="Q34" s="104" t="str">
        <f>REPLACE(INDEX(GroupVertices[Group],MATCH(Edges[[#This Row],[Vertex 1]],GroupVertices[Vertex],0)),1,1,"")</f>
        <v>3</v>
      </c>
      <c r="R34" s="104" t="str">
        <f>REPLACE(INDEX(GroupVertices[Group],MATCH(Edges[[#This Row],[Vertex 2]],GroupVertices[Vertex],0)),1,1,"")</f>
        <v>1</v>
      </c>
    </row>
    <row r="35" spans="1:18" ht="30">
      <c r="A35" t="s">
        <v>210</v>
      </c>
      <c r="B35" t="s">
        <v>205</v>
      </c>
      <c r="C35" s="53" t="s">
        <v>273</v>
      </c>
      <c r="D35" s="54">
        <v>1</v>
      </c>
      <c r="E35" s="65" t="s">
        <v>133</v>
      </c>
      <c r="F35" s="55"/>
      <c r="G35" s="53"/>
      <c r="H35" s="57"/>
      <c r="I35" s="56"/>
      <c r="J35" s="56"/>
      <c r="K35" s="36" t="s">
        <v>65</v>
      </c>
      <c r="L35" s="83">
        <v>35</v>
      </c>
      <c r="M35" s="83"/>
      <c r="N35" s="63"/>
      <c r="O35" t="s">
        <v>179</v>
      </c>
      <c r="P35" s="84">
        <v>1</v>
      </c>
      <c r="Q35" s="104" t="str">
        <f>REPLACE(INDEX(GroupVertices[Group],MATCH(Edges[[#This Row],[Vertex 1]],GroupVertices[Vertex],0)),1,1,"")</f>
        <v>3</v>
      </c>
      <c r="R35" s="104" t="str">
        <f>REPLACE(INDEX(GroupVertices[Group],MATCH(Edges[[#This Row],[Vertex 2]],GroupVertices[Vertex],0)),1,1,"")</f>
        <v>1</v>
      </c>
    </row>
    <row r="36" spans="1:18" ht="30">
      <c r="A36" t="s">
        <v>210</v>
      </c>
      <c r="B36" t="s">
        <v>216</v>
      </c>
      <c r="C36" s="53" t="s">
        <v>273</v>
      </c>
      <c r="D36" s="54">
        <v>1</v>
      </c>
      <c r="E36" s="65" t="s">
        <v>133</v>
      </c>
      <c r="F36" s="55"/>
      <c r="G36" s="53"/>
      <c r="H36" s="57"/>
      <c r="I36" s="56"/>
      <c r="J36" s="56"/>
      <c r="K36" s="36" t="s">
        <v>65</v>
      </c>
      <c r="L36" s="83">
        <v>36</v>
      </c>
      <c r="M36" s="83"/>
      <c r="N36" s="63"/>
      <c r="O36" t="s">
        <v>179</v>
      </c>
      <c r="P36" s="84">
        <v>1</v>
      </c>
      <c r="Q36" s="104" t="str">
        <f>REPLACE(INDEX(GroupVertices[Group],MATCH(Edges[[#This Row],[Vertex 1]],GroupVertices[Vertex],0)),1,1,"")</f>
        <v>3</v>
      </c>
      <c r="R36" s="104" t="str">
        <f>REPLACE(INDEX(GroupVertices[Group],MATCH(Edges[[#This Row],[Vertex 2]],GroupVertices[Vertex],0)),1,1,"")</f>
        <v>3</v>
      </c>
    </row>
    <row r="37" spans="1:18" ht="30">
      <c r="A37" t="s">
        <v>210</v>
      </c>
      <c r="B37" t="s">
        <v>211</v>
      </c>
      <c r="C37" s="53" t="s">
        <v>282</v>
      </c>
      <c r="D37" s="54">
        <v>5</v>
      </c>
      <c r="E37" s="65"/>
      <c r="F37" s="55"/>
      <c r="G37" s="53"/>
      <c r="H37" s="57"/>
      <c r="I37" s="56"/>
      <c r="J37" s="56"/>
      <c r="K37" s="36" t="s">
        <v>65</v>
      </c>
      <c r="L37" s="83">
        <v>37</v>
      </c>
      <c r="M37" s="83"/>
      <c r="N37" s="63"/>
      <c r="O37" t="s">
        <v>194</v>
      </c>
      <c r="P37" s="84">
        <v>5</v>
      </c>
      <c r="Q37" s="104" t="str">
        <f>REPLACE(INDEX(GroupVertices[Group],MATCH(Edges[[#This Row],[Vertex 1]],GroupVertices[Vertex],0)),1,1,"")</f>
        <v>3</v>
      </c>
      <c r="R37" s="104" t="str">
        <f>REPLACE(INDEX(GroupVertices[Group],MATCH(Edges[[#This Row],[Vertex 2]],GroupVertices[Vertex],0)),1,1,"")</f>
        <v>1</v>
      </c>
    </row>
    <row r="38" spans="1:18" ht="30">
      <c r="A38" t="s">
        <v>210</v>
      </c>
      <c r="B38" t="s">
        <v>205</v>
      </c>
      <c r="C38" s="53" t="s">
        <v>282</v>
      </c>
      <c r="D38" s="54">
        <v>3</v>
      </c>
      <c r="E38" s="65"/>
      <c r="F38" s="55"/>
      <c r="G38" s="53"/>
      <c r="H38" s="57"/>
      <c r="I38" s="56"/>
      <c r="J38" s="56"/>
      <c r="K38" s="36" t="s">
        <v>65</v>
      </c>
      <c r="L38" s="83">
        <v>38</v>
      </c>
      <c r="M38" s="83"/>
      <c r="N38" s="63"/>
      <c r="O38" t="s">
        <v>194</v>
      </c>
      <c r="P38" s="84">
        <v>3</v>
      </c>
      <c r="Q38" s="104" t="str">
        <f>REPLACE(INDEX(GroupVertices[Group],MATCH(Edges[[#This Row],[Vertex 1]],GroupVertices[Vertex],0)),1,1,"")</f>
        <v>3</v>
      </c>
      <c r="R38" s="104" t="str">
        <f>REPLACE(INDEX(GroupVertices[Group],MATCH(Edges[[#This Row],[Vertex 2]],GroupVertices[Vertex],0)),1,1,"")</f>
        <v>1</v>
      </c>
    </row>
    <row r="39" spans="1:18" ht="30">
      <c r="A39" t="s">
        <v>209</v>
      </c>
      <c r="B39" t="s">
        <v>211</v>
      </c>
      <c r="C39" s="53" t="s">
        <v>283</v>
      </c>
      <c r="D39" s="54">
        <v>1</v>
      </c>
      <c r="E39" s="65"/>
      <c r="F39" s="55"/>
      <c r="G39" s="53"/>
      <c r="H39" s="57"/>
      <c r="I39" s="56"/>
      <c r="J39" s="56"/>
      <c r="K39" s="36" t="s">
        <v>66</v>
      </c>
      <c r="L39" s="83">
        <v>39</v>
      </c>
      <c r="M39" s="83"/>
      <c r="N39" s="63"/>
      <c r="O39" t="s">
        <v>193</v>
      </c>
      <c r="P39" s="84">
        <v>1</v>
      </c>
      <c r="Q39" s="104" t="str">
        <f>REPLACE(INDEX(GroupVertices[Group],MATCH(Edges[[#This Row],[Vertex 1]],GroupVertices[Vertex],0)),1,1,"")</f>
        <v>3</v>
      </c>
      <c r="R39" s="104" t="str">
        <f>REPLACE(INDEX(GroupVertices[Group],MATCH(Edges[[#This Row],[Vertex 2]],GroupVertices[Vertex],0)),1,1,"")</f>
        <v>1</v>
      </c>
    </row>
    <row r="40" spans="1:18" ht="30">
      <c r="A40" t="s">
        <v>209</v>
      </c>
      <c r="B40" t="s">
        <v>211</v>
      </c>
      <c r="C40" s="53" t="s">
        <v>266</v>
      </c>
      <c r="D40" s="54">
        <v>2</v>
      </c>
      <c r="E40" s="65"/>
      <c r="F40" s="55"/>
      <c r="G40" s="53"/>
      <c r="H40" s="57"/>
      <c r="I40" s="56"/>
      <c r="J40" s="56"/>
      <c r="K40" s="36" t="s">
        <v>66</v>
      </c>
      <c r="L40" s="83">
        <v>40</v>
      </c>
      <c r="M40" s="83"/>
      <c r="N40" s="63"/>
      <c r="O40" t="s">
        <v>184</v>
      </c>
      <c r="P40" s="84">
        <v>2</v>
      </c>
      <c r="Q40" s="104" t="str">
        <f>REPLACE(INDEX(GroupVertices[Group],MATCH(Edges[[#This Row],[Vertex 1]],GroupVertices[Vertex],0)),1,1,"")</f>
        <v>3</v>
      </c>
      <c r="R40" s="104" t="str">
        <f>REPLACE(INDEX(GroupVertices[Group],MATCH(Edges[[#This Row],[Vertex 2]],GroupVertices[Vertex],0)),1,1,"")</f>
        <v>1</v>
      </c>
    </row>
    <row r="41" spans="1:18" ht="30">
      <c r="A41" t="s">
        <v>209</v>
      </c>
      <c r="B41" t="s">
        <v>211</v>
      </c>
      <c r="C41" s="53" t="s">
        <v>284</v>
      </c>
      <c r="D41" s="54">
        <v>1</v>
      </c>
      <c r="E41" s="65"/>
      <c r="F41" s="55"/>
      <c r="G41" s="53"/>
      <c r="H41" s="57"/>
      <c r="I41" s="56"/>
      <c r="J41" s="56"/>
      <c r="K41" s="36" t="s">
        <v>66</v>
      </c>
      <c r="L41" s="83">
        <v>41</v>
      </c>
      <c r="M41" s="83"/>
      <c r="N41" s="63"/>
      <c r="O41" t="s">
        <v>201</v>
      </c>
      <c r="P41" s="84">
        <v>1</v>
      </c>
      <c r="Q41" s="104" t="str">
        <f>REPLACE(INDEX(GroupVertices[Group],MATCH(Edges[[#This Row],[Vertex 1]],GroupVertices[Vertex],0)),1,1,"")</f>
        <v>3</v>
      </c>
      <c r="R41" s="104" t="str">
        <f>REPLACE(INDEX(GroupVertices[Group],MATCH(Edges[[#This Row],[Vertex 2]],GroupVertices[Vertex],0)),1,1,"")</f>
        <v>1</v>
      </c>
    </row>
    <row r="42" spans="1:18" ht="30">
      <c r="A42" t="s">
        <v>209</v>
      </c>
      <c r="B42" t="s">
        <v>211</v>
      </c>
      <c r="C42" s="53" t="s">
        <v>273</v>
      </c>
      <c r="D42" s="54">
        <v>3</v>
      </c>
      <c r="E42" s="65" t="s">
        <v>133</v>
      </c>
      <c r="F42" s="55"/>
      <c r="G42" s="53"/>
      <c r="H42" s="57"/>
      <c r="I42" s="56"/>
      <c r="J42" s="56"/>
      <c r="K42" s="36" t="s">
        <v>66</v>
      </c>
      <c r="L42" s="83">
        <v>42</v>
      </c>
      <c r="M42" s="83"/>
      <c r="N42" s="63"/>
      <c r="O42" t="s">
        <v>179</v>
      </c>
      <c r="P42" s="84">
        <v>3</v>
      </c>
      <c r="Q42" s="104" t="str">
        <f>REPLACE(INDEX(GroupVertices[Group],MATCH(Edges[[#This Row],[Vertex 1]],GroupVertices[Vertex],0)),1,1,"")</f>
        <v>3</v>
      </c>
      <c r="R42" s="104" t="str">
        <f>REPLACE(INDEX(GroupVertices[Group],MATCH(Edges[[#This Row],[Vertex 2]],GroupVertices[Vertex],0)),1,1,"")</f>
        <v>1</v>
      </c>
    </row>
    <row r="43" spans="1:18" ht="30">
      <c r="A43" t="s">
        <v>209</v>
      </c>
      <c r="B43" t="s">
        <v>210</v>
      </c>
      <c r="C43" s="53" t="s">
        <v>273</v>
      </c>
      <c r="D43" s="54">
        <v>1</v>
      </c>
      <c r="E43" s="65" t="s">
        <v>133</v>
      </c>
      <c r="F43" s="55"/>
      <c r="G43" s="53"/>
      <c r="H43" s="57"/>
      <c r="I43" s="56"/>
      <c r="J43" s="56"/>
      <c r="K43" s="36" t="s">
        <v>65</v>
      </c>
      <c r="L43" s="83">
        <v>43</v>
      </c>
      <c r="M43" s="83"/>
      <c r="N43" s="63"/>
      <c r="O43" t="s">
        <v>179</v>
      </c>
      <c r="P43" s="84">
        <v>1</v>
      </c>
      <c r="Q43" s="104" t="str">
        <f>REPLACE(INDEX(GroupVertices[Group],MATCH(Edges[[#This Row],[Vertex 1]],GroupVertices[Vertex],0)),1,1,"")</f>
        <v>3</v>
      </c>
      <c r="R43" s="104" t="str">
        <f>REPLACE(INDEX(GroupVertices[Group],MATCH(Edges[[#This Row],[Vertex 2]],GroupVertices[Vertex],0)),1,1,"")</f>
        <v>3</v>
      </c>
    </row>
    <row r="44" spans="1:18" ht="30">
      <c r="A44" t="s">
        <v>209</v>
      </c>
      <c r="B44" t="s">
        <v>211</v>
      </c>
      <c r="C44" s="53" t="s">
        <v>274</v>
      </c>
      <c r="D44" s="54">
        <v>1</v>
      </c>
      <c r="E44" s="65"/>
      <c r="F44" s="55"/>
      <c r="G44" s="53"/>
      <c r="H44" s="57"/>
      <c r="I44" s="56"/>
      <c r="J44" s="56"/>
      <c r="K44" s="36" t="s">
        <v>66</v>
      </c>
      <c r="L44" s="83">
        <v>44</v>
      </c>
      <c r="M44" s="83"/>
      <c r="N44" s="63"/>
      <c r="O44" t="s">
        <v>188</v>
      </c>
      <c r="P44" s="84">
        <v>1</v>
      </c>
      <c r="Q44" s="104" t="str">
        <f>REPLACE(INDEX(GroupVertices[Group],MATCH(Edges[[#This Row],[Vertex 1]],GroupVertices[Vertex],0)),1,1,"")</f>
        <v>3</v>
      </c>
      <c r="R44" s="104" t="str">
        <f>REPLACE(INDEX(GroupVertices[Group],MATCH(Edges[[#This Row],[Vertex 2]],GroupVertices[Vertex],0)),1,1,"")</f>
        <v>1</v>
      </c>
    </row>
    <row r="45" spans="1:18" ht="30">
      <c r="A45" t="s">
        <v>211</v>
      </c>
      <c r="B45" t="s">
        <v>209</v>
      </c>
      <c r="C45" s="53" t="s">
        <v>285</v>
      </c>
      <c r="D45" s="54">
        <v>1</v>
      </c>
      <c r="E45" s="65"/>
      <c r="F45" s="55"/>
      <c r="G45" s="53"/>
      <c r="H45" s="57"/>
      <c r="I45" s="56"/>
      <c r="J45" s="56"/>
      <c r="K45" s="36" t="s">
        <v>66</v>
      </c>
      <c r="L45" s="83">
        <v>45</v>
      </c>
      <c r="M45" s="83"/>
      <c r="N45" s="63"/>
      <c r="O45" t="s">
        <v>200</v>
      </c>
      <c r="P45" s="84">
        <v>1</v>
      </c>
      <c r="Q45" s="104" t="str">
        <f>REPLACE(INDEX(GroupVertices[Group],MATCH(Edges[[#This Row],[Vertex 1]],GroupVertices[Vertex],0)),1,1,"")</f>
        <v>1</v>
      </c>
      <c r="R45" s="104" t="str">
        <f>REPLACE(INDEX(GroupVertices[Group],MATCH(Edges[[#This Row],[Vertex 2]],GroupVertices[Vertex],0)),1,1,"")</f>
        <v>3</v>
      </c>
    </row>
    <row r="46" spans="1:18" ht="30">
      <c r="A46" t="s">
        <v>211</v>
      </c>
      <c r="B46" t="s">
        <v>205</v>
      </c>
      <c r="C46" s="53" t="s">
        <v>258</v>
      </c>
      <c r="D46" s="54">
        <v>1</v>
      </c>
      <c r="E46" s="65"/>
      <c r="F46" s="55"/>
      <c r="G46" s="53"/>
      <c r="H46" s="57"/>
      <c r="I46" s="56"/>
      <c r="J46" s="56"/>
      <c r="K46" s="36" t="s">
        <v>66</v>
      </c>
      <c r="L46" s="83">
        <v>46</v>
      </c>
      <c r="M46" s="83"/>
      <c r="N46" s="63"/>
      <c r="O46" t="s">
        <v>197</v>
      </c>
      <c r="P46" s="84">
        <v>1</v>
      </c>
      <c r="Q46" s="104" t="str">
        <f>REPLACE(INDEX(GroupVertices[Group],MATCH(Edges[[#This Row],[Vertex 1]],GroupVertices[Vertex],0)),1,1,"")</f>
        <v>1</v>
      </c>
      <c r="R46" s="104" t="str">
        <f>REPLACE(INDEX(GroupVertices[Group],MATCH(Edges[[#This Row],[Vertex 2]],GroupVertices[Vertex],0)),1,1,"")</f>
        <v>1</v>
      </c>
    </row>
    <row r="47" spans="1:18" ht="30">
      <c r="A47" t="s">
        <v>211</v>
      </c>
      <c r="B47" t="s">
        <v>214</v>
      </c>
      <c r="C47" s="53" t="s">
        <v>258</v>
      </c>
      <c r="D47" s="54">
        <v>1</v>
      </c>
      <c r="E47" s="65"/>
      <c r="F47" s="55"/>
      <c r="G47" s="53"/>
      <c r="H47" s="57"/>
      <c r="I47" s="56"/>
      <c r="J47" s="56"/>
      <c r="K47" s="36" t="s">
        <v>66</v>
      </c>
      <c r="L47" s="83">
        <v>47</v>
      </c>
      <c r="M47" s="83"/>
      <c r="N47" s="63"/>
      <c r="O47" t="s">
        <v>197</v>
      </c>
      <c r="P47" s="84">
        <v>1</v>
      </c>
      <c r="Q47" s="104" t="str">
        <f>REPLACE(INDEX(GroupVertices[Group],MATCH(Edges[[#This Row],[Vertex 1]],GroupVertices[Vertex],0)),1,1,"")</f>
        <v>1</v>
      </c>
      <c r="R47" s="104" t="str">
        <f>REPLACE(INDEX(GroupVertices[Group],MATCH(Edges[[#This Row],[Vertex 2]],GroupVertices[Vertex],0)),1,1,"")</f>
        <v>1</v>
      </c>
    </row>
    <row r="48" spans="1:18" ht="30">
      <c r="A48" t="s">
        <v>211</v>
      </c>
      <c r="B48" t="s">
        <v>208</v>
      </c>
      <c r="C48" s="53" t="s">
        <v>273</v>
      </c>
      <c r="D48" s="54">
        <v>1</v>
      </c>
      <c r="E48" s="65" t="s">
        <v>133</v>
      </c>
      <c r="F48" s="55"/>
      <c r="G48" s="53"/>
      <c r="H48" s="57"/>
      <c r="I48" s="56"/>
      <c r="J48" s="56"/>
      <c r="K48" s="36" t="s">
        <v>65</v>
      </c>
      <c r="L48" s="83">
        <v>48</v>
      </c>
      <c r="M48" s="83"/>
      <c r="N48" s="63"/>
      <c r="O48" t="s">
        <v>179</v>
      </c>
      <c r="P48" s="84">
        <v>1</v>
      </c>
      <c r="Q48" s="104" t="str">
        <f>REPLACE(INDEX(GroupVertices[Group],MATCH(Edges[[#This Row],[Vertex 1]],GroupVertices[Vertex],0)),1,1,"")</f>
        <v>1</v>
      </c>
      <c r="R48" s="104" t="str">
        <f>REPLACE(INDEX(GroupVertices[Group],MATCH(Edges[[#This Row],[Vertex 2]],GroupVertices[Vertex],0)),1,1,"")</f>
        <v>2</v>
      </c>
    </row>
    <row r="49" spans="1:18" ht="30">
      <c r="A49" t="s">
        <v>206</v>
      </c>
      <c r="B49" t="s">
        <v>205</v>
      </c>
      <c r="C49" s="53" t="s">
        <v>285</v>
      </c>
      <c r="D49" s="54">
        <v>1</v>
      </c>
      <c r="E49" s="65"/>
      <c r="F49" s="55"/>
      <c r="G49" s="53"/>
      <c r="H49" s="57"/>
      <c r="I49" s="56"/>
      <c r="J49" s="56"/>
      <c r="K49" s="36" t="s">
        <v>66</v>
      </c>
      <c r="L49" s="83">
        <v>49</v>
      </c>
      <c r="M49" s="83"/>
      <c r="N49" s="63"/>
      <c r="O49" t="s">
        <v>200</v>
      </c>
      <c r="P49" s="84">
        <v>1</v>
      </c>
      <c r="Q49" s="104" t="str">
        <f>REPLACE(INDEX(GroupVertices[Group],MATCH(Edges[[#This Row],[Vertex 1]],GroupVertices[Vertex],0)),1,1,"")</f>
        <v>2</v>
      </c>
      <c r="R49" s="104" t="str">
        <f>REPLACE(INDEX(GroupVertices[Group],MATCH(Edges[[#This Row],[Vertex 2]],GroupVertices[Vertex],0)),1,1,"")</f>
        <v>1</v>
      </c>
    </row>
    <row r="50" spans="1:18" ht="30">
      <c r="A50" t="s">
        <v>206</v>
      </c>
      <c r="B50" t="s">
        <v>216</v>
      </c>
      <c r="C50" s="53" t="s">
        <v>286</v>
      </c>
      <c r="D50" s="54">
        <v>1</v>
      </c>
      <c r="E50" s="65"/>
      <c r="F50" s="55"/>
      <c r="G50" s="53"/>
      <c r="H50" s="57"/>
      <c r="I50" s="56"/>
      <c r="J50" s="56"/>
      <c r="K50" s="36" t="s">
        <v>65</v>
      </c>
      <c r="L50" s="83">
        <v>50</v>
      </c>
      <c r="M50" s="83"/>
      <c r="N50" s="63"/>
      <c r="O50" t="s">
        <v>199</v>
      </c>
      <c r="P50" s="84">
        <v>1</v>
      </c>
      <c r="Q50" s="104" t="str">
        <f>REPLACE(INDEX(GroupVertices[Group],MATCH(Edges[[#This Row],[Vertex 1]],GroupVertices[Vertex],0)),1,1,"")</f>
        <v>2</v>
      </c>
      <c r="R50" s="104" t="str">
        <f>REPLACE(INDEX(GroupVertices[Group],MATCH(Edges[[#This Row],[Vertex 2]],GroupVertices[Vertex],0)),1,1,"")</f>
        <v>3</v>
      </c>
    </row>
    <row r="51" spans="1:18" ht="30">
      <c r="A51" t="s">
        <v>206</v>
      </c>
      <c r="B51" t="s">
        <v>205</v>
      </c>
      <c r="C51" s="53" t="s">
        <v>266</v>
      </c>
      <c r="D51" s="54">
        <v>1</v>
      </c>
      <c r="E51" s="65"/>
      <c r="F51" s="55"/>
      <c r="G51" s="53"/>
      <c r="H51" s="57"/>
      <c r="I51" s="56"/>
      <c r="J51" s="56"/>
      <c r="K51" s="36" t="s">
        <v>66</v>
      </c>
      <c r="L51" s="83">
        <v>51</v>
      </c>
      <c r="M51" s="83"/>
      <c r="N51" s="63"/>
      <c r="O51" t="s">
        <v>184</v>
      </c>
      <c r="P51" s="84">
        <v>1</v>
      </c>
      <c r="Q51" s="104" t="str">
        <f>REPLACE(INDEX(GroupVertices[Group],MATCH(Edges[[#This Row],[Vertex 1]],GroupVertices[Vertex],0)),1,1,"")</f>
        <v>2</v>
      </c>
      <c r="R51" s="104" t="str">
        <f>REPLACE(INDEX(GroupVertices[Group],MATCH(Edges[[#This Row],[Vertex 2]],GroupVertices[Vertex],0)),1,1,"")</f>
        <v>1</v>
      </c>
    </row>
    <row r="52" spans="1:18" ht="30">
      <c r="A52" t="s">
        <v>206</v>
      </c>
      <c r="B52" t="s">
        <v>209</v>
      </c>
      <c r="C52" s="53" t="s">
        <v>266</v>
      </c>
      <c r="D52" s="54">
        <v>1</v>
      </c>
      <c r="E52" s="65"/>
      <c r="F52" s="55"/>
      <c r="G52" s="53"/>
      <c r="H52" s="57"/>
      <c r="I52" s="56"/>
      <c r="J52" s="56"/>
      <c r="K52" s="36" t="s">
        <v>65</v>
      </c>
      <c r="L52" s="83">
        <v>52</v>
      </c>
      <c r="M52" s="83"/>
      <c r="N52" s="63"/>
      <c r="O52" t="s">
        <v>184</v>
      </c>
      <c r="P52" s="84">
        <v>1</v>
      </c>
      <c r="Q52" s="104" t="str">
        <f>REPLACE(INDEX(GroupVertices[Group],MATCH(Edges[[#This Row],[Vertex 1]],GroupVertices[Vertex],0)),1,1,"")</f>
        <v>2</v>
      </c>
      <c r="R52" s="104" t="str">
        <f>REPLACE(INDEX(GroupVertices[Group],MATCH(Edges[[#This Row],[Vertex 2]],GroupVertices[Vertex],0)),1,1,"")</f>
        <v>3</v>
      </c>
    </row>
    <row r="53" spans="1:18" ht="30">
      <c r="A53" t="s">
        <v>206</v>
      </c>
      <c r="B53" t="s">
        <v>211</v>
      </c>
      <c r="C53" s="53" t="s">
        <v>266</v>
      </c>
      <c r="D53" s="54">
        <v>1</v>
      </c>
      <c r="E53" s="65"/>
      <c r="F53" s="55"/>
      <c r="G53" s="53"/>
      <c r="H53" s="57"/>
      <c r="I53" s="56"/>
      <c r="J53" s="56"/>
      <c r="K53" s="36" t="s">
        <v>65</v>
      </c>
      <c r="L53" s="83">
        <v>53</v>
      </c>
      <c r="M53" s="83"/>
      <c r="N53" s="63"/>
      <c r="O53" t="s">
        <v>184</v>
      </c>
      <c r="P53" s="84">
        <v>1</v>
      </c>
      <c r="Q53" s="104" t="str">
        <f>REPLACE(INDEX(GroupVertices[Group],MATCH(Edges[[#This Row],[Vertex 1]],GroupVertices[Vertex],0)),1,1,"")</f>
        <v>2</v>
      </c>
      <c r="R53" s="104" t="str">
        <f>REPLACE(INDEX(GroupVertices[Group],MATCH(Edges[[#This Row],[Vertex 2]],GroupVertices[Vertex],0)),1,1,"")</f>
        <v>1</v>
      </c>
    </row>
    <row r="54" spans="1:18" ht="45">
      <c r="A54" t="s">
        <v>206</v>
      </c>
      <c r="B54" t="s">
        <v>209</v>
      </c>
      <c r="C54" s="53" t="s">
        <v>287</v>
      </c>
      <c r="D54" s="54">
        <v>1</v>
      </c>
      <c r="E54" s="65"/>
      <c r="F54" s="55"/>
      <c r="G54" s="53"/>
      <c r="H54" s="57"/>
      <c r="I54" s="56"/>
      <c r="J54" s="56"/>
      <c r="K54" s="36" t="s">
        <v>65</v>
      </c>
      <c r="L54" s="83">
        <v>54</v>
      </c>
      <c r="M54" s="83"/>
      <c r="N54" s="63"/>
      <c r="O54" t="s">
        <v>196</v>
      </c>
      <c r="P54" s="84">
        <v>1</v>
      </c>
      <c r="Q54" s="104" t="str">
        <f>REPLACE(INDEX(GroupVertices[Group],MATCH(Edges[[#This Row],[Vertex 1]],GroupVertices[Vertex],0)),1,1,"")</f>
        <v>2</v>
      </c>
      <c r="R54" s="104" t="str">
        <f>REPLACE(INDEX(GroupVertices[Group],MATCH(Edges[[#This Row],[Vertex 2]],GroupVertices[Vertex],0)),1,1,"")</f>
        <v>3</v>
      </c>
    </row>
    <row r="55" spans="1:18" ht="45">
      <c r="A55" t="s">
        <v>206</v>
      </c>
      <c r="B55" t="s">
        <v>205</v>
      </c>
      <c r="C55" s="53" t="s">
        <v>288</v>
      </c>
      <c r="D55" s="54">
        <v>1</v>
      </c>
      <c r="E55" s="65"/>
      <c r="F55" s="55"/>
      <c r="G55" s="53"/>
      <c r="H55" s="57"/>
      <c r="I55" s="56"/>
      <c r="J55" s="56"/>
      <c r="K55" s="36" t="s">
        <v>66</v>
      </c>
      <c r="L55" s="83">
        <v>55</v>
      </c>
      <c r="M55" s="83"/>
      <c r="N55" s="63"/>
      <c r="O55" t="s">
        <v>191</v>
      </c>
      <c r="P55" s="84">
        <v>1</v>
      </c>
      <c r="Q55" s="104" t="str">
        <f>REPLACE(INDEX(GroupVertices[Group],MATCH(Edges[[#This Row],[Vertex 1]],GroupVertices[Vertex],0)),1,1,"")</f>
        <v>2</v>
      </c>
      <c r="R55" s="104" t="str">
        <f>REPLACE(INDEX(GroupVertices[Group],MATCH(Edges[[#This Row],[Vertex 2]],GroupVertices[Vertex],0)),1,1,"")</f>
        <v>1</v>
      </c>
    </row>
    <row r="56" spans="1:18" ht="45">
      <c r="A56" t="s">
        <v>206</v>
      </c>
      <c r="B56" t="s">
        <v>208</v>
      </c>
      <c r="C56" s="53" t="s">
        <v>289</v>
      </c>
      <c r="D56" s="54">
        <v>1</v>
      </c>
      <c r="E56" s="65"/>
      <c r="F56" s="55"/>
      <c r="G56" s="53"/>
      <c r="H56" s="57"/>
      <c r="I56" s="56"/>
      <c r="J56" s="56"/>
      <c r="K56" s="36" t="s">
        <v>65</v>
      </c>
      <c r="L56" s="83">
        <v>56</v>
      </c>
      <c r="M56" s="83"/>
      <c r="N56" s="63"/>
      <c r="O56" t="s">
        <v>190</v>
      </c>
      <c r="P56" s="84">
        <v>1</v>
      </c>
      <c r="Q56" s="104" t="str">
        <f>REPLACE(INDEX(GroupVertices[Group],MATCH(Edges[[#This Row],[Vertex 1]],GroupVertices[Vertex],0)),1,1,"")</f>
        <v>2</v>
      </c>
      <c r="R56" s="104" t="str">
        <f>REPLACE(INDEX(GroupVertices[Group],MATCH(Edges[[#This Row],[Vertex 2]],GroupVertices[Vertex],0)),1,1,"")</f>
        <v>2</v>
      </c>
    </row>
    <row r="57" spans="1:18" ht="30">
      <c r="A57" t="s">
        <v>206</v>
      </c>
      <c r="B57" t="s">
        <v>205</v>
      </c>
      <c r="C57" s="53" t="s">
        <v>273</v>
      </c>
      <c r="D57" s="54">
        <v>4</v>
      </c>
      <c r="E57" s="65" t="s">
        <v>133</v>
      </c>
      <c r="F57" s="55"/>
      <c r="G57" s="53"/>
      <c r="H57" s="57"/>
      <c r="I57" s="56"/>
      <c r="J57" s="56"/>
      <c r="K57" s="36" t="s">
        <v>66</v>
      </c>
      <c r="L57" s="83">
        <v>57</v>
      </c>
      <c r="M57" s="83"/>
      <c r="N57" s="63"/>
      <c r="O57" t="s">
        <v>179</v>
      </c>
      <c r="P57" s="84">
        <v>4</v>
      </c>
      <c r="Q57" s="104" t="str">
        <f>REPLACE(INDEX(GroupVertices[Group],MATCH(Edges[[#This Row],[Vertex 1]],GroupVertices[Vertex],0)),1,1,"")</f>
        <v>2</v>
      </c>
      <c r="R57" s="104" t="str">
        <f>REPLACE(INDEX(GroupVertices[Group],MATCH(Edges[[#This Row],[Vertex 2]],GroupVertices[Vertex],0)),1,1,"")</f>
        <v>1</v>
      </c>
    </row>
    <row r="58" spans="1:18" ht="30">
      <c r="A58" t="s">
        <v>206</v>
      </c>
      <c r="B58" t="s">
        <v>207</v>
      </c>
      <c r="C58" s="53" t="s">
        <v>273</v>
      </c>
      <c r="D58" s="54">
        <v>2</v>
      </c>
      <c r="E58" s="65" t="s">
        <v>133</v>
      </c>
      <c r="F58" s="55"/>
      <c r="G58" s="53"/>
      <c r="H58" s="57"/>
      <c r="I58" s="56"/>
      <c r="J58" s="56"/>
      <c r="K58" s="36" t="s">
        <v>65</v>
      </c>
      <c r="L58" s="83">
        <v>58</v>
      </c>
      <c r="M58" s="83"/>
      <c r="N58" s="63"/>
      <c r="O58" t="s">
        <v>179</v>
      </c>
      <c r="P58" s="84">
        <v>2</v>
      </c>
      <c r="Q58" s="104" t="str">
        <f>REPLACE(INDEX(GroupVertices[Group],MATCH(Edges[[#This Row],[Vertex 1]],GroupVertices[Vertex],0)),1,1,"")</f>
        <v>2</v>
      </c>
      <c r="R58" s="104" t="str">
        <f>REPLACE(INDEX(GroupVertices[Group],MATCH(Edges[[#This Row],[Vertex 2]],GroupVertices[Vertex],0)),1,1,"")</f>
        <v>2</v>
      </c>
    </row>
    <row r="59" spans="1:18" ht="30">
      <c r="A59" t="s">
        <v>206</v>
      </c>
      <c r="B59" t="s">
        <v>209</v>
      </c>
      <c r="C59" s="53" t="s">
        <v>273</v>
      </c>
      <c r="D59" s="54">
        <v>2</v>
      </c>
      <c r="E59" s="65" t="s">
        <v>133</v>
      </c>
      <c r="F59" s="55"/>
      <c r="G59" s="53"/>
      <c r="H59" s="57"/>
      <c r="I59" s="56"/>
      <c r="J59" s="56"/>
      <c r="K59" s="36" t="s">
        <v>65</v>
      </c>
      <c r="L59" s="83">
        <v>59</v>
      </c>
      <c r="M59" s="83"/>
      <c r="N59" s="63"/>
      <c r="O59" t="s">
        <v>179</v>
      </c>
      <c r="P59" s="84">
        <v>2</v>
      </c>
      <c r="Q59" s="104" t="str">
        <f>REPLACE(INDEX(GroupVertices[Group],MATCH(Edges[[#This Row],[Vertex 1]],GroupVertices[Vertex],0)),1,1,"")</f>
        <v>2</v>
      </c>
      <c r="R59" s="104" t="str">
        <f>REPLACE(INDEX(GroupVertices[Group],MATCH(Edges[[#This Row],[Vertex 2]],GroupVertices[Vertex],0)),1,1,"")</f>
        <v>3</v>
      </c>
    </row>
    <row r="60" spans="1:18" ht="30">
      <c r="A60" t="s">
        <v>206</v>
      </c>
      <c r="B60" t="s">
        <v>211</v>
      </c>
      <c r="C60" s="53" t="s">
        <v>273</v>
      </c>
      <c r="D60" s="54">
        <v>1</v>
      </c>
      <c r="E60" s="65" t="s">
        <v>133</v>
      </c>
      <c r="F60" s="55"/>
      <c r="G60" s="53"/>
      <c r="H60" s="57"/>
      <c r="I60" s="56"/>
      <c r="J60" s="56"/>
      <c r="K60" s="36" t="s">
        <v>65</v>
      </c>
      <c r="L60" s="83">
        <v>60</v>
      </c>
      <c r="M60" s="83"/>
      <c r="N60" s="63"/>
      <c r="O60" t="s">
        <v>179</v>
      </c>
      <c r="P60" s="84">
        <v>1</v>
      </c>
      <c r="Q60" s="104" t="str">
        <f>REPLACE(INDEX(GroupVertices[Group],MATCH(Edges[[#This Row],[Vertex 1]],GroupVertices[Vertex],0)),1,1,"")</f>
        <v>2</v>
      </c>
      <c r="R60" s="104" t="str">
        <f>REPLACE(INDEX(GroupVertices[Group],MATCH(Edges[[#This Row],[Vertex 2]],GroupVertices[Vertex],0)),1,1,"")</f>
        <v>1</v>
      </c>
    </row>
    <row r="61" spans="1:18" ht="30">
      <c r="A61" t="s">
        <v>206</v>
      </c>
      <c r="B61" t="s">
        <v>216</v>
      </c>
      <c r="C61" s="53" t="s">
        <v>273</v>
      </c>
      <c r="D61" s="54">
        <v>1</v>
      </c>
      <c r="E61" s="65" t="s">
        <v>133</v>
      </c>
      <c r="F61" s="55"/>
      <c r="G61" s="53"/>
      <c r="H61" s="57"/>
      <c r="I61" s="56"/>
      <c r="J61" s="56"/>
      <c r="K61" s="36" t="s">
        <v>65</v>
      </c>
      <c r="L61" s="83">
        <v>61</v>
      </c>
      <c r="M61" s="83"/>
      <c r="N61" s="63"/>
      <c r="O61" t="s">
        <v>179</v>
      </c>
      <c r="P61" s="84">
        <v>1</v>
      </c>
      <c r="Q61" s="104" t="str">
        <f>REPLACE(INDEX(GroupVertices[Group],MATCH(Edges[[#This Row],[Vertex 1]],GroupVertices[Vertex],0)),1,1,"")</f>
        <v>2</v>
      </c>
      <c r="R61" s="104" t="str">
        <f>REPLACE(INDEX(GroupVertices[Group],MATCH(Edges[[#This Row],[Vertex 2]],GroupVertices[Vertex],0)),1,1,"")</f>
        <v>3</v>
      </c>
    </row>
    <row r="62" spans="1:18" ht="30">
      <c r="A62" t="s">
        <v>206</v>
      </c>
      <c r="B62" t="s">
        <v>216</v>
      </c>
      <c r="C62" s="53" t="s">
        <v>273</v>
      </c>
      <c r="D62" s="54">
        <v>1</v>
      </c>
      <c r="E62" s="65" t="s">
        <v>133</v>
      </c>
      <c r="F62" s="55"/>
      <c r="G62" s="53"/>
      <c r="H62" s="57"/>
      <c r="I62" s="56"/>
      <c r="J62" s="56"/>
      <c r="K62" s="36" t="s">
        <v>65</v>
      </c>
      <c r="L62" s="83">
        <v>62</v>
      </c>
      <c r="M62" s="83"/>
      <c r="N62" s="63"/>
      <c r="O62" t="s">
        <v>179</v>
      </c>
      <c r="P62" s="84">
        <v>1</v>
      </c>
      <c r="Q62" s="104" t="str">
        <f>REPLACE(INDEX(GroupVertices[Group],MATCH(Edges[[#This Row],[Vertex 1]],GroupVertices[Vertex],0)),1,1,"")</f>
        <v>2</v>
      </c>
      <c r="R62" s="104" t="str">
        <f>REPLACE(INDEX(GroupVertices[Group],MATCH(Edges[[#This Row],[Vertex 2]],GroupVertices[Vertex],0)),1,1,"")</f>
        <v>3</v>
      </c>
    </row>
    <row r="63" spans="1:18" ht="30">
      <c r="A63" t="s">
        <v>206</v>
      </c>
      <c r="B63" t="s">
        <v>205</v>
      </c>
      <c r="C63" s="53" t="s">
        <v>274</v>
      </c>
      <c r="D63" s="54">
        <v>3</v>
      </c>
      <c r="E63" s="65"/>
      <c r="F63" s="55"/>
      <c r="G63" s="53"/>
      <c r="H63" s="57"/>
      <c r="I63" s="56"/>
      <c r="J63" s="56"/>
      <c r="K63" s="36" t="s">
        <v>66</v>
      </c>
      <c r="L63" s="83">
        <v>63</v>
      </c>
      <c r="M63" s="83"/>
      <c r="N63" s="63"/>
      <c r="O63" t="s">
        <v>188</v>
      </c>
      <c r="P63" s="84">
        <v>3</v>
      </c>
      <c r="Q63" s="104" t="str">
        <f>REPLACE(INDEX(GroupVertices[Group],MATCH(Edges[[#This Row],[Vertex 1]],GroupVertices[Vertex],0)),1,1,"")</f>
        <v>2</v>
      </c>
      <c r="R63" s="104" t="str">
        <f>REPLACE(INDEX(GroupVertices[Group],MATCH(Edges[[#This Row],[Vertex 2]],GroupVertices[Vertex],0)),1,1,"")</f>
        <v>1</v>
      </c>
    </row>
    <row r="64" spans="1:18" ht="30">
      <c r="A64" t="s">
        <v>212</v>
      </c>
      <c r="B64" t="s">
        <v>205</v>
      </c>
      <c r="C64" s="53" t="s">
        <v>273</v>
      </c>
      <c r="D64" s="54">
        <v>1</v>
      </c>
      <c r="E64" s="65" t="s">
        <v>133</v>
      </c>
      <c r="F64" s="55"/>
      <c r="G64" s="53"/>
      <c r="H64" s="57"/>
      <c r="I64" s="56"/>
      <c r="J64" s="56"/>
      <c r="K64" s="36" t="s">
        <v>65</v>
      </c>
      <c r="L64" s="83">
        <v>64</v>
      </c>
      <c r="M64" s="83"/>
      <c r="N64" s="63"/>
      <c r="O64" t="s">
        <v>179</v>
      </c>
      <c r="P64" s="84">
        <v>1</v>
      </c>
      <c r="Q64" s="104" t="str">
        <f>REPLACE(INDEX(GroupVertices[Group],MATCH(Edges[[#This Row],[Vertex 1]],GroupVertices[Vertex],0)),1,1,"")</f>
        <v>1</v>
      </c>
      <c r="R64" s="104" t="str">
        <f>REPLACE(INDEX(GroupVertices[Group],MATCH(Edges[[#This Row],[Vertex 2]],GroupVertices[Vertex],0)),1,1,"")</f>
        <v>1</v>
      </c>
    </row>
    <row r="65" spans="1:18" ht="30">
      <c r="A65" t="s">
        <v>212</v>
      </c>
      <c r="B65" t="s">
        <v>211</v>
      </c>
      <c r="C65" s="53" t="s">
        <v>273</v>
      </c>
      <c r="D65" s="54">
        <v>1</v>
      </c>
      <c r="E65" s="65" t="s">
        <v>133</v>
      </c>
      <c r="F65" s="55"/>
      <c r="G65" s="53"/>
      <c r="H65" s="57"/>
      <c r="I65" s="56"/>
      <c r="J65" s="56"/>
      <c r="K65" s="36" t="s">
        <v>65</v>
      </c>
      <c r="L65" s="83">
        <v>65</v>
      </c>
      <c r="M65" s="83"/>
      <c r="N65" s="63"/>
      <c r="O65" t="s">
        <v>179</v>
      </c>
      <c r="P65" s="84">
        <v>1</v>
      </c>
      <c r="Q65" s="104" t="str">
        <f>REPLACE(INDEX(GroupVertices[Group],MATCH(Edges[[#This Row],[Vertex 1]],GroupVertices[Vertex],0)),1,1,"")</f>
        <v>1</v>
      </c>
      <c r="R65" s="104" t="str">
        <f>REPLACE(INDEX(GroupVertices[Group],MATCH(Edges[[#This Row],[Vertex 2]],GroupVertices[Vertex],0)),1,1,"")</f>
        <v>1</v>
      </c>
    </row>
    <row r="66" spans="1:18" ht="30">
      <c r="A66" t="s">
        <v>208</v>
      </c>
      <c r="B66" t="s">
        <v>207</v>
      </c>
      <c r="C66" s="53" t="s">
        <v>273</v>
      </c>
      <c r="D66" s="54">
        <v>3</v>
      </c>
      <c r="E66" s="65" t="s">
        <v>133</v>
      </c>
      <c r="F66" s="55"/>
      <c r="G66" s="53"/>
      <c r="H66" s="57"/>
      <c r="I66" s="56"/>
      <c r="J66" s="56"/>
      <c r="K66" s="36" t="s">
        <v>66</v>
      </c>
      <c r="L66" s="83">
        <v>66</v>
      </c>
      <c r="M66" s="83"/>
      <c r="N66" s="63"/>
      <c r="O66" t="s">
        <v>179</v>
      </c>
      <c r="P66" s="84">
        <v>3</v>
      </c>
      <c r="Q66" s="104" t="str">
        <f>REPLACE(INDEX(GroupVertices[Group],MATCH(Edges[[#This Row],[Vertex 1]],GroupVertices[Vertex],0)),1,1,"")</f>
        <v>2</v>
      </c>
      <c r="R66" s="104" t="str">
        <f>REPLACE(INDEX(GroupVertices[Group],MATCH(Edges[[#This Row],[Vertex 2]],GroupVertices[Vertex],0)),1,1,"")</f>
        <v>2</v>
      </c>
    </row>
    <row r="67" spans="1:18" ht="30">
      <c r="A67" t="s">
        <v>208</v>
      </c>
      <c r="B67" t="s">
        <v>205</v>
      </c>
      <c r="C67" s="53" t="s">
        <v>273</v>
      </c>
      <c r="D67" s="54">
        <v>2</v>
      </c>
      <c r="E67" s="65" t="s">
        <v>133</v>
      </c>
      <c r="F67" s="55"/>
      <c r="G67" s="53"/>
      <c r="H67" s="57"/>
      <c r="I67" s="56"/>
      <c r="J67" s="56"/>
      <c r="K67" s="36" t="s">
        <v>65</v>
      </c>
      <c r="L67" s="83">
        <v>67</v>
      </c>
      <c r="M67" s="83"/>
      <c r="N67" s="63"/>
      <c r="O67" t="s">
        <v>179</v>
      </c>
      <c r="P67" s="84">
        <v>2</v>
      </c>
      <c r="Q67" s="104" t="str">
        <f>REPLACE(INDEX(GroupVertices[Group],MATCH(Edges[[#This Row],[Vertex 1]],GroupVertices[Vertex],0)),1,1,"")</f>
        <v>2</v>
      </c>
      <c r="R67" s="104" t="str">
        <f>REPLACE(INDEX(GroupVertices[Group],MATCH(Edges[[#This Row],[Vertex 2]],GroupVertices[Vertex],0)),1,1,"")</f>
        <v>1</v>
      </c>
    </row>
    <row r="68" spans="1:18" ht="30">
      <c r="A68" t="s">
        <v>214</v>
      </c>
      <c r="B68" t="s">
        <v>205</v>
      </c>
      <c r="C68" s="53" t="s">
        <v>273</v>
      </c>
      <c r="D68" s="54">
        <v>1</v>
      </c>
      <c r="E68" s="65" t="s">
        <v>133</v>
      </c>
      <c r="F68" s="55"/>
      <c r="G68" s="53"/>
      <c r="H68" s="57"/>
      <c r="I68" s="56"/>
      <c r="J68" s="56"/>
      <c r="K68" s="36" t="s">
        <v>66</v>
      </c>
      <c r="L68" s="83">
        <v>68</v>
      </c>
      <c r="M68" s="83"/>
      <c r="N68" s="63"/>
      <c r="O68" t="s">
        <v>179</v>
      </c>
      <c r="P68" s="84">
        <v>1</v>
      </c>
      <c r="Q68" s="104" t="str">
        <f>REPLACE(INDEX(GroupVertices[Group],MATCH(Edges[[#This Row],[Vertex 1]],GroupVertices[Vertex],0)),1,1,"")</f>
        <v>1</v>
      </c>
      <c r="R68" s="104" t="str">
        <f>REPLACE(INDEX(GroupVertices[Group],MATCH(Edges[[#This Row],[Vertex 2]],GroupVertices[Vertex],0)),1,1,"")</f>
        <v>1</v>
      </c>
    </row>
    <row r="69" spans="1:18" ht="30">
      <c r="A69" t="s">
        <v>214</v>
      </c>
      <c r="B69" t="s">
        <v>211</v>
      </c>
      <c r="C69" s="53" t="s">
        <v>273</v>
      </c>
      <c r="D69" s="54">
        <v>1</v>
      </c>
      <c r="E69" s="65" t="s">
        <v>133</v>
      </c>
      <c r="F69" s="55"/>
      <c r="G69" s="53"/>
      <c r="H69" s="57"/>
      <c r="I69" s="56"/>
      <c r="J69" s="56"/>
      <c r="K69" s="36" t="s">
        <v>66</v>
      </c>
      <c r="L69" s="83">
        <v>69</v>
      </c>
      <c r="M69" s="83"/>
      <c r="N69" s="63"/>
      <c r="O69" t="s">
        <v>179</v>
      </c>
      <c r="P69" s="84">
        <v>1</v>
      </c>
      <c r="Q69" s="104" t="str">
        <f>REPLACE(INDEX(GroupVertices[Group],MATCH(Edges[[#This Row],[Vertex 1]],GroupVertices[Vertex],0)),1,1,"")</f>
        <v>1</v>
      </c>
      <c r="R69" s="104"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
  <sheetViews>
    <sheetView tabSelected="1" workbookViewId="0" topLeftCell="A1">
      <pane xSplit="1" ySplit="2" topLeftCell="P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8" t="s">
        <v>243</v>
      </c>
      <c r="AE2" s="108" t="s">
        <v>244</v>
      </c>
      <c r="AF2" s="108" t="s">
        <v>245</v>
      </c>
      <c r="AG2" s="108" t="s">
        <v>246</v>
      </c>
      <c r="AH2" s="108" t="s">
        <v>247</v>
      </c>
      <c r="AI2" s="108" t="s">
        <v>248</v>
      </c>
      <c r="AJ2" s="108" t="s">
        <v>249</v>
      </c>
      <c r="AK2" s="108" t="s">
        <v>251</v>
      </c>
      <c r="AL2" s="108" t="s">
        <v>252</v>
      </c>
      <c r="AM2" s="108" t="s">
        <v>253</v>
      </c>
      <c r="AN2" s="13" t="s">
        <v>260</v>
      </c>
      <c r="AO2" s="3"/>
      <c r="AP2" s="3"/>
    </row>
    <row r="3" spans="1:42" ht="15" customHeight="1">
      <c r="A3" s="14" t="s">
        <v>211</v>
      </c>
      <c r="B3" s="15"/>
      <c r="C3" s="15"/>
      <c r="D3" s="85">
        <v>15</v>
      </c>
      <c r="E3" s="81">
        <v>100</v>
      </c>
      <c r="F3" s="15"/>
      <c r="G3" s="15"/>
      <c r="H3" s="16" t="s">
        <v>211</v>
      </c>
      <c r="I3" s="66"/>
      <c r="J3" s="66"/>
      <c r="K3" s="16" t="s">
        <v>326</v>
      </c>
      <c r="L3" s="86"/>
      <c r="M3" s="87">
        <v>7260.1328125</v>
      </c>
      <c r="N3" s="87">
        <v>7217.9482421875</v>
      </c>
      <c r="O3" s="77"/>
      <c r="P3" s="88"/>
      <c r="Q3" s="88"/>
      <c r="R3" s="89">
        <f aca="true" t="shared" si="0" ref="R3:R14">S3+T3</f>
        <v>12</v>
      </c>
      <c r="S3" s="51">
        <v>8</v>
      </c>
      <c r="T3" s="51">
        <v>4</v>
      </c>
      <c r="U3" s="52">
        <v>28.833333</v>
      </c>
      <c r="V3" s="52">
        <v>0.076923</v>
      </c>
      <c r="W3" s="52">
        <v>0.150371</v>
      </c>
      <c r="X3" s="52">
        <v>2.010103</v>
      </c>
      <c r="Y3" s="52">
        <v>0.25</v>
      </c>
      <c r="Z3" s="52">
        <v>0.3333333333333333</v>
      </c>
      <c r="AA3" s="82">
        <v>3</v>
      </c>
      <c r="AB3" s="82"/>
      <c r="AC3" s="90"/>
      <c r="AD3" s="51"/>
      <c r="AE3" s="51"/>
      <c r="AF3" s="51"/>
      <c r="AG3" s="51"/>
      <c r="AH3" s="51"/>
      <c r="AI3" s="51"/>
      <c r="AJ3" s="109" t="s">
        <v>250</v>
      </c>
      <c r="AK3" s="109" t="s">
        <v>250</v>
      </c>
      <c r="AL3" s="109" t="s">
        <v>250</v>
      </c>
      <c r="AM3" s="109" t="s">
        <v>250</v>
      </c>
      <c r="AN3" s="106" t="str">
        <f>REPLACE(INDEX(GroupVertices[Group],MATCH(Vertices[[#This Row],[Vertex]],GroupVertices[Vertex],0)),1,1,"")</f>
        <v>1</v>
      </c>
      <c r="AO3" s="3"/>
      <c r="AP3" s="3"/>
    </row>
    <row r="4" spans="1:45" ht="15">
      <c r="A4" s="50" t="s">
        <v>205</v>
      </c>
      <c r="B4" s="53"/>
      <c r="C4" s="53"/>
      <c r="D4" s="54">
        <v>14.665485400486759</v>
      </c>
      <c r="E4" s="55">
        <v>100</v>
      </c>
      <c r="F4" s="53"/>
      <c r="G4" s="53"/>
      <c r="H4" s="57" t="s">
        <v>205</v>
      </c>
      <c r="I4" s="56"/>
      <c r="J4" s="56"/>
      <c r="K4" s="57" t="s">
        <v>327</v>
      </c>
      <c r="L4" s="59"/>
      <c r="M4" s="60">
        <v>4708.59521484375</v>
      </c>
      <c r="N4" s="60">
        <v>8733.453125</v>
      </c>
      <c r="O4" s="58"/>
      <c r="P4" s="61"/>
      <c r="Q4" s="61"/>
      <c r="R4" s="51">
        <f t="shared" si="0"/>
        <v>14</v>
      </c>
      <c r="S4" s="51">
        <v>8</v>
      </c>
      <c r="T4" s="51">
        <v>6</v>
      </c>
      <c r="U4" s="52">
        <v>39.5</v>
      </c>
      <c r="V4" s="52">
        <v>0.076923</v>
      </c>
      <c r="W4" s="52">
        <v>0.144405</v>
      </c>
      <c r="X4" s="52">
        <v>2.087056</v>
      </c>
      <c r="Y4" s="52">
        <v>0.18055555555555555</v>
      </c>
      <c r="Z4" s="52">
        <v>0.5555555555555556</v>
      </c>
      <c r="AA4" s="62">
        <v>4</v>
      </c>
      <c r="AB4" s="62"/>
      <c r="AC4" s="63"/>
      <c r="AD4" s="51"/>
      <c r="AE4" s="51"/>
      <c r="AF4" s="51"/>
      <c r="AG4" s="51"/>
      <c r="AH4" s="51"/>
      <c r="AI4" s="51"/>
      <c r="AJ4" s="109" t="s">
        <v>250</v>
      </c>
      <c r="AK4" s="109" t="s">
        <v>250</v>
      </c>
      <c r="AL4" s="109" t="s">
        <v>250</v>
      </c>
      <c r="AM4" s="109" t="s">
        <v>250</v>
      </c>
      <c r="AN4" s="106" t="str">
        <f>REPLACE(INDEX(GroupVertices[Group],MATCH(Vertices[[#This Row],[Vertex]],GroupVertices[Vertex],0)),1,1,"")</f>
        <v>1</v>
      </c>
      <c r="AO4" s="2"/>
      <c r="AP4" s="3"/>
      <c r="AQ4" s="3"/>
      <c r="AR4" s="3"/>
      <c r="AS4" s="3"/>
    </row>
    <row r="5" spans="1:45" ht="15">
      <c r="A5" s="14" t="s">
        <v>206</v>
      </c>
      <c r="B5" s="15"/>
      <c r="C5" s="15"/>
      <c r="D5" s="85">
        <v>12.605939627181657</v>
      </c>
      <c r="E5" s="81">
        <v>83.06639227088644</v>
      </c>
      <c r="F5" s="15"/>
      <c r="G5" s="15"/>
      <c r="H5" s="16" t="s">
        <v>206</v>
      </c>
      <c r="I5" s="66"/>
      <c r="J5" s="66"/>
      <c r="K5" s="16" t="s">
        <v>328</v>
      </c>
      <c r="L5" s="86"/>
      <c r="M5" s="87">
        <v>7228.19140625</v>
      </c>
      <c r="N5" s="87">
        <v>3509.974853515625</v>
      </c>
      <c r="O5" s="77"/>
      <c r="P5" s="88"/>
      <c r="Q5" s="88"/>
      <c r="R5" s="89">
        <f t="shared" si="0"/>
        <v>7</v>
      </c>
      <c r="S5" s="51">
        <v>1</v>
      </c>
      <c r="T5" s="51">
        <v>6</v>
      </c>
      <c r="U5" s="52">
        <v>14.333333</v>
      </c>
      <c r="V5" s="52">
        <v>0.0625</v>
      </c>
      <c r="W5" s="52">
        <v>0.112547</v>
      </c>
      <c r="X5" s="52">
        <v>1.378492</v>
      </c>
      <c r="Y5" s="52">
        <v>0.36666666666666664</v>
      </c>
      <c r="Z5" s="52">
        <v>0.16666666666666666</v>
      </c>
      <c r="AA5" s="82">
        <v>5</v>
      </c>
      <c r="AB5" s="82"/>
      <c r="AC5" s="90"/>
      <c r="AD5" s="51"/>
      <c r="AE5" s="51"/>
      <c r="AF5" s="51"/>
      <c r="AG5" s="51"/>
      <c r="AH5" s="51"/>
      <c r="AI5" s="51"/>
      <c r="AJ5" s="109" t="s">
        <v>250</v>
      </c>
      <c r="AK5" s="109" t="s">
        <v>250</v>
      </c>
      <c r="AL5" s="109" t="s">
        <v>250</v>
      </c>
      <c r="AM5" s="109" t="s">
        <v>250</v>
      </c>
      <c r="AN5" s="106" t="str">
        <f>REPLACE(INDEX(GroupVertices[Group],MATCH(Vertices[[#This Row],[Vertex]],GroupVertices[Vertex],0)),1,1,"")</f>
        <v>2</v>
      </c>
      <c r="AO5" s="2"/>
      <c r="AP5" s="3"/>
      <c r="AQ5" s="3"/>
      <c r="AR5" s="3"/>
      <c r="AS5" s="3"/>
    </row>
    <row r="6" spans="1:45" ht="15">
      <c r="A6" s="14" t="s">
        <v>207</v>
      </c>
      <c r="B6" s="15"/>
      <c r="C6" s="15"/>
      <c r="D6" s="85">
        <v>11.32295811567862</v>
      </c>
      <c r="E6" s="81">
        <v>73.46144158287565</v>
      </c>
      <c r="F6" s="15"/>
      <c r="G6" s="15"/>
      <c r="H6" s="16" t="s">
        <v>207</v>
      </c>
      <c r="I6" s="66"/>
      <c r="J6" s="66"/>
      <c r="K6" s="16" t="s">
        <v>329</v>
      </c>
      <c r="L6" s="86"/>
      <c r="M6" s="87">
        <v>6842.587890625</v>
      </c>
      <c r="N6" s="87">
        <v>1228.7047119140625</v>
      </c>
      <c r="O6" s="77"/>
      <c r="P6" s="88"/>
      <c r="Q6" s="88"/>
      <c r="R6" s="89">
        <f t="shared" si="0"/>
        <v>6</v>
      </c>
      <c r="S6" s="51">
        <v>3</v>
      </c>
      <c r="T6" s="51">
        <v>3</v>
      </c>
      <c r="U6" s="52">
        <v>0</v>
      </c>
      <c r="V6" s="52">
        <v>0.055556</v>
      </c>
      <c r="W6" s="52">
        <v>0.096361</v>
      </c>
      <c r="X6" s="52">
        <v>0.929821</v>
      </c>
      <c r="Y6" s="52">
        <v>0.6666666666666666</v>
      </c>
      <c r="Z6" s="52">
        <v>0.5</v>
      </c>
      <c r="AA6" s="82">
        <v>6</v>
      </c>
      <c r="AB6" s="82"/>
      <c r="AC6" s="90"/>
      <c r="AD6" s="51"/>
      <c r="AE6" s="51"/>
      <c r="AF6" s="51"/>
      <c r="AG6" s="51"/>
      <c r="AH6" s="51"/>
      <c r="AI6" s="51"/>
      <c r="AJ6" s="109" t="s">
        <v>250</v>
      </c>
      <c r="AK6" s="109" t="s">
        <v>250</v>
      </c>
      <c r="AL6" s="109" t="s">
        <v>250</v>
      </c>
      <c r="AM6" s="109" t="s">
        <v>250</v>
      </c>
      <c r="AN6" s="106" t="str">
        <f>REPLACE(INDEX(GroupVertices[Group],MATCH(Vertices[[#This Row],[Vertex]],GroupVertices[Vertex],0)),1,1,"")</f>
        <v>2</v>
      </c>
      <c r="AO6" s="2"/>
      <c r="AP6" s="3"/>
      <c r="AQ6" s="3"/>
      <c r="AR6" s="3"/>
      <c r="AS6" s="3"/>
    </row>
    <row r="7" spans="1:45" ht="15">
      <c r="A7" s="14" t="s">
        <v>208</v>
      </c>
      <c r="B7" s="15"/>
      <c r="C7" s="15"/>
      <c r="D7" s="85">
        <v>11.32295811567862</v>
      </c>
      <c r="E7" s="81">
        <v>73.46144158287565</v>
      </c>
      <c r="F7" s="15"/>
      <c r="G7" s="15"/>
      <c r="H7" s="16" t="s">
        <v>208</v>
      </c>
      <c r="I7" s="66"/>
      <c r="J7" s="66"/>
      <c r="K7" s="16" t="s">
        <v>330</v>
      </c>
      <c r="L7" s="86"/>
      <c r="M7" s="87">
        <v>9000.3876953125</v>
      </c>
      <c r="N7" s="87">
        <v>2576.316650390625</v>
      </c>
      <c r="O7" s="77"/>
      <c r="P7" s="88"/>
      <c r="Q7" s="88"/>
      <c r="R7" s="89">
        <f t="shared" si="0"/>
        <v>5</v>
      </c>
      <c r="S7" s="51">
        <v>3</v>
      </c>
      <c r="T7" s="51">
        <v>2</v>
      </c>
      <c r="U7" s="52">
        <v>0</v>
      </c>
      <c r="V7" s="52">
        <v>0.055556</v>
      </c>
      <c r="W7" s="52">
        <v>0.096361</v>
      </c>
      <c r="X7" s="52">
        <v>0.929821</v>
      </c>
      <c r="Y7" s="52">
        <v>0.75</v>
      </c>
      <c r="Z7" s="52">
        <v>0.25</v>
      </c>
      <c r="AA7" s="82">
        <v>7</v>
      </c>
      <c r="AB7" s="82"/>
      <c r="AC7" s="90"/>
      <c r="AD7" s="51"/>
      <c r="AE7" s="51"/>
      <c r="AF7" s="51"/>
      <c r="AG7" s="51"/>
      <c r="AH7" s="51"/>
      <c r="AI7" s="51"/>
      <c r="AJ7" s="109" t="s">
        <v>250</v>
      </c>
      <c r="AK7" s="109" t="s">
        <v>250</v>
      </c>
      <c r="AL7" s="109" t="s">
        <v>250</v>
      </c>
      <c r="AM7" s="109" t="s">
        <v>250</v>
      </c>
      <c r="AN7" s="106" t="str">
        <f>REPLACE(INDEX(GroupVertices[Group],MATCH(Vertices[[#This Row],[Vertex]],GroupVertices[Vertex],0)),1,1,"")</f>
        <v>2</v>
      </c>
      <c r="AO7" s="2"/>
      <c r="AP7" s="3"/>
      <c r="AQ7" s="3"/>
      <c r="AR7" s="3"/>
      <c r="AS7" s="3"/>
    </row>
    <row r="8" spans="1:45" ht="15">
      <c r="A8" s="14" t="s">
        <v>210</v>
      </c>
      <c r="B8" s="15"/>
      <c r="C8" s="15"/>
      <c r="D8" s="85">
        <v>9.326297069549602</v>
      </c>
      <c r="E8" s="81">
        <v>73.46144158287565</v>
      </c>
      <c r="F8" s="15"/>
      <c r="G8" s="15"/>
      <c r="H8" s="16" t="s">
        <v>210</v>
      </c>
      <c r="I8" s="66"/>
      <c r="J8" s="66"/>
      <c r="K8" s="16" t="s">
        <v>331</v>
      </c>
      <c r="L8" s="86"/>
      <c r="M8" s="87">
        <v>2068.646484375</v>
      </c>
      <c r="N8" s="87">
        <v>851.9160766601562</v>
      </c>
      <c r="O8" s="77"/>
      <c r="P8" s="88"/>
      <c r="Q8" s="88"/>
      <c r="R8" s="89">
        <f t="shared" si="0"/>
        <v>4</v>
      </c>
      <c r="S8" s="51">
        <v>1</v>
      </c>
      <c r="T8" s="51">
        <v>3</v>
      </c>
      <c r="U8" s="52">
        <v>8.333333</v>
      </c>
      <c r="V8" s="52">
        <v>0.055556</v>
      </c>
      <c r="W8" s="52">
        <v>0.075676</v>
      </c>
      <c r="X8" s="52">
        <v>0.983322</v>
      </c>
      <c r="Y8" s="52">
        <v>0.3333333333333333</v>
      </c>
      <c r="Z8" s="52">
        <v>0</v>
      </c>
      <c r="AA8" s="82">
        <v>8</v>
      </c>
      <c r="AB8" s="82"/>
      <c r="AC8" s="90"/>
      <c r="AD8" s="51"/>
      <c r="AE8" s="51"/>
      <c r="AF8" s="51"/>
      <c r="AG8" s="51"/>
      <c r="AH8" s="51"/>
      <c r="AI8" s="51"/>
      <c r="AJ8" s="109" t="s">
        <v>250</v>
      </c>
      <c r="AK8" s="109" t="s">
        <v>250</v>
      </c>
      <c r="AL8" s="109" t="s">
        <v>250</v>
      </c>
      <c r="AM8" s="109" t="s">
        <v>250</v>
      </c>
      <c r="AN8" s="106" t="str">
        <f>REPLACE(INDEX(GroupVertices[Group],MATCH(Vertices[[#This Row],[Vertex]],GroupVertices[Vertex],0)),1,1,"")</f>
        <v>3</v>
      </c>
      <c r="AO8" s="2"/>
      <c r="AP8" s="3"/>
      <c r="AQ8" s="3"/>
      <c r="AR8" s="3"/>
      <c r="AS8" s="3"/>
    </row>
    <row r="9" spans="1:45" ht="15">
      <c r="A9" s="14" t="s">
        <v>213</v>
      </c>
      <c r="B9" s="15"/>
      <c r="C9" s="15"/>
      <c r="D9" s="85">
        <v>8.650848046700041</v>
      </c>
      <c r="E9" s="81">
        <v>64.86828437651549</v>
      </c>
      <c r="F9" s="15"/>
      <c r="G9" s="15"/>
      <c r="H9" s="16" t="s">
        <v>213</v>
      </c>
      <c r="I9" s="66"/>
      <c r="J9" s="66"/>
      <c r="K9" s="16" t="s">
        <v>331</v>
      </c>
      <c r="L9" s="86"/>
      <c r="M9" s="87">
        <v>2493.892822265625</v>
      </c>
      <c r="N9" s="87">
        <v>6357.7119140625</v>
      </c>
      <c r="O9" s="77"/>
      <c r="P9" s="88"/>
      <c r="Q9" s="88"/>
      <c r="R9" s="89">
        <f t="shared" si="0"/>
        <v>4</v>
      </c>
      <c r="S9" s="51">
        <v>1</v>
      </c>
      <c r="T9" s="51">
        <v>3</v>
      </c>
      <c r="U9" s="52">
        <v>0</v>
      </c>
      <c r="V9" s="52">
        <v>0.05</v>
      </c>
      <c r="W9" s="52">
        <v>0.069736</v>
      </c>
      <c r="X9" s="52">
        <v>0.749231</v>
      </c>
      <c r="Y9" s="52">
        <v>1</v>
      </c>
      <c r="Z9" s="52">
        <v>0.3333333333333333</v>
      </c>
      <c r="AA9" s="82">
        <v>9</v>
      </c>
      <c r="AB9" s="82"/>
      <c r="AC9" s="90"/>
      <c r="AD9" s="51"/>
      <c r="AE9" s="51"/>
      <c r="AF9" s="51"/>
      <c r="AG9" s="51"/>
      <c r="AH9" s="51"/>
      <c r="AI9" s="51"/>
      <c r="AJ9" s="109" t="s">
        <v>250</v>
      </c>
      <c r="AK9" s="109" t="s">
        <v>250</v>
      </c>
      <c r="AL9" s="109" t="s">
        <v>250</v>
      </c>
      <c r="AM9" s="109" t="s">
        <v>250</v>
      </c>
      <c r="AN9" s="106" t="str">
        <f>REPLACE(INDEX(GroupVertices[Group],MATCH(Vertices[[#This Row],[Vertex]],GroupVertices[Vertex],0)),1,1,"")</f>
        <v>1</v>
      </c>
      <c r="AO9" s="2"/>
      <c r="AP9" s="3"/>
      <c r="AQ9" s="3"/>
      <c r="AR9" s="3"/>
      <c r="AS9" s="3"/>
    </row>
    <row r="10" spans="1:45" ht="15">
      <c r="A10" s="14" t="s">
        <v>214</v>
      </c>
      <c r="B10" s="15"/>
      <c r="C10" s="15"/>
      <c r="D10" s="85">
        <v>8.650848046700041</v>
      </c>
      <c r="E10" s="81">
        <v>64.86828437651549</v>
      </c>
      <c r="F10" s="15"/>
      <c r="G10" s="15"/>
      <c r="H10" s="16" t="s">
        <v>214</v>
      </c>
      <c r="I10" s="66"/>
      <c r="J10" s="66"/>
      <c r="K10" s="16" t="s">
        <v>330</v>
      </c>
      <c r="L10" s="86"/>
      <c r="M10" s="87">
        <v>8784.494140625</v>
      </c>
      <c r="N10" s="87">
        <v>9255.001953125</v>
      </c>
      <c r="O10" s="77"/>
      <c r="P10" s="88"/>
      <c r="Q10" s="88"/>
      <c r="R10" s="89">
        <f t="shared" si="0"/>
        <v>5</v>
      </c>
      <c r="S10" s="51">
        <v>3</v>
      </c>
      <c r="T10" s="51">
        <v>2</v>
      </c>
      <c r="U10" s="52">
        <v>0</v>
      </c>
      <c r="V10" s="52">
        <v>0.05</v>
      </c>
      <c r="W10" s="52">
        <v>0.069736</v>
      </c>
      <c r="X10" s="52">
        <v>0.749231</v>
      </c>
      <c r="Y10" s="52">
        <v>0.8333333333333334</v>
      </c>
      <c r="Z10" s="52">
        <v>0.6666666666666666</v>
      </c>
      <c r="AA10" s="82">
        <v>10</v>
      </c>
      <c r="AB10" s="82"/>
      <c r="AC10" s="90"/>
      <c r="AD10" s="51"/>
      <c r="AE10" s="51"/>
      <c r="AF10" s="51"/>
      <c r="AG10" s="51"/>
      <c r="AH10" s="51"/>
      <c r="AI10" s="51"/>
      <c r="AJ10" s="109" t="s">
        <v>250</v>
      </c>
      <c r="AK10" s="109" t="s">
        <v>250</v>
      </c>
      <c r="AL10" s="109" t="s">
        <v>250</v>
      </c>
      <c r="AM10" s="109" t="s">
        <v>250</v>
      </c>
      <c r="AN10" s="106" t="str">
        <f>REPLACE(INDEX(GroupVertices[Group],MATCH(Vertices[[#This Row],[Vertex]],GroupVertices[Vertex],0)),1,1,"")</f>
        <v>1</v>
      </c>
      <c r="AO10" s="2"/>
      <c r="AP10" s="3"/>
      <c r="AQ10" s="3"/>
      <c r="AR10" s="3"/>
      <c r="AS10" s="3"/>
    </row>
    <row r="11" spans="1:45" ht="15">
      <c r="A11" s="14" t="s">
        <v>209</v>
      </c>
      <c r="B11" s="15"/>
      <c r="C11" s="15"/>
      <c r="D11" s="85">
        <v>8.041323277000801</v>
      </c>
      <c r="E11" s="81">
        <v>64.86828437651549</v>
      </c>
      <c r="F11" s="15"/>
      <c r="G11" s="15"/>
      <c r="H11" s="16" t="s">
        <v>209</v>
      </c>
      <c r="I11" s="66"/>
      <c r="J11" s="66"/>
      <c r="K11" s="16" t="s">
        <v>331</v>
      </c>
      <c r="L11" s="86"/>
      <c r="M11" s="87">
        <v>4156.21142578125</v>
      </c>
      <c r="N11" s="87">
        <v>1687.481201171875</v>
      </c>
      <c r="O11" s="77"/>
      <c r="P11" s="88"/>
      <c r="Q11" s="88"/>
      <c r="R11" s="89">
        <f t="shared" si="0"/>
        <v>4</v>
      </c>
      <c r="S11" s="51">
        <v>2</v>
      </c>
      <c r="T11" s="51">
        <v>2</v>
      </c>
      <c r="U11" s="52">
        <v>0.5</v>
      </c>
      <c r="V11" s="52">
        <v>0.05</v>
      </c>
      <c r="W11" s="52">
        <v>0.064777</v>
      </c>
      <c r="X11" s="52">
        <v>0.74408</v>
      </c>
      <c r="Y11" s="52">
        <v>0.3333333333333333</v>
      </c>
      <c r="Z11" s="52">
        <v>0.3333333333333333</v>
      </c>
      <c r="AA11" s="82">
        <v>11</v>
      </c>
      <c r="AB11" s="82"/>
      <c r="AC11" s="90"/>
      <c r="AD11" s="51"/>
      <c r="AE11" s="51"/>
      <c r="AF11" s="51"/>
      <c r="AG11" s="51"/>
      <c r="AH11" s="51"/>
      <c r="AI11" s="51"/>
      <c r="AJ11" s="109" t="s">
        <v>250</v>
      </c>
      <c r="AK11" s="109" t="s">
        <v>250</v>
      </c>
      <c r="AL11" s="109" t="s">
        <v>250</v>
      </c>
      <c r="AM11" s="109" t="s">
        <v>250</v>
      </c>
      <c r="AN11" s="106" t="str">
        <f>REPLACE(INDEX(GroupVertices[Group],MATCH(Vertices[[#This Row],[Vertex]],GroupVertices[Vertex],0)),1,1,"")</f>
        <v>3</v>
      </c>
      <c r="AO11" s="2"/>
      <c r="AP11" s="3"/>
      <c r="AQ11" s="3"/>
      <c r="AR11" s="3"/>
      <c r="AS11" s="3"/>
    </row>
    <row r="12" spans="1:45" ht="15">
      <c r="A12" s="14" t="s">
        <v>212</v>
      </c>
      <c r="B12" s="15"/>
      <c r="C12" s="15"/>
      <c r="D12" s="85">
        <v>6.896180215997085</v>
      </c>
      <c r="E12" s="81">
        <v>60.88920066727525</v>
      </c>
      <c r="F12" s="15"/>
      <c r="G12" s="15"/>
      <c r="H12" s="16" t="s">
        <v>212</v>
      </c>
      <c r="I12" s="66"/>
      <c r="J12" s="66"/>
      <c r="K12" s="16" t="s">
        <v>332</v>
      </c>
      <c r="L12" s="86"/>
      <c r="M12" s="87">
        <v>1204.6986083984375</v>
      </c>
      <c r="N12" s="87">
        <v>8996.150390625</v>
      </c>
      <c r="O12" s="77"/>
      <c r="P12" s="88"/>
      <c r="Q12" s="88"/>
      <c r="R12" s="89">
        <f t="shared" si="0"/>
        <v>2</v>
      </c>
      <c r="S12" s="51">
        <v>0</v>
      </c>
      <c r="T12" s="51">
        <v>2</v>
      </c>
      <c r="U12" s="52">
        <v>0</v>
      </c>
      <c r="V12" s="52">
        <v>0.047619</v>
      </c>
      <c r="W12" s="52">
        <v>0.056394</v>
      </c>
      <c r="X12" s="52">
        <v>0.536951</v>
      </c>
      <c r="Y12" s="52">
        <v>1</v>
      </c>
      <c r="Z12" s="52">
        <v>0</v>
      </c>
      <c r="AA12" s="82">
        <v>12</v>
      </c>
      <c r="AB12" s="82"/>
      <c r="AC12" s="90"/>
      <c r="AD12" s="51"/>
      <c r="AE12" s="51"/>
      <c r="AF12" s="51"/>
      <c r="AG12" s="51"/>
      <c r="AH12" s="51"/>
      <c r="AI12" s="51"/>
      <c r="AJ12" s="109" t="s">
        <v>250</v>
      </c>
      <c r="AK12" s="109" t="s">
        <v>250</v>
      </c>
      <c r="AL12" s="109" t="s">
        <v>250</v>
      </c>
      <c r="AM12" s="109" t="s">
        <v>250</v>
      </c>
      <c r="AN12" s="106" t="str">
        <f>REPLACE(INDEX(GroupVertices[Group],MATCH(Vertices[[#This Row],[Vertex]],GroupVertices[Vertex],0)),1,1,"")</f>
        <v>1</v>
      </c>
      <c r="AO12" s="2"/>
      <c r="AP12" s="3"/>
      <c r="AQ12" s="3"/>
      <c r="AR12" s="3"/>
      <c r="AS12" s="3"/>
    </row>
    <row r="13" spans="1:45" ht="15">
      <c r="A13" s="91" t="s">
        <v>216</v>
      </c>
      <c r="B13" s="132"/>
      <c r="C13" s="132"/>
      <c r="D13" s="133">
        <v>3.1894756603509733</v>
      </c>
      <c r="E13" s="134">
        <v>50</v>
      </c>
      <c r="F13" s="132"/>
      <c r="G13" s="132"/>
      <c r="H13" s="135" t="s">
        <v>216</v>
      </c>
      <c r="I13" s="136"/>
      <c r="J13" s="136"/>
      <c r="K13" s="135" t="s">
        <v>332</v>
      </c>
      <c r="L13" s="137"/>
      <c r="M13" s="138">
        <v>1259.9140625</v>
      </c>
      <c r="N13" s="138">
        <v>4004.025146484375</v>
      </c>
      <c r="O13" s="139"/>
      <c r="P13" s="140"/>
      <c r="Q13" s="140"/>
      <c r="R13" s="131">
        <f t="shared" si="0"/>
        <v>2</v>
      </c>
      <c r="S13" s="51">
        <v>2</v>
      </c>
      <c r="T13" s="51">
        <v>0</v>
      </c>
      <c r="U13" s="52">
        <v>0.5</v>
      </c>
      <c r="V13" s="52">
        <v>0.041667</v>
      </c>
      <c r="W13" s="52">
        <v>0.036009</v>
      </c>
      <c r="X13" s="52">
        <v>0.554239</v>
      </c>
      <c r="Y13" s="52">
        <v>0</v>
      </c>
      <c r="Z13" s="52">
        <v>0</v>
      </c>
      <c r="AA13" s="126">
        <v>13</v>
      </c>
      <c r="AB13" s="126"/>
      <c r="AC13" s="103"/>
      <c r="AD13" s="51"/>
      <c r="AE13" s="51"/>
      <c r="AF13" s="51"/>
      <c r="AG13" s="51"/>
      <c r="AH13" s="51"/>
      <c r="AI13" s="51"/>
      <c r="AJ13" s="51"/>
      <c r="AK13" s="51"/>
      <c r="AL13" s="51"/>
      <c r="AM13" s="51"/>
      <c r="AN13" s="104" t="str">
        <f>REPLACE(INDEX(GroupVertices[Group],MATCH(Vertices[[#This Row],[Vertex]],GroupVertices[Vertex],0)),1,1,"")</f>
        <v>3</v>
      </c>
      <c r="AO13" s="2"/>
      <c r="AP13" s="3"/>
      <c r="AQ13" s="3"/>
      <c r="AR13" s="3"/>
      <c r="AS13" s="3"/>
    </row>
    <row r="14" spans="1:45" ht="15">
      <c r="A14" s="14" t="s">
        <v>215</v>
      </c>
      <c r="B14" s="92"/>
      <c r="C14" s="92"/>
      <c r="D14" s="93">
        <v>1</v>
      </c>
      <c r="E14" s="94">
        <v>53.46973810052028</v>
      </c>
      <c r="F14" s="92"/>
      <c r="G14" s="92"/>
      <c r="H14" s="95" t="s">
        <v>215</v>
      </c>
      <c r="I14" s="96"/>
      <c r="J14" s="96"/>
      <c r="K14" s="95" t="s">
        <v>333</v>
      </c>
      <c r="L14" s="97"/>
      <c r="M14" s="98">
        <v>8628.6552734375</v>
      </c>
      <c r="N14" s="98">
        <v>6002.3505859375</v>
      </c>
      <c r="O14" s="99"/>
      <c r="P14" s="100"/>
      <c r="Q14" s="100"/>
      <c r="R14" s="101">
        <f t="shared" si="0"/>
        <v>1</v>
      </c>
      <c r="S14" s="51">
        <v>1</v>
      </c>
      <c r="T14" s="51">
        <v>0</v>
      </c>
      <c r="U14" s="52">
        <v>0</v>
      </c>
      <c r="V14" s="52">
        <v>0.043478</v>
      </c>
      <c r="W14" s="52">
        <v>0.027627</v>
      </c>
      <c r="X14" s="52">
        <v>0.347109</v>
      </c>
      <c r="Y14" s="52">
        <v>0</v>
      </c>
      <c r="Z14" s="52">
        <v>0</v>
      </c>
      <c r="AA14" s="102">
        <v>14</v>
      </c>
      <c r="AB14" s="102"/>
      <c r="AC14" s="90"/>
      <c r="AD14" s="51"/>
      <c r="AE14" s="51"/>
      <c r="AF14" s="51"/>
      <c r="AG14" s="51"/>
      <c r="AH14" s="51"/>
      <c r="AI14" s="51"/>
      <c r="AJ14" s="51"/>
      <c r="AK14" s="51"/>
      <c r="AL14" s="51"/>
      <c r="AM14" s="51"/>
      <c r="AN14" s="104" t="str">
        <f>REPLACE(INDEX(GroupVertices[Group],MATCH(Vertices[[#This Row],[Vertex]],GroupVertices[Vertex],0)),1,1,"")</f>
        <v>1</v>
      </c>
      <c r="AO14" s="2"/>
      <c r="AP14" s="3"/>
      <c r="AQ14" s="3"/>
      <c r="AR14" s="3"/>
      <c r="AS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223</v>
      </c>
      <c r="Z2" s="13" t="s">
        <v>225</v>
      </c>
      <c r="AA2" s="13" t="s">
        <v>227</v>
      </c>
      <c r="AB2" s="13" t="s">
        <v>234</v>
      </c>
      <c r="AC2" s="13" t="s">
        <v>236</v>
      </c>
      <c r="AD2" s="13" t="s">
        <v>239</v>
      </c>
      <c r="AE2" s="13" t="s">
        <v>240</v>
      </c>
      <c r="AF2" s="13" t="s">
        <v>242</v>
      </c>
      <c r="AG2" s="13" t="s">
        <v>321</v>
      </c>
    </row>
    <row r="3" spans="1:33" ht="15">
      <c r="A3" s="118" t="s">
        <v>254</v>
      </c>
      <c r="B3" s="119" t="s">
        <v>257</v>
      </c>
      <c r="C3" s="119" t="s">
        <v>56</v>
      </c>
      <c r="D3" s="111"/>
      <c r="E3" s="110"/>
      <c r="F3" s="112" t="s">
        <v>325</v>
      </c>
      <c r="G3" s="113"/>
      <c r="H3" s="113"/>
      <c r="I3" s="114">
        <v>3</v>
      </c>
      <c r="J3" s="115"/>
      <c r="K3" s="51"/>
      <c r="L3" s="51"/>
      <c r="M3" s="51"/>
      <c r="N3" s="51"/>
      <c r="O3" s="51"/>
      <c r="P3" s="52"/>
      <c r="Q3" s="52"/>
      <c r="R3" s="51"/>
      <c r="S3" s="51"/>
      <c r="T3" s="51"/>
      <c r="U3" s="51"/>
      <c r="V3" s="51"/>
      <c r="W3" s="52"/>
      <c r="X3" s="52"/>
      <c r="Y3" s="104"/>
      <c r="Z3" s="104"/>
      <c r="AA3" s="104"/>
      <c r="AB3" s="106"/>
      <c r="AC3" s="106"/>
      <c r="AD3" s="104"/>
      <c r="AE3" s="104"/>
      <c r="AF3" s="104"/>
      <c r="AG3" s="124" t="s">
        <v>325</v>
      </c>
    </row>
    <row r="4" spans="1:33" ht="15">
      <c r="A4" s="125" t="s">
        <v>255</v>
      </c>
      <c r="B4" s="119" t="s">
        <v>258</v>
      </c>
      <c r="C4" s="119" t="s">
        <v>56</v>
      </c>
      <c r="D4" s="116"/>
      <c r="E4" s="92"/>
      <c r="F4" s="95" t="s">
        <v>323</v>
      </c>
      <c r="G4" s="99"/>
      <c r="H4" s="99"/>
      <c r="I4" s="117">
        <v>4</v>
      </c>
      <c r="J4" s="102"/>
      <c r="K4" s="128"/>
      <c r="L4" s="128"/>
      <c r="M4" s="128"/>
      <c r="N4" s="128"/>
      <c r="O4" s="128"/>
      <c r="P4" s="129"/>
      <c r="Q4" s="129"/>
      <c r="R4" s="128"/>
      <c r="S4" s="128"/>
      <c r="T4" s="128"/>
      <c r="U4" s="128"/>
      <c r="V4" s="128"/>
      <c r="W4" s="129"/>
      <c r="X4" s="129"/>
      <c r="Y4" s="127"/>
      <c r="Z4" s="130"/>
      <c r="AA4" s="130"/>
      <c r="AB4" s="130"/>
      <c r="AC4" s="130"/>
      <c r="AD4" s="130"/>
      <c r="AE4" s="130"/>
      <c r="AF4" s="130"/>
      <c r="AG4" s="130" t="s">
        <v>323</v>
      </c>
    </row>
    <row r="5" spans="1:33" ht="15">
      <c r="A5" s="125" t="s">
        <v>256</v>
      </c>
      <c r="B5" s="119" t="s">
        <v>259</v>
      </c>
      <c r="C5" s="119" t="s">
        <v>56</v>
      </c>
      <c r="D5" s="116"/>
      <c r="E5" s="92"/>
      <c r="F5" s="95" t="s">
        <v>322</v>
      </c>
      <c r="G5" s="99"/>
      <c r="H5" s="99"/>
      <c r="I5" s="117">
        <v>5</v>
      </c>
      <c r="J5" s="102"/>
      <c r="K5" s="128"/>
      <c r="L5" s="128"/>
      <c r="M5" s="128"/>
      <c r="N5" s="128"/>
      <c r="O5" s="128"/>
      <c r="P5" s="129"/>
      <c r="Q5" s="129"/>
      <c r="R5" s="128"/>
      <c r="S5" s="128"/>
      <c r="T5" s="128"/>
      <c r="U5" s="128"/>
      <c r="V5" s="128"/>
      <c r="W5" s="129"/>
      <c r="X5" s="129"/>
      <c r="Y5" s="127"/>
      <c r="Z5" s="130"/>
      <c r="AA5" s="130"/>
      <c r="AB5" s="130"/>
      <c r="AC5" s="130"/>
      <c r="AD5" s="130"/>
      <c r="AE5" s="130"/>
      <c r="AF5" s="130"/>
      <c r="AG5" s="130" t="s">
        <v>322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D38" sqref="D38"/>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4" t="s">
        <v>254</v>
      </c>
      <c r="B2" s="106" t="s">
        <v>212</v>
      </c>
      <c r="C2" s="104">
        <f>VLOOKUP(GroupVertices[[#This Row],[Vertex]],Vertices[],MATCH("ID",Vertices[[#Headers],[Vertex]:[Vertex Group]],0),FALSE)</f>
        <v>12</v>
      </c>
    </row>
    <row r="3" spans="1:3" ht="15">
      <c r="A3" s="104" t="s">
        <v>254</v>
      </c>
      <c r="B3" s="106" t="s">
        <v>211</v>
      </c>
      <c r="C3" s="104">
        <f>VLOOKUP(GroupVertices[[#This Row],[Vertex]],Vertices[],MATCH("ID",Vertices[[#Headers],[Vertex]:[Vertex Group]],0),FALSE)</f>
        <v>3</v>
      </c>
    </row>
    <row r="4" spans="1:3" ht="15">
      <c r="A4" s="104" t="s">
        <v>254</v>
      </c>
      <c r="B4" s="106" t="s">
        <v>205</v>
      </c>
      <c r="C4" s="104">
        <f>VLOOKUP(GroupVertices[[#This Row],[Vertex]],Vertices[],MATCH("ID",Vertices[[#Headers],[Vertex]:[Vertex Group]],0),FALSE)</f>
        <v>4</v>
      </c>
    </row>
    <row r="5" spans="1:3" ht="15">
      <c r="A5" s="104" t="s">
        <v>254</v>
      </c>
      <c r="B5" s="106" t="s">
        <v>215</v>
      </c>
      <c r="C5" s="104">
        <f>VLOOKUP(GroupVertices[[#This Row],[Vertex]],Vertices[],MATCH("ID",Vertices[[#Headers],[Vertex]:[Vertex Group]],0),FALSE)</f>
        <v>14</v>
      </c>
    </row>
    <row r="6" spans="1:3" ht="15">
      <c r="A6" s="104" t="s">
        <v>254</v>
      </c>
      <c r="B6" s="106" t="s">
        <v>214</v>
      </c>
      <c r="C6" s="104">
        <f>VLOOKUP(GroupVertices[[#This Row],[Vertex]],Vertices[],MATCH("ID",Vertices[[#Headers],[Vertex]:[Vertex Group]],0),FALSE)</f>
        <v>10</v>
      </c>
    </row>
    <row r="7" spans="1:3" ht="15">
      <c r="A7" s="104" t="s">
        <v>254</v>
      </c>
      <c r="B7" s="106" t="s">
        <v>213</v>
      </c>
      <c r="C7" s="104">
        <f>VLOOKUP(GroupVertices[[#This Row],[Vertex]],Vertices[],MATCH("ID",Vertices[[#Headers],[Vertex]:[Vertex Group]],0),FALSE)</f>
        <v>9</v>
      </c>
    </row>
    <row r="8" spans="1:3" ht="15">
      <c r="A8" s="104" t="s">
        <v>255</v>
      </c>
      <c r="B8" s="106" t="s">
        <v>206</v>
      </c>
      <c r="C8" s="104">
        <f>VLOOKUP(GroupVertices[[#This Row],[Vertex]],Vertices[],MATCH("ID",Vertices[[#Headers],[Vertex]:[Vertex Group]],0),FALSE)</f>
        <v>5</v>
      </c>
    </row>
    <row r="9" spans="1:3" ht="15">
      <c r="A9" s="104" t="s">
        <v>255</v>
      </c>
      <c r="B9" s="106" t="s">
        <v>208</v>
      </c>
      <c r="C9" s="104">
        <f>VLOOKUP(GroupVertices[[#This Row],[Vertex]],Vertices[],MATCH("ID",Vertices[[#Headers],[Vertex]:[Vertex Group]],0),FALSE)</f>
        <v>7</v>
      </c>
    </row>
    <row r="10" spans="1:3" ht="15">
      <c r="A10" s="104" t="s">
        <v>255</v>
      </c>
      <c r="B10" s="106" t="s">
        <v>207</v>
      </c>
      <c r="C10" s="104">
        <f>VLOOKUP(GroupVertices[[#This Row],[Vertex]],Vertices[],MATCH("ID",Vertices[[#Headers],[Vertex]:[Vertex Group]],0),FALSE)</f>
        <v>6</v>
      </c>
    </row>
    <row r="11" spans="1:3" ht="15">
      <c r="A11" s="104" t="s">
        <v>256</v>
      </c>
      <c r="B11" s="106" t="s">
        <v>209</v>
      </c>
      <c r="C11" s="104">
        <f>VLOOKUP(GroupVertices[[#This Row],[Vertex]],Vertices[],MATCH("ID",Vertices[[#Headers],[Vertex]:[Vertex Group]],0),FALSE)</f>
        <v>11</v>
      </c>
    </row>
    <row r="12" spans="1:3" ht="15">
      <c r="A12" s="104" t="s">
        <v>256</v>
      </c>
      <c r="B12" s="106" t="s">
        <v>210</v>
      </c>
      <c r="C12" s="104">
        <f>VLOOKUP(GroupVertices[[#This Row],[Vertex]],Vertices[],MATCH("ID",Vertices[[#Headers],[Vertex]:[Vertex Group]],0),FALSE)</f>
        <v>8</v>
      </c>
    </row>
    <row r="13" spans="1:3" ht="15">
      <c r="A13" s="104" t="s">
        <v>256</v>
      </c>
      <c r="B13" s="106" t="s">
        <v>216</v>
      </c>
      <c r="C13" s="104">
        <f>VLOOKUP(GroupVertices[[#This Row],[Vertex]],Vertices[],MATCH("ID",Vertices[[#Headers],[Vertex]:[Vertex Group]],0),FALSE)</f>
        <v>13</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88">
      <selection activeCell="Y91" sqref="Y9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217</v>
      </c>
      <c r="B2" s="36" t="s">
        <v>175</v>
      </c>
      <c r="D2" s="33">
        <f>MIN(Vertices[Degree])</f>
        <v>1</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0.041667</v>
      </c>
      <c r="M2" s="40">
        <f>COUNTIF(Vertices[Closeness Centrality],"&gt;= "&amp;L2)-COUNTIF(Vertices[Closeness Centrality],"&gt;="&amp;L3)</f>
        <v>1</v>
      </c>
      <c r="N2" s="39">
        <f>MIN(Vertices[Eigenvector Centrality])</f>
        <v>0.027627</v>
      </c>
      <c r="O2" s="40">
        <f>COUNTIF(Vertices[Eigenvector Centrality],"&gt;= "&amp;N2)-COUNTIF(Vertices[Eigenvector Centrality],"&gt;="&amp;N3)</f>
        <v>1</v>
      </c>
      <c r="P2" s="39">
        <f>MIN(Vertices[PageRank])</f>
        <v>0.347109</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5"/>
      <c r="B3" s="105"/>
      <c r="D3" s="34">
        <f aca="true" t="shared" si="1" ref="D3:D26">D2+($D$57-$D$2)/BinDivisor</f>
        <v>1.2363636363636363</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0.7181818181818181</v>
      </c>
      <c r="K3" s="42">
        <f>COUNTIF(Vertices[Betweenness Centrality],"&gt;= "&amp;J3)-COUNTIF(Vertices[Betweenness Centrality],"&gt;="&amp;J4)</f>
        <v>0</v>
      </c>
      <c r="L3" s="41">
        <f aca="true" t="shared" si="5" ref="L3:L26">L2+($L$57-$L$2)/BinDivisor</f>
        <v>0.04230801818181818</v>
      </c>
      <c r="M3" s="42">
        <f>COUNTIF(Vertices[Closeness Centrality],"&gt;= "&amp;L3)-COUNTIF(Vertices[Closeness Centrality],"&gt;="&amp;L4)</f>
        <v>0</v>
      </c>
      <c r="N3" s="41">
        <f aca="true" t="shared" si="6" ref="N3:N26">N2+($N$57-$N$2)/BinDivisor</f>
        <v>0.02985870909090909</v>
      </c>
      <c r="O3" s="42">
        <f>COUNTIF(Vertices[Eigenvector Centrality],"&gt;= "&amp;N3)-COUNTIF(Vertices[Eigenvector Centrality],"&gt;="&amp;N4)</f>
        <v>0</v>
      </c>
      <c r="P3" s="41">
        <f aca="true" t="shared" si="7" ref="P3:P26">P2+($P$57-$P$2)/BinDivisor</f>
        <v>0.3787444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1.4727272727272727</v>
      </c>
      <c r="E4" s="3">
        <f>COUNTIF(Vertices[Degree],"&gt;= "&amp;D4)-COUNTIF(Vertices[Degree],"&gt;="&amp;D5)</f>
        <v>0</v>
      </c>
      <c r="F4" s="39">
        <f t="shared" si="2"/>
        <v>0.2909090909090909</v>
      </c>
      <c r="G4" s="40">
        <f>COUNTIF(Vertices[In-Degree],"&gt;= "&amp;F4)-COUNTIF(Vertices[In-Degree],"&gt;="&amp;F5)</f>
        <v>0</v>
      </c>
      <c r="H4" s="39">
        <f t="shared" si="3"/>
        <v>0.21818181818181817</v>
      </c>
      <c r="I4" s="40">
        <f>COUNTIF(Vertices[Out-Degree],"&gt;= "&amp;H4)-COUNTIF(Vertices[Out-Degree],"&gt;="&amp;H5)</f>
        <v>0</v>
      </c>
      <c r="J4" s="39">
        <f t="shared" si="4"/>
        <v>1.4363636363636363</v>
      </c>
      <c r="K4" s="40">
        <f>COUNTIF(Vertices[Betweenness Centrality],"&gt;= "&amp;J4)-COUNTIF(Vertices[Betweenness Centrality],"&gt;="&amp;J5)</f>
        <v>0</v>
      </c>
      <c r="L4" s="39">
        <f t="shared" si="5"/>
        <v>0.04294903636363636</v>
      </c>
      <c r="M4" s="40">
        <f>COUNTIF(Vertices[Closeness Centrality],"&gt;= "&amp;L4)-COUNTIF(Vertices[Closeness Centrality],"&gt;="&amp;L5)</f>
        <v>1</v>
      </c>
      <c r="N4" s="39">
        <f t="shared" si="6"/>
        <v>0.03209041818181818</v>
      </c>
      <c r="O4" s="40">
        <f>COUNTIF(Vertices[Eigenvector Centrality],"&gt;= "&amp;N4)-COUNTIF(Vertices[Eigenvector Centrality],"&gt;="&amp;N5)</f>
        <v>0</v>
      </c>
      <c r="P4" s="39">
        <f t="shared" si="7"/>
        <v>0.41037979999999996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05"/>
      <c r="B5" s="105"/>
      <c r="D5" s="34">
        <f t="shared" si="1"/>
        <v>1.709090909090909</v>
      </c>
      <c r="E5" s="3">
        <f>COUNTIF(Vertices[Degree],"&gt;= "&amp;D5)-COUNTIF(Vertices[Degree],"&gt;="&amp;D6)</f>
        <v>0</v>
      </c>
      <c r="F5" s="41">
        <f t="shared" si="2"/>
        <v>0.43636363636363634</v>
      </c>
      <c r="G5" s="42">
        <f>COUNTIF(Vertices[In-Degree],"&gt;= "&amp;F5)-COUNTIF(Vertices[In-Degree],"&gt;="&amp;F6)</f>
        <v>0</v>
      </c>
      <c r="H5" s="41">
        <f t="shared" si="3"/>
        <v>0.32727272727272727</v>
      </c>
      <c r="I5" s="42">
        <f>COUNTIF(Vertices[Out-Degree],"&gt;= "&amp;H5)-COUNTIF(Vertices[Out-Degree],"&gt;="&amp;H6)</f>
        <v>0</v>
      </c>
      <c r="J5" s="41">
        <f t="shared" si="4"/>
        <v>2.1545454545454543</v>
      </c>
      <c r="K5" s="42">
        <f>COUNTIF(Vertices[Betweenness Centrality],"&gt;= "&amp;J5)-COUNTIF(Vertices[Betweenness Centrality],"&gt;="&amp;J6)</f>
        <v>0</v>
      </c>
      <c r="L5" s="41">
        <f t="shared" si="5"/>
        <v>0.04359005454545454</v>
      </c>
      <c r="M5" s="42">
        <f>COUNTIF(Vertices[Closeness Centrality],"&gt;= "&amp;L5)-COUNTIF(Vertices[Closeness Centrality],"&gt;="&amp;L6)</f>
        <v>0</v>
      </c>
      <c r="N5" s="41">
        <f t="shared" si="6"/>
        <v>0.03432212727272727</v>
      </c>
      <c r="O5" s="42">
        <f>COUNTIF(Vertices[Eigenvector Centrality],"&gt;= "&amp;N5)-COUNTIF(Vertices[Eigenvector Centrality],"&gt;="&amp;N6)</f>
        <v>1</v>
      </c>
      <c r="P5" s="41">
        <f t="shared" si="7"/>
        <v>0.44201519999999994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20</v>
      </c>
      <c r="D6" s="34">
        <f t="shared" si="1"/>
        <v>1.9454545454545453</v>
      </c>
      <c r="E6" s="3">
        <f>COUNTIF(Vertices[Degree],"&gt;= "&amp;D6)-COUNTIF(Vertices[Degree],"&gt;="&amp;D7)</f>
        <v>2</v>
      </c>
      <c r="F6" s="39">
        <f t="shared" si="2"/>
        <v>0.5818181818181818</v>
      </c>
      <c r="G6" s="40">
        <f>COUNTIF(Vertices[In-Degree],"&gt;= "&amp;F6)-COUNTIF(Vertices[In-Degree],"&gt;="&amp;F7)</f>
        <v>0</v>
      </c>
      <c r="H6" s="39">
        <f t="shared" si="3"/>
        <v>0.43636363636363634</v>
      </c>
      <c r="I6" s="40">
        <f>COUNTIF(Vertices[Out-Degree],"&gt;= "&amp;H6)-COUNTIF(Vertices[Out-Degree],"&gt;="&amp;H7)</f>
        <v>0</v>
      </c>
      <c r="J6" s="39">
        <f t="shared" si="4"/>
        <v>2.8727272727272726</v>
      </c>
      <c r="K6" s="40">
        <f>COUNTIF(Vertices[Betweenness Centrality],"&gt;= "&amp;J6)-COUNTIF(Vertices[Betweenness Centrality],"&gt;="&amp;J7)</f>
        <v>0</v>
      </c>
      <c r="L6" s="39">
        <f t="shared" si="5"/>
        <v>0.04423107272727272</v>
      </c>
      <c r="M6" s="40">
        <f>COUNTIF(Vertices[Closeness Centrality],"&gt;= "&amp;L6)-COUNTIF(Vertices[Closeness Centrality],"&gt;="&amp;L7)</f>
        <v>0</v>
      </c>
      <c r="N6" s="39">
        <f t="shared" si="6"/>
        <v>0.03655383636363636</v>
      </c>
      <c r="O6" s="40">
        <f>COUNTIF(Vertices[Eigenvector Centrality],"&gt;= "&amp;N6)-COUNTIF(Vertices[Eigenvector Centrality],"&gt;="&amp;N7)</f>
        <v>0</v>
      </c>
      <c r="P6" s="39">
        <f t="shared" si="7"/>
        <v>0.4736505999999999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47</v>
      </c>
      <c r="D7" s="34">
        <f t="shared" si="1"/>
        <v>2.1818181818181817</v>
      </c>
      <c r="E7" s="3">
        <f>COUNTIF(Vertices[Degree],"&gt;= "&amp;D7)-COUNTIF(Vertices[Degree],"&gt;="&amp;D8)</f>
        <v>0</v>
      </c>
      <c r="F7" s="41">
        <f t="shared" si="2"/>
        <v>0.7272727272727273</v>
      </c>
      <c r="G7" s="42">
        <f>COUNTIF(Vertices[In-Degree],"&gt;= "&amp;F7)-COUNTIF(Vertices[In-Degree],"&gt;="&amp;F8)</f>
        <v>0</v>
      </c>
      <c r="H7" s="41">
        <f t="shared" si="3"/>
        <v>0.5454545454545454</v>
      </c>
      <c r="I7" s="42">
        <f>COUNTIF(Vertices[Out-Degree],"&gt;= "&amp;H7)-COUNTIF(Vertices[Out-Degree],"&gt;="&amp;H8)</f>
        <v>0</v>
      </c>
      <c r="J7" s="41">
        <f t="shared" si="4"/>
        <v>3.590909090909091</v>
      </c>
      <c r="K7" s="42">
        <f>COUNTIF(Vertices[Betweenness Centrality],"&gt;= "&amp;J7)-COUNTIF(Vertices[Betweenness Centrality],"&gt;="&amp;J8)</f>
        <v>0</v>
      </c>
      <c r="L7" s="41">
        <f t="shared" si="5"/>
        <v>0.044872090909090896</v>
      </c>
      <c r="M7" s="42">
        <f>COUNTIF(Vertices[Closeness Centrality],"&gt;= "&amp;L7)-COUNTIF(Vertices[Closeness Centrality],"&gt;="&amp;L8)</f>
        <v>0</v>
      </c>
      <c r="N7" s="41">
        <f t="shared" si="6"/>
        <v>0.038785545454545454</v>
      </c>
      <c r="O7" s="42">
        <f>COUNTIF(Vertices[Eigenvector Centrality],"&gt;= "&amp;N7)-COUNTIF(Vertices[Eigenvector Centrality],"&gt;="&amp;N8)</f>
        <v>0</v>
      </c>
      <c r="P7" s="41">
        <f t="shared" si="7"/>
        <v>0.5052859999999999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67</v>
      </c>
      <c r="D8" s="34">
        <f t="shared" si="1"/>
        <v>2.418181818181818</v>
      </c>
      <c r="E8" s="3">
        <f>COUNTIF(Vertices[Degree],"&gt;= "&amp;D8)-COUNTIF(Vertices[Degree],"&gt;="&amp;D9)</f>
        <v>0</v>
      </c>
      <c r="F8" s="39">
        <f t="shared" si="2"/>
        <v>0.8727272727272728</v>
      </c>
      <c r="G8" s="40">
        <f>COUNTIF(Vertices[In-Degree],"&gt;= "&amp;F8)-COUNTIF(Vertices[In-Degree],"&gt;="&amp;F9)</f>
        <v>4</v>
      </c>
      <c r="H8" s="39">
        <f t="shared" si="3"/>
        <v>0.6545454545454545</v>
      </c>
      <c r="I8" s="40">
        <f>COUNTIF(Vertices[Out-Degree],"&gt;= "&amp;H8)-COUNTIF(Vertices[Out-Degree],"&gt;="&amp;H9)</f>
        <v>0</v>
      </c>
      <c r="J8" s="39">
        <f t="shared" si="4"/>
        <v>4.309090909090909</v>
      </c>
      <c r="K8" s="40">
        <f>COUNTIF(Vertices[Betweenness Centrality],"&gt;= "&amp;J8)-COUNTIF(Vertices[Betweenness Centrality],"&gt;="&amp;J9)</f>
        <v>0</v>
      </c>
      <c r="L8" s="39">
        <f t="shared" si="5"/>
        <v>0.045513109090909075</v>
      </c>
      <c r="M8" s="40">
        <f>COUNTIF(Vertices[Closeness Centrality],"&gt;= "&amp;L8)-COUNTIF(Vertices[Closeness Centrality],"&gt;="&amp;L9)</f>
        <v>0</v>
      </c>
      <c r="N8" s="39">
        <f t="shared" si="6"/>
        <v>0.041017254545454546</v>
      </c>
      <c r="O8" s="40">
        <f>COUNTIF(Vertices[Eigenvector Centrality],"&gt;= "&amp;N8)-COUNTIF(Vertices[Eigenvector Centrality],"&gt;="&amp;N9)</f>
        <v>0</v>
      </c>
      <c r="P8" s="39">
        <f t="shared" si="7"/>
        <v>0.5369213999999999</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05"/>
      <c r="B9" s="105"/>
      <c r="D9" s="34">
        <f t="shared" si="1"/>
        <v>2.6545454545454543</v>
      </c>
      <c r="E9" s="3">
        <f>COUNTIF(Vertices[Degree],"&gt;= "&amp;D9)-COUNTIF(Vertices[Degree],"&gt;="&amp;D10)</f>
        <v>0</v>
      </c>
      <c r="F9" s="41">
        <f t="shared" si="2"/>
        <v>1.0181818181818183</v>
      </c>
      <c r="G9" s="42">
        <f>COUNTIF(Vertices[In-Degree],"&gt;= "&amp;F9)-COUNTIF(Vertices[In-Degree],"&gt;="&amp;F10)</f>
        <v>0</v>
      </c>
      <c r="H9" s="41">
        <f t="shared" si="3"/>
        <v>0.7636363636363637</v>
      </c>
      <c r="I9" s="42">
        <f>COUNTIF(Vertices[Out-Degree],"&gt;= "&amp;H9)-COUNTIF(Vertices[Out-Degree],"&gt;="&amp;H10)</f>
        <v>0</v>
      </c>
      <c r="J9" s="41">
        <f t="shared" si="4"/>
        <v>5.0272727272727264</v>
      </c>
      <c r="K9" s="42">
        <f>COUNTIF(Vertices[Betweenness Centrality],"&gt;= "&amp;J9)-COUNTIF(Vertices[Betweenness Centrality],"&gt;="&amp;J10)</f>
        <v>0</v>
      </c>
      <c r="L9" s="41">
        <f t="shared" si="5"/>
        <v>0.046154127272727254</v>
      </c>
      <c r="M9" s="42">
        <f>COUNTIF(Vertices[Closeness Centrality],"&gt;= "&amp;L9)-COUNTIF(Vertices[Closeness Centrality],"&gt;="&amp;L10)</f>
        <v>0</v>
      </c>
      <c r="N9" s="41">
        <f t="shared" si="6"/>
        <v>0.04324896363636364</v>
      </c>
      <c r="O9" s="42">
        <f>COUNTIF(Vertices[Eigenvector Centrality],"&gt;= "&amp;N9)-COUNTIF(Vertices[Eigenvector Centrality],"&gt;="&amp;N10)</f>
        <v>0</v>
      </c>
      <c r="P9" s="41">
        <f t="shared" si="7"/>
        <v>0.5685567999999999</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320</v>
      </c>
      <c r="B10" s="36">
        <v>27</v>
      </c>
      <c r="D10" s="34">
        <f t="shared" si="1"/>
        <v>2.8909090909090907</v>
      </c>
      <c r="E10" s="3">
        <f>COUNTIF(Vertices[Degree],"&gt;= "&amp;D10)-COUNTIF(Vertices[Degree],"&gt;="&amp;D11)</f>
        <v>0</v>
      </c>
      <c r="F10" s="39">
        <f t="shared" si="2"/>
        <v>1.1636363636363638</v>
      </c>
      <c r="G10" s="40">
        <f>COUNTIF(Vertices[In-Degree],"&gt;= "&amp;F10)-COUNTIF(Vertices[In-Degree],"&gt;="&amp;F11)</f>
        <v>0</v>
      </c>
      <c r="H10" s="39">
        <f t="shared" si="3"/>
        <v>0.8727272727272728</v>
      </c>
      <c r="I10" s="40">
        <f>COUNTIF(Vertices[Out-Degree],"&gt;= "&amp;H10)-COUNTIF(Vertices[Out-Degree],"&gt;="&amp;H11)</f>
        <v>0</v>
      </c>
      <c r="J10" s="39">
        <f t="shared" si="4"/>
        <v>5.745454545454544</v>
      </c>
      <c r="K10" s="40">
        <f>COUNTIF(Vertices[Betweenness Centrality],"&gt;= "&amp;J10)-COUNTIF(Vertices[Betweenness Centrality],"&gt;="&amp;J11)</f>
        <v>0</v>
      </c>
      <c r="L10" s="39">
        <f t="shared" si="5"/>
        <v>0.04679514545454543</v>
      </c>
      <c r="M10" s="40">
        <f>COUNTIF(Vertices[Closeness Centrality],"&gt;= "&amp;L10)-COUNTIF(Vertices[Closeness Centrality],"&gt;="&amp;L11)</f>
        <v>0</v>
      </c>
      <c r="N10" s="39">
        <f t="shared" si="6"/>
        <v>0.04548067272727273</v>
      </c>
      <c r="O10" s="40">
        <f>COUNTIF(Vertices[Eigenvector Centrality],"&gt;= "&amp;N10)-COUNTIF(Vertices[Eigenvector Centrality],"&gt;="&amp;N11)</f>
        <v>0</v>
      </c>
      <c r="P10" s="39">
        <f t="shared" si="7"/>
        <v>0.6001921999999998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05"/>
      <c r="B11" s="105"/>
      <c r="D11" s="34">
        <f t="shared" si="1"/>
        <v>3.127272727272727</v>
      </c>
      <c r="E11" s="3">
        <f>COUNTIF(Vertices[Degree],"&gt;= "&amp;D11)-COUNTIF(Vertices[Degree],"&gt;="&amp;D12)</f>
        <v>0</v>
      </c>
      <c r="F11" s="41">
        <f t="shared" si="2"/>
        <v>1.3090909090909093</v>
      </c>
      <c r="G11" s="42">
        <f>COUNTIF(Vertices[In-Degree],"&gt;= "&amp;F11)-COUNTIF(Vertices[In-Degree],"&gt;="&amp;F12)</f>
        <v>0</v>
      </c>
      <c r="H11" s="41">
        <f t="shared" si="3"/>
        <v>0.9818181818181819</v>
      </c>
      <c r="I11" s="42">
        <f>COUNTIF(Vertices[Out-Degree],"&gt;= "&amp;H11)-COUNTIF(Vertices[Out-Degree],"&gt;="&amp;H12)</f>
        <v>0</v>
      </c>
      <c r="J11" s="41">
        <f t="shared" si="4"/>
        <v>6.463636363636362</v>
      </c>
      <c r="K11" s="42">
        <f>COUNTIF(Vertices[Betweenness Centrality],"&gt;= "&amp;J11)-COUNTIF(Vertices[Betweenness Centrality],"&gt;="&amp;J12)</f>
        <v>0</v>
      </c>
      <c r="L11" s="41">
        <f t="shared" si="5"/>
        <v>0.04743616363636361</v>
      </c>
      <c r="M11" s="42">
        <f>COUNTIF(Vertices[Closeness Centrality],"&gt;= "&amp;L11)-COUNTIF(Vertices[Closeness Centrality],"&gt;="&amp;L12)</f>
        <v>1</v>
      </c>
      <c r="N11" s="41">
        <f t="shared" si="6"/>
        <v>0.04771238181818182</v>
      </c>
      <c r="O11" s="42">
        <f>COUNTIF(Vertices[Eigenvector Centrality],"&gt;= "&amp;N11)-COUNTIF(Vertices[Eigenvector Centrality],"&gt;="&amp;N12)</f>
        <v>0</v>
      </c>
      <c r="P11" s="41">
        <f t="shared" si="7"/>
        <v>0.6318275999999998</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179</v>
      </c>
      <c r="B12" s="36">
        <v>24</v>
      </c>
      <c r="D12" s="34">
        <f t="shared" si="1"/>
        <v>3.3636363636363633</v>
      </c>
      <c r="E12" s="3">
        <f>COUNTIF(Vertices[Degree],"&gt;= "&amp;D12)-COUNTIF(Vertices[Degree],"&gt;="&amp;D13)</f>
        <v>0</v>
      </c>
      <c r="F12" s="39">
        <f t="shared" si="2"/>
        <v>1.4545454545454548</v>
      </c>
      <c r="G12" s="40">
        <f>COUNTIF(Vertices[In-Degree],"&gt;= "&amp;F12)-COUNTIF(Vertices[In-Degree],"&gt;="&amp;F13)</f>
        <v>0</v>
      </c>
      <c r="H12" s="39">
        <f t="shared" si="3"/>
        <v>1.090909090909091</v>
      </c>
      <c r="I12" s="40">
        <f>COUNTIF(Vertices[Out-Degree],"&gt;= "&amp;H12)-COUNTIF(Vertices[Out-Degree],"&gt;="&amp;H13)</f>
        <v>0</v>
      </c>
      <c r="J12" s="39">
        <f t="shared" si="4"/>
        <v>7.18181818181818</v>
      </c>
      <c r="K12" s="40">
        <f>COUNTIF(Vertices[Betweenness Centrality],"&gt;= "&amp;J12)-COUNTIF(Vertices[Betweenness Centrality],"&gt;="&amp;J13)</f>
        <v>0</v>
      </c>
      <c r="L12" s="39">
        <f t="shared" si="5"/>
        <v>0.04807718181818179</v>
      </c>
      <c r="M12" s="40">
        <f>COUNTIF(Vertices[Closeness Centrality],"&gt;= "&amp;L12)-COUNTIF(Vertices[Closeness Centrality],"&gt;="&amp;L13)</f>
        <v>0</v>
      </c>
      <c r="N12" s="39">
        <f t="shared" si="6"/>
        <v>0.04994409090909091</v>
      </c>
      <c r="O12" s="40">
        <f>COUNTIF(Vertices[Eigenvector Centrality],"&gt;= "&amp;N12)-COUNTIF(Vertices[Eigenvector Centrality],"&gt;="&amp;N13)</f>
        <v>0</v>
      </c>
      <c r="P12" s="39">
        <f t="shared" si="7"/>
        <v>0.6634629999999998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190</v>
      </c>
      <c r="B13" s="36">
        <v>1</v>
      </c>
      <c r="D13" s="34">
        <f t="shared" si="1"/>
        <v>3.5999999999999996</v>
      </c>
      <c r="E13" s="3">
        <f>COUNTIF(Vertices[Degree],"&gt;= "&amp;D13)-COUNTIF(Vertices[Degree],"&gt;="&amp;D14)</f>
        <v>0</v>
      </c>
      <c r="F13" s="41">
        <f t="shared" si="2"/>
        <v>1.6000000000000003</v>
      </c>
      <c r="G13" s="42">
        <f>COUNTIF(Vertices[In-Degree],"&gt;= "&amp;F13)-COUNTIF(Vertices[In-Degree],"&gt;="&amp;F14)</f>
        <v>0</v>
      </c>
      <c r="H13" s="41">
        <f t="shared" si="3"/>
        <v>1.2000000000000002</v>
      </c>
      <c r="I13" s="42">
        <f>COUNTIF(Vertices[Out-Degree],"&gt;= "&amp;H13)-COUNTIF(Vertices[Out-Degree],"&gt;="&amp;H14)</f>
        <v>0</v>
      </c>
      <c r="J13" s="41">
        <f t="shared" si="4"/>
        <v>7.899999999999998</v>
      </c>
      <c r="K13" s="42">
        <f>COUNTIF(Vertices[Betweenness Centrality],"&gt;= "&amp;J13)-COUNTIF(Vertices[Betweenness Centrality],"&gt;="&amp;J14)</f>
        <v>1</v>
      </c>
      <c r="L13" s="41">
        <f t="shared" si="5"/>
        <v>0.04871819999999997</v>
      </c>
      <c r="M13" s="42">
        <f>COUNTIF(Vertices[Closeness Centrality],"&gt;= "&amp;L13)-COUNTIF(Vertices[Closeness Centrality],"&gt;="&amp;L14)</f>
        <v>0</v>
      </c>
      <c r="N13" s="41">
        <f t="shared" si="6"/>
        <v>0.0521758</v>
      </c>
      <c r="O13" s="42">
        <f>COUNTIF(Vertices[Eigenvector Centrality],"&gt;= "&amp;N13)-COUNTIF(Vertices[Eigenvector Centrality],"&gt;="&amp;N14)</f>
        <v>0</v>
      </c>
      <c r="P13" s="41">
        <f t="shared" si="7"/>
        <v>0.6950983999999998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202</v>
      </c>
      <c r="B14" s="36">
        <v>1</v>
      </c>
      <c r="D14" s="34">
        <f t="shared" si="1"/>
        <v>3.836363636363636</v>
      </c>
      <c r="E14" s="3">
        <f>COUNTIF(Vertices[Degree],"&gt;= "&amp;D14)-COUNTIF(Vertices[Degree],"&gt;="&amp;D15)</f>
        <v>3</v>
      </c>
      <c r="F14" s="39">
        <f t="shared" si="2"/>
        <v>1.7454545454545458</v>
      </c>
      <c r="G14" s="40">
        <f>COUNTIF(Vertices[In-Degree],"&gt;= "&amp;F14)-COUNTIF(Vertices[In-Degree],"&gt;="&amp;F15)</f>
        <v>0</v>
      </c>
      <c r="H14" s="39">
        <f t="shared" si="3"/>
        <v>1.3090909090909093</v>
      </c>
      <c r="I14" s="40">
        <f>COUNTIF(Vertices[Out-Degree],"&gt;= "&amp;H14)-COUNTIF(Vertices[Out-Degree],"&gt;="&amp;H15)</f>
        <v>0</v>
      </c>
      <c r="J14" s="39">
        <f t="shared" si="4"/>
        <v>8.618181818181816</v>
      </c>
      <c r="K14" s="40">
        <f>COUNTIF(Vertices[Betweenness Centrality],"&gt;= "&amp;J14)-COUNTIF(Vertices[Betweenness Centrality],"&gt;="&amp;J15)</f>
        <v>0</v>
      </c>
      <c r="L14" s="39">
        <f t="shared" si="5"/>
        <v>0.04935921818181815</v>
      </c>
      <c r="M14" s="40">
        <f>COUNTIF(Vertices[Closeness Centrality],"&gt;= "&amp;L14)-COUNTIF(Vertices[Closeness Centrality],"&gt;="&amp;L15)</f>
        <v>3</v>
      </c>
      <c r="N14" s="39">
        <f t="shared" si="6"/>
        <v>0.05440750909090909</v>
      </c>
      <c r="O14" s="40">
        <f>COUNTIF(Vertices[Eigenvector Centrality],"&gt;= "&amp;N14)-COUNTIF(Vertices[Eigenvector Centrality],"&gt;="&amp;N15)</f>
        <v>1</v>
      </c>
      <c r="P14" s="39">
        <f t="shared" si="7"/>
        <v>0.7267337999999998</v>
      </c>
      <c r="Q14" s="40">
        <f>COUNTIF(Vertices[PageRank],"&gt;= "&amp;P14)-COUNTIF(Vertices[PageRank],"&gt;="&amp;P15)</f>
        <v>3</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194</v>
      </c>
      <c r="B15" s="36">
        <v>2</v>
      </c>
      <c r="D15" s="34">
        <f t="shared" si="1"/>
        <v>4.072727272727272</v>
      </c>
      <c r="E15" s="3">
        <f>COUNTIF(Vertices[Degree],"&gt;= "&amp;D15)-COUNTIF(Vertices[Degree],"&gt;="&amp;D16)</f>
        <v>0</v>
      </c>
      <c r="F15" s="41">
        <f t="shared" si="2"/>
        <v>1.8909090909090913</v>
      </c>
      <c r="G15" s="42">
        <f>COUNTIF(Vertices[In-Degree],"&gt;= "&amp;F15)-COUNTIF(Vertices[In-Degree],"&gt;="&amp;F16)</f>
        <v>2</v>
      </c>
      <c r="H15" s="41">
        <f t="shared" si="3"/>
        <v>1.4181818181818184</v>
      </c>
      <c r="I15" s="42">
        <f>COUNTIF(Vertices[Out-Degree],"&gt;= "&amp;H15)-COUNTIF(Vertices[Out-Degree],"&gt;="&amp;H16)</f>
        <v>0</v>
      </c>
      <c r="J15" s="41">
        <f t="shared" si="4"/>
        <v>9.336363636363634</v>
      </c>
      <c r="K15" s="42">
        <f>COUNTIF(Vertices[Betweenness Centrality],"&gt;= "&amp;J15)-COUNTIF(Vertices[Betweenness Centrality],"&gt;="&amp;J16)</f>
        <v>0</v>
      </c>
      <c r="L15" s="41">
        <f t="shared" si="5"/>
        <v>0.050000236363636326</v>
      </c>
      <c r="M15" s="42">
        <f>COUNTIF(Vertices[Closeness Centrality],"&gt;= "&amp;L15)-COUNTIF(Vertices[Closeness Centrality],"&gt;="&amp;L16)</f>
        <v>0</v>
      </c>
      <c r="N15" s="41">
        <f t="shared" si="6"/>
        <v>0.056639218181818184</v>
      </c>
      <c r="O15" s="42">
        <f>COUNTIF(Vertices[Eigenvector Centrality],"&gt;= "&amp;N15)-COUNTIF(Vertices[Eigenvector Centrality],"&gt;="&amp;N16)</f>
        <v>0</v>
      </c>
      <c r="P15" s="41">
        <f t="shared" si="7"/>
        <v>0.7583691999999997</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198</v>
      </c>
      <c r="B16" s="36">
        <v>1</v>
      </c>
      <c r="D16" s="34">
        <f t="shared" si="1"/>
        <v>4.309090909090909</v>
      </c>
      <c r="E16" s="3">
        <f>COUNTIF(Vertices[Degree],"&gt;= "&amp;D16)-COUNTIF(Vertices[Degree],"&gt;="&amp;D17)</f>
        <v>0</v>
      </c>
      <c r="F16" s="39">
        <f t="shared" si="2"/>
        <v>2.0363636363636366</v>
      </c>
      <c r="G16" s="40">
        <f>COUNTIF(Vertices[In-Degree],"&gt;= "&amp;F16)-COUNTIF(Vertices[In-Degree],"&gt;="&amp;F17)</f>
        <v>0</v>
      </c>
      <c r="H16" s="39">
        <f t="shared" si="3"/>
        <v>1.5272727272727276</v>
      </c>
      <c r="I16" s="40">
        <f>COUNTIF(Vertices[Out-Degree],"&gt;= "&amp;H16)-COUNTIF(Vertices[Out-Degree],"&gt;="&amp;H17)</f>
        <v>0</v>
      </c>
      <c r="J16" s="39">
        <f t="shared" si="4"/>
        <v>10.054545454545453</v>
      </c>
      <c r="K16" s="40">
        <f>COUNTIF(Vertices[Betweenness Centrality],"&gt;= "&amp;J16)-COUNTIF(Vertices[Betweenness Centrality],"&gt;="&amp;J17)</f>
        <v>0</v>
      </c>
      <c r="L16" s="39">
        <f t="shared" si="5"/>
        <v>0.050641254545454505</v>
      </c>
      <c r="M16" s="40">
        <f>COUNTIF(Vertices[Closeness Centrality],"&gt;= "&amp;L16)-COUNTIF(Vertices[Closeness Centrality],"&gt;="&amp;L17)</f>
        <v>0</v>
      </c>
      <c r="N16" s="39">
        <f t="shared" si="6"/>
        <v>0.058870927272727275</v>
      </c>
      <c r="O16" s="40">
        <f>COUNTIF(Vertices[Eigenvector Centrality],"&gt;= "&amp;N16)-COUNTIF(Vertices[Eigenvector Centrality],"&gt;="&amp;N17)</f>
        <v>0</v>
      </c>
      <c r="P16" s="39">
        <f t="shared" si="7"/>
        <v>0.7900045999999997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195</v>
      </c>
      <c r="B17" s="36">
        <v>1</v>
      </c>
      <c r="D17" s="34">
        <f t="shared" si="1"/>
        <v>4.545454545454545</v>
      </c>
      <c r="E17" s="3">
        <f>COUNTIF(Vertices[Degree],"&gt;= "&amp;D17)-COUNTIF(Vertices[Degree],"&gt;="&amp;D18)</f>
        <v>0</v>
      </c>
      <c r="F17" s="41">
        <f t="shared" si="2"/>
        <v>2.181818181818182</v>
      </c>
      <c r="G17" s="42">
        <f>COUNTIF(Vertices[In-Degree],"&gt;= "&amp;F17)-COUNTIF(Vertices[In-Degree],"&gt;="&amp;F18)</f>
        <v>0</v>
      </c>
      <c r="H17" s="41">
        <f t="shared" si="3"/>
        <v>1.6363636363636367</v>
      </c>
      <c r="I17" s="42">
        <f>COUNTIF(Vertices[Out-Degree],"&gt;= "&amp;H17)-COUNTIF(Vertices[Out-Degree],"&gt;="&amp;H18)</f>
        <v>0</v>
      </c>
      <c r="J17" s="41">
        <f t="shared" si="4"/>
        <v>10.772727272727272</v>
      </c>
      <c r="K17" s="42">
        <f>COUNTIF(Vertices[Betweenness Centrality],"&gt;= "&amp;J17)-COUNTIF(Vertices[Betweenness Centrality],"&gt;="&amp;J18)</f>
        <v>0</v>
      </c>
      <c r="L17" s="41">
        <f t="shared" si="5"/>
        <v>0.05128227272727268</v>
      </c>
      <c r="M17" s="42">
        <f>COUNTIF(Vertices[Closeness Centrality],"&gt;= "&amp;L17)-COUNTIF(Vertices[Closeness Centrality],"&gt;="&amp;L18)</f>
        <v>0</v>
      </c>
      <c r="N17" s="41">
        <f t="shared" si="6"/>
        <v>0.061102636363636366</v>
      </c>
      <c r="O17" s="42">
        <f>COUNTIF(Vertices[Eigenvector Centrality],"&gt;= "&amp;N17)-COUNTIF(Vertices[Eigenvector Centrality],"&gt;="&amp;N18)</f>
        <v>0</v>
      </c>
      <c r="P17" s="41">
        <f t="shared" si="7"/>
        <v>0.8216399999999997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184</v>
      </c>
      <c r="B18" s="36">
        <v>7</v>
      </c>
      <c r="D18" s="34">
        <f t="shared" si="1"/>
        <v>4.781818181818181</v>
      </c>
      <c r="E18" s="3">
        <f>COUNTIF(Vertices[Degree],"&gt;= "&amp;D18)-COUNTIF(Vertices[Degree],"&gt;="&amp;D19)</f>
        <v>2</v>
      </c>
      <c r="F18" s="39">
        <f t="shared" si="2"/>
        <v>2.3272727272727276</v>
      </c>
      <c r="G18" s="40">
        <f>COUNTIF(Vertices[In-Degree],"&gt;= "&amp;F18)-COUNTIF(Vertices[In-Degree],"&gt;="&amp;F19)</f>
        <v>0</v>
      </c>
      <c r="H18" s="39">
        <f t="shared" si="3"/>
        <v>1.7454545454545458</v>
      </c>
      <c r="I18" s="40">
        <f>COUNTIF(Vertices[Out-Degree],"&gt;= "&amp;H18)-COUNTIF(Vertices[Out-Degree],"&gt;="&amp;H19)</f>
        <v>0</v>
      </c>
      <c r="J18" s="39">
        <f t="shared" si="4"/>
        <v>11.49090909090909</v>
      </c>
      <c r="K18" s="40">
        <f>COUNTIF(Vertices[Betweenness Centrality],"&gt;= "&amp;J18)-COUNTIF(Vertices[Betweenness Centrality],"&gt;="&amp;J19)</f>
        <v>0</v>
      </c>
      <c r="L18" s="39">
        <f t="shared" si="5"/>
        <v>0.05192329090909086</v>
      </c>
      <c r="M18" s="40">
        <f>COUNTIF(Vertices[Closeness Centrality],"&gt;= "&amp;L18)-COUNTIF(Vertices[Closeness Centrality],"&gt;="&amp;L19)</f>
        <v>0</v>
      </c>
      <c r="N18" s="39">
        <f t="shared" si="6"/>
        <v>0.06333434545454546</v>
      </c>
      <c r="O18" s="40">
        <f>COUNTIF(Vertices[Eigenvector Centrality],"&gt;= "&amp;N18)-COUNTIF(Vertices[Eigenvector Centrality],"&gt;="&amp;N19)</f>
        <v>1</v>
      </c>
      <c r="P18" s="39">
        <f t="shared" si="7"/>
        <v>0.8532753999999997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183</v>
      </c>
      <c r="B19" s="36">
        <v>2</v>
      </c>
      <c r="D19" s="34">
        <f t="shared" si="1"/>
        <v>5.018181818181818</v>
      </c>
      <c r="E19" s="3">
        <f>COUNTIF(Vertices[Degree],"&gt;= "&amp;D19)-COUNTIF(Vertices[Degree],"&gt;="&amp;D20)</f>
        <v>0</v>
      </c>
      <c r="F19" s="41">
        <f t="shared" si="2"/>
        <v>2.472727272727273</v>
      </c>
      <c r="G19" s="42">
        <f>COUNTIF(Vertices[In-Degree],"&gt;= "&amp;F19)-COUNTIF(Vertices[In-Degree],"&gt;="&amp;F20)</f>
        <v>0</v>
      </c>
      <c r="H19" s="41">
        <f t="shared" si="3"/>
        <v>1.854545454545455</v>
      </c>
      <c r="I19" s="42">
        <f>COUNTIF(Vertices[Out-Degree],"&gt;= "&amp;H19)-COUNTIF(Vertices[Out-Degree],"&gt;="&amp;H20)</f>
        <v>0</v>
      </c>
      <c r="J19" s="41">
        <f t="shared" si="4"/>
        <v>12.209090909090909</v>
      </c>
      <c r="K19" s="42">
        <f>COUNTIF(Vertices[Betweenness Centrality],"&gt;= "&amp;J19)-COUNTIF(Vertices[Betweenness Centrality],"&gt;="&amp;J20)</f>
        <v>0</v>
      </c>
      <c r="L19" s="41">
        <f t="shared" si="5"/>
        <v>0.05256430909090904</v>
      </c>
      <c r="M19" s="42">
        <f>COUNTIF(Vertices[Closeness Centrality],"&gt;= "&amp;L19)-COUNTIF(Vertices[Closeness Centrality],"&gt;="&amp;L20)</f>
        <v>0</v>
      </c>
      <c r="N19" s="41">
        <f t="shared" si="6"/>
        <v>0.06556605454545456</v>
      </c>
      <c r="O19" s="42">
        <f>COUNTIF(Vertices[Eigenvector Centrality],"&gt;= "&amp;N19)-COUNTIF(Vertices[Eigenvector Centrality],"&gt;="&amp;N20)</f>
        <v>0</v>
      </c>
      <c r="P19" s="41">
        <f t="shared" si="7"/>
        <v>0.8849107999999997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197</v>
      </c>
      <c r="B20" s="36">
        <v>4</v>
      </c>
      <c r="D20" s="34">
        <f t="shared" si="1"/>
        <v>5.254545454545454</v>
      </c>
      <c r="E20" s="3">
        <f>COUNTIF(Vertices[Degree],"&gt;= "&amp;D20)-COUNTIF(Vertices[Degree],"&gt;="&amp;D21)</f>
        <v>0</v>
      </c>
      <c r="F20" s="39">
        <f t="shared" si="2"/>
        <v>2.6181818181818186</v>
      </c>
      <c r="G20" s="40">
        <f>COUNTIF(Vertices[In-Degree],"&gt;= "&amp;F20)-COUNTIF(Vertices[In-Degree],"&gt;="&amp;F21)</f>
        <v>0</v>
      </c>
      <c r="H20" s="39">
        <f t="shared" si="3"/>
        <v>1.963636363636364</v>
      </c>
      <c r="I20" s="40">
        <f>COUNTIF(Vertices[Out-Degree],"&gt;= "&amp;H20)-COUNTIF(Vertices[Out-Degree],"&gt;="&amp;H21)</f>
        <v>4</v>
      </c>
      <c r="J20" s="39">
        <f t="shared" si="4"/>
        <v>12.927272727272728</v>
      </c>
      <c r="K20" s="40">
        <f>COUNTIF(Vertices[Betweenness Centrality],"&gt;= "&amp;J20)-COUNTIF(Vertices[Betweenness Centrality],"&gt;="&amp;J21)</f>
        <v>0</v>
      </c>
      <c r="L20" s="39">
        <f t="shared" si="5"/>
        <v>0.05320532727272722</v>
      </c>
      <c r="M20" s="40">
        <f>COUNTIF(Vertices[Closeness Centrality],"&gt;= "&amp;L20)-COUNTIF(Vertices[Closeness Centrality],"&gt;="&amp;L21)</f>
        <v>0</v>
      </c>
      <c r="N20" s="39">
        <f t="shared" si="6"/>
        <v>0.06779776363636364</v>
      </c>
      <c r="O20" s="40">
        <f>COUNTIF(Vertices[Eigenvector Centrality],"&gt;= "&amp;N20)-COUNTIF(Vertices[Eigenvector Centrality],"&gt;="&amp;N21)</f>
        <v>2</v>
      </c>
      <c r="P20" s="39">
        <f t="shared" si="7"/>
        <v>0.9165461999999996</v>
      </c>
      <c r="Q20" s="40">
        <f>COUNTIF(Vertices[PageRank],"&gt;= "&amp;P20)-COUNTIF(Vertices[PageRank],"&gt;="&amp;P21)</f>
        <v>2</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199</v>
      </c>
      <c r="B21" s="36">
        <v>1</v>
      </c>
      <c r="D21" s="34">
        <f t="shared" si="1"/>
        <v>5.49090909090909</v>
      </c>
      <c r="E21" s="3">
        <f>COUNTIF(Vertices[Degree],"&gt;= "&amp;D21)-COUNTIF(Vertices[Degree],"&gt;="&amp;D22)</f>
        <v>0</v>
      </c>
      <c r="F21" s="41">
        <f t="shared" si="2"/>
        <v>2.763636363636364</v>
      </c>
      <c r="G21" s="42">
        <f>COUNTIF(Vertices[In-Degree],"&gt;= "&amp;F21)-COUNTIF(Vertices[In-Degree],"&gt;="&amp;F22)</f>
        <v>0</v>
      </c>
      <c r="H21" s="41">
        <f t="shared" si="3"/>
        <v>2.072727272727273</v>
      </c>
      <c r="I21" s="42">
        <f>COUNTIF(Vertices[Out-Degree],"&gt;= "&amp;H21)-COUNTIF(Vertices[Out-Degree],"&gt;="&amp;H22)</f>
        <v>0</v>
      </c>
      <c r="J21" s="41">
        <f t="shared" si="4"/>
        <v>13.645454545454546</v>
      </c>
      <c r="K21" s="42">
        <f>COUNTIF(Vertices[Betweenness Centrality],"&gt;= "&amp;J21)-COUNTIF(Vertices[Betweenness Centrality],"&gt;="&amp;J22)</f>
        <v>1</v>
      </c>
      <c r="L21" s="41">
        <f t="shared" si="5"/>
        <v>0.0538463454545454</v>
      </c>
      <c r="M21" s="42">
        <f>COUNTIF(Vertices[Closeness Centrality],"&gt;= "&amp;L21)-COUNTIF(Vertices[Closeness Centrality],"&gt;="&amp;L22)</f>
        <v>0</v>
      </c>
      <c r="N21" s="41">
        <f t="shared" si="6"/>
        <v>0.07002947272727272</v>
      </c>
      <c r="O21" s="42">
        <f>COUNTIF(Vertices[Eigenvector Centrality],"&gt;= "&amp;N21)-COUNTIF(Vertices[Eigenvector Centrality],"&gt;="&amp;N22)</f>
        <v>0</v>
      </c>
      <c r="P21" s="41">
        <f t="shared" si="7"/>
        <v>0.9481815999999996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05"/>
      <c r="B22" s="105"/>
      <c r="D22" s="34">
        <f t="shared" si="1"/>
        <v>5.727272727272727</v>
      </c>
      <c r="E22" s="3">
        <f>COUNTIF(Vertices[Degree],"&gt;= "&amp;D22)-COUNTIF(Vertices[Degree],"&gt;="&amp;D23)</f>
        <v>0</v>
      </c>
      <c r="F22" s="39">
        <f t="shared" si="2"/>
        <v>2.9090909090909096</v>
      </c>
      <c r="G22" s="40">
        <f>COUNTIF(Vertices[In-Degree],"&gt;= "&amp;F22)-COUNTIF(Vertices[In-Degree],"&gt;="&amp;F23)</f>
        <v>3</v>
      </c>
      <c r="H22" s="39">
        <f t="shared" si="3"/>
        <v>2.181818181818182</v>
      </c>
      <c r="I22" s="40">
        <f>COUNTIF(Vertices[Out-Degree],"&gt;= "&amp;H22)-COUNTIF(Vertices[Out-Degree],"&gt;="&amp;H23)</f>
        <v>0</v>
      </c>
      <c r="J22" s="39">
        <f t="shared" si="4"/>
        <v>14.363636363636365</v>
      </c>
      <c r="K22" s="40">
        <f>COUNTIF(Vertices[Betweenness Centrality],"&gt;= "&amp;J22)-COUNTIF(Vertices[Betweenness Centrality],"&gt;="&amp;J23)</f>
        <v>0</v>
      </c>
      <c r="L22" s="39">
        <f t="shared" si="5"/>
        <v>0.05448736363636358</v>
      </c>
      <c r="M22" s="40">
        <f>COUNTIF(Vertices[Closeness Centrality],"&gt;= "&amp;L22)-COUNTIF(Vertices[Closeness Centrality],"&gt;="&amp;L23)</f>
        <v>0</v>
      </c>
      <c r="N22" s="39">
        <f t="shared" si="6"/>
        <v>0.07226118181818181</v>
      </c>
      <c r="O22" s="40">
        <f>COUNTIF(Vertices[Eigenvector Centrality],"&gt;= "&amp;N22)-COUNTIF(Vertices[Eigenvector Centrality],"&gt;="&amp;N23)</f>
        <v>0</v>
      </c>
      <c r="P22" s="39">
        <f t="shared" si="7"/>
        <v>0.9798169999999996</v>
      </c>
      <c r="Q22" s="40">
        <f>COUNTIF(Vertices[PageRank],"&gt;= "&amp;P22)-COUNTIF(Vertices[PageRank],"&gt;="&amp;P23)</f>
        <v>1</v>
      </c>
      <c r="R22" s="39">
        <f t="shared" si="8"/>
        <v>0.3636363636363637</v>
      </c>
      <c r="S22" s="45">
        <f>COUNTIF(Vertices[Clustering Coefficient],"&gt;= "&amp;R22)-COUNTIF(Vertices[Clustering Coefficient],"&gt;="&amp;R23)</f>
        <v>1</v>
      </c>
      <c r="T22" s="39" t="e">
        <f ca="1" t="shared" si="9"/>
        <v>#REF!</v>
      </c>
      <c r="U22" s="40" t="e">
        <f ca="1" t="shared" si="0"/>
        <v>#REF!</v>
      </c>
    </row>
    <row r="23" spans="1:21" ht="15">
      <c r="A23" s="36" t="s">
        <v>151</v>
      </c>
      <c r="B23" s="36">
        <v>0</v>
      </c>
      <c r="D23" s="34">
        <f t="shared" si="1"/>
        <v>5.963636363636363</v>
      </c>
      <c r="E23" s="3">
        <f>COUNTIF(Vertices[Degree],"&gt;= "&amp;D23)-COUNTIF(Vertices[Degree],"&gt;="&amp;D24)</f>
        <v>1</v>
      </c>
      <c r="F23" s="41">
        <f t="shared" si="2"/>
        <v>3.054545454545455</v>
      </c>
      <c r="G23" s="42">
        <f>COUNTIF(Vertices[In-Degree],"&gt;= "&amp;F23)-COUNTIF(Vertices[In-Degree],"&gt;="&amp;F24)</f>
        <v>0</v>
      </c>
      <c r="H23" s="41">
        <f t="shared" si="3"/>
        <v>2.290909090909091</v>
      </c>
      <c r="I23" s="42">
        <f>COUNTIF(Vertices[Out-Degree],"&gt;= "&amp;H23)-COUNTIF(Vertices[Out-Degree],"&gt;="&amp;H24)</f>
        <v>0</v>
      </c>
      <c r="J23" s="41">
        <f t="shared" si="4"/>
        <v>15.081818181818184</v>
      </c>
      <c r="K23" s="42">
        <f>COUNTIF(Vertices[Betweenness Centrality],"&gt;= "&amp;J23)-COUNTIF(Vertices[Betweenness Centrality],"&gt;="&amp;J24)</f>
        <v>0</v>
      </c>
      <c r="L23" s="41">
        <f t="shared" si="5"/>
        <v>0.055128381818181756</v>
      </c>
      <c r="M23" s="42">
        <f>COUNTIF(Vertices[Closeness Centrality],"&gt;= "&amp;L23)-COUNTIF(Vertices[Closeness Centrality],"&gt;="&amp;L24)</f>
        <v>3</v>
      </c>
      <c r="N23" s="41">
        <f t="shared" si="6"/>
        <v>0.07449289090909089</v>
      </c>
      <c r="O23" s="42">
        <f>COUNTIF(Vertices[Eigenvector Centrality],"&gt;= "&amp;N23)-COUNTIF(Vertices[Eigenvector Centrality],"&gt;="&amp;N24)</f>
        <v>1</v>
      </c>
      <c r="P23" s="41">
        <f t="shared" si="7"/>
        <v>1.0114523999999996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05"/>
      <c r="B24" s="105"/>
      <c r="D24" s="34">
        <f t="shared" si="1"/>
        <v>6.199999999999999</v>
      </c>
      <c r="E24" s="3">
        <f>COUNTIF(Vertices[Degree],"&gt;= "&amp;D24)-COUNTIF(Vertices[Degree],"&gt;="&amp;D25)</f>
        <v>0</v>
      </c>
      <c r="F24" s="39">
        <f t="shared" si="2"/>
        <v>3.2000000000000006</v>
      </c>
      <c r="G24" s="40">
        <f>COUNTIF(Vertices[In-Degree],"&gt;= "&amp;F24)-COUNTIF(Vertices[In-Degree],"&gt;="&amp;F25)</f>
        <v>0</v>
      </c>
      <c r="H24" s="39">
        <f t="shared" si="3"/>
        <v>2.4</v>
      </c>
      <c r="I24" s="40">
        <f>COUNTIF(Vertices[Out-Degree],"&gt;= "&amp;H24)-COUNTIF(Vertices[Out-Degree],"&gt;="&amp;H25)</f>
        <v>0</v>
      </c>
      <c r="J24" s="39">
        <f t="shared" si="4"/>
        <v>15.800000000000002</v>
      </c>
      <c r="K24" s="40">
        <f>COUNTIF(Vertices[Betweenness Centrality],"&gt;= "&amp;J24)-COUNTIF(Vertices[Betweenness Centrality],"&gt;="&amp;J25)</f>
        <v>0</v>
      </c>
      <c r="L24" s="39">
        <f t="shared" si="5"/>
        <v>0.055769399999999934</v>
      </c>
      <c r="M24" s="40">
        <f>COUNTIF(Vertices[Closeness Centrality],"&gt;= "&amp;L24)-COUNTIF(Vertices[Closeness Centrality],"&gt;="&amp;L25)</f>
        <v>0</v>
      </c>
      <c r="N24" s="39">
        <f t="shared" si="6"/>
        <v>0.07672459999999998</v>
      </c>
      <c r="O24" s="40">
        <f>COUNTIF(Vertices[Eigenvector Centrality],"&gt;= "&amp;N24)-COUNTIF(Vertices[Eigenvector Centrality],"&gt;="&amp;N25)</f>
        <v>0</v>
      </c>
      <c r="P24" s="39">
        <f t="shared" si="7"/>
        <v>1.0430877999999997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170</v>
      </c>
      <c r="B25" s="36">
        <v>0.32</v>
      </c>
      <c r="D25" s="34">
        <f t="shared" si="1"/>
        <v>6.436363636363636</v>
      </c>
      <c r="E25" s="3">
        <f>COUNTIF(Vertices[Degree],"&gt;= "&amp;D25)-COUNTIF(Vertices[Degree],"&gt;="&amp;D26)</f>
        <v>0</v>
      </c>
      <c r="F25" s="41">
        <f t="shared" si="2"/>
        <v>3.345454545454546</v>
      </c>
      <c r="G25" s="42">
        <f>COUNTIF(Vertices[In-Degree],"&gt;= "&amp;F25)-COUNTIF(Vertices[In-Degree],"&gt;="&amp;F26)</f>
        <v>0</v>
      </c>
      <c r="H25" s="41">
        <f t="shared" si="3"/>
        <v>2.509090909090909</v>
      </c>
      <c r="I25" s="42">
        <f>COUNTIF(Vertices[Out-Degree],"&gt;= "&amp;H25)-COUNTIF(Vertices[Out-Degree],"&gt;="&amp;H26)</f>
        <v>0</v>
      </c>
      <c r="J25" s="41">
        <f t="shared" si="4"/>
        <v>16.51818181818182</v>
      </c>
      <c r="K25" s="42">
        <f>COUNTIF(Vertices[Betweenness Centrality],"&gt;= "&amp;J25)-COUNTIF(Vertices[Betweenness Centrality],"&gt;="&amp;J26)</f>
        <v>0</v>
      </c>
      <c r="L25" s="41">
        <f t="shared" si="5"/>
        <v>0.05641041818181811</v>
      </c>
      <c r="M25" s="42">
        <f>COUNTIF(Vertices[Closeness Centrality],"&gt;= "&amp;L25)-COUNTIF(Vertices[Closeness Centrality],"&gt;="&amp;L26)</f>
        <v>0</v>
      </c>
      <c r="N25" s="41">
        <f t="shared" si="6"/>
        <v>0.07895630909090906</v>
      </c>
      <c r="O25" s="42">
        <f>COUNTIF(Vertices[Eigenvector Centrality],"&gt;= "&amp;N25)-COUNTIF(Vertices[Eigenvector Centrality],"&gt;="&amp;N26)</f>
        <v>0</v>
      </c>
      <c r="P25" s="41">
        <f t="shared" si="7"/>
        <v>1.0747231999999998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171</v>
      </c>
      <c r="B26" s="36">
        <v>0.48484848484848486</v>
      </c>
      <c r="D26" s="34">
        <f t="shared" si="1"/>
        <v>6.672727272727272</v>
      </c>
      <c r="E26" s="3">
        <f>COUNTIF(Vertices[Degree],"&gt;= "&amp;D26)-COUNTIF(Vertices[Degree],"&gt;="&amp;D28)</f>
        <v>0</v>
      </c>
      <c r="F26" s="39">
        <f t="shared" si="2"/>
        <v>3.4909090909090916</v>
      </c>
      <c r="G26" s="40">
        <f>COUNTIF(Vertices[In-Degree],"&gt;= "&amp;F26)-COUNTIF(Vertices[In-Degree],"&gt;="&amp;F28)</f>
        <v>0</v>
      </c>
      <c r="H26" s="39">
        <f t="shared" si="3"/>
        <v>2.6181818181818177</v>
      </c>
      <c r="I26" s="40">
        <f>COUNTIF(Vertices[Out-Degree],"&gt;= "&amp;H26)-COUNTIF(Vertices[Out-Degree],"&gt;="&amp;H28)</f>
        <v>0</v>
      </c>
      <c r="J26" s="39">
        <f t="shared" si="4"/>
        <v>17.236363636363638</v>
      </c>
      <c r="K26" s="40">
        <f>COUNTIF(Vertices[Betweenness Centrality],"&gt;= "&amp;J26)-COUNTIF(Vertices[Betweenness Centrality],"&gt;="&amp;J28)</f>
        <v>0</v>
      </c>
      <c r="L26" s="39">
        <f t="shared" si="5"/>
        <v>0.05705143636363629</v>
      </c>
      <c r="M26" s="40">
        <f>COUNTIF(Vertices[Closeness Centrality],"&gt;= "&amp;L26)-COUNTIF(Vertices[Closeness Centrality],"&gt;="&amp;L28)</f>
        <v>0</v>
      </c>
      <c r="N26" s="39">
        <f t="shared" si="6"/>
        <v>0.08118801818181814</v>
      </c>
      <c r="O26" s="40">
        <f>COUNTIF(Vertices[Eigenvector Centrality],"&gt;= "&amp;N26)-COUNTIF(Vertices[Eigenvector Centrality],"&gt;="&amp;N28)</f>
        <v>0</v>
      </c>
      <c r="P26" s="39">
        <f t="shared" si="7"/>
        <v>1.1063585999999999</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05"/>
      <c r="B27" s="105"/>
      <c r="D27" s="34"/>
      <c r="E27" s="3">
        <f>COUNTIF(Vertices[Degree],"&gt;= "&amp;D27)-COUNTIF(Vertices[Degree],"&gt;="&amp;D28)</f>
        <v>-3</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152</v>
      </c>
      <c r="B28" s="36">
        <v>1</v>
      </c>
      <c r="D28" s="34">
        <f>D26+($D$57-$D$2)/BinDivisor</f>
        <v>6.909090909090908</v>
      </c>
      <c r="E28" s="3">
        <f>COUNTIF(Vertices[Degree],"&gt;= "&amp;D28)-COUNTIF(Vertices[Degree],"&gt;="&amp;D40)</f>
        <v>1</v>
      </c>
      <c r="F28" s="41">
        <f>F26+($F$57-$F$2)/BinDivisor</f>
        <v>3.636363636363637</v>
      </c>
      <c r="G28" s="42">
        <f>COUNTIF(Vertices[In-Degree],"&gt;= "&amp;F28)-COUNTIF(Vertices[In-Degree],"&gt;="&amp;F40)</f>
        <v>0</v>
      </c>
      <c r="H28" s="41">
        <f>H26+($H$57-$H$2)/BinDivisor</f>
        <v>2.7272727272727266</v>
      </c>
      <c r="I28" s="42">
        <f>COUNTIF(Vertices[Out-Degree],"&gt;= "&amp;H28)-COUNTIF(Vertices[Out-Degree],"&gt;="&amp;H40)</f>
        <v>0</v>
      </c>
      <c r="J28" s="41">
        <f>J26+($J$57-$J$2)/BinDivisor</f>
        <v>17.954545454545457</v>
      </c>
      <c r="K28" s="42">
        <f>COUNTIF(Vertices[Betweenness Centrality],"&gt;= "&amp;J28)-COUNTIF(Vertices[Betweenness Centrality],"&gt;="&amp;J40)</f>
        <v>0</v>
      </c>
      <c r="L28" s="41">
        <f>L26+($L$57-$L$2)/BinDivisor</f>
        <v>0.05769245454545447</v>
      </c>
      <c r="M28" s="42">
        <f>COUNTIF(Vertices[Closeness Centrality],"&gt;= "&amp;L28)-COUNTIF(Vertices[Closeness Centrality],"&gt;="&amp;L40)</f>
        <v>0</v>
      </c>
      <c r="N28" s="41">
        <f>N26+($N$57-$N$2)/BinDivisor</f>
        <v>0.08341972727272723</v>
      </c>
      <c r="O28" s="42">
        <f>COUNTIF(Vertices[Eigenvector Centrality],"&gt;= "&amp;N28)-COUNTIF(Vertices[Eigenvector Centrality],"&gt;="&amp;N40)</f>
        <v>0</v>
      </c>
      <c r="P28" s="41">
        <f>P26+($P$57-$P$2)/BinDivisor</f>
        <v>1.137994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153</v>
      </c>
      <c r="B29" s="36">
        <v>0</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154</v>
      </c>
      <c r="B30" s="36">
        <v>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155</v>
      </c>
      <c r="B31" s="36">
        <v>67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05"/>
      <c r="B32" s="10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156</v>
      </c>
      <c r="B33" s="36">
        <v>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157</v>
      </c>
      <c r="B34" s="36">
        <v>1.555556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05"/>
      <c r="B35" s="10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158</v>
      </c>
      <c r="B36" s="36">
        <v>0.25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218</v>
      </c>
      <c r="B37" s="36">
        <v>0.152929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105"/>
      <c r="B38" s="105"/>
      <c r="D38" s="34"/>
      <c r="E38" s="3">
        <f>COUNTIF(Vertices[Degree],"&gt;= "&amp;D38)-COUNTIF(Vertices[Degree],"&gt;="&amp;D40)</f>
        <v>-2</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1:21" ht="15">
      <c r="A39" s="36" t="s">
        <v>219</v>
      </c>
      <c r="B39" s="36" t="s">
        <v>220</v>
      </c>
      <c r="D39" s="34"/>
      <c r="E39" s="3">
        <f>COUNTIF(Vertices[Degree],"&gt;= "&amp;D39)-COUNTIF(Vertices[Degree],"&gt;="&amp;D40)</f>
        <v>-2</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7.145454545454545</v>
      </c>
      <c r="E40" s="3">
        <f>COUNTIF(Vertices[Degree],"&gt;= "&amp;D40)-COUNTIF(Vertices[Degree],"&gt;="&amp;D41)</f>
        <v>0</v>
      </c>
      <c r="F40" s="39">
        <f>F28+($F$57-$F$2)/BinDivisor</f>
        <v>3.7818181818181826</v>
      </c>
      <c r="G40" s="40">
        <f>COUNTIF(Vertices[In-Degree],"&gt;= "&amp;F40)-COUNTIF(Vertices[In-Degree],"&gt;="&amp;F41)</f>
        <v>0</v>
      </c>
      <c r="H40" s="39">
        <f>H28+($H$57-$H$2)/BinDivisor</f>
        <v>2.8363636363636355</v>
      </c>
      <c r="I40" s="40">
        <f>COUNTIF(Vertices[Out-Degree],"&gt;= "&amp;H40)-COUNTIF(Vertices[Out-Degree],"&gt;="&amp;H41)</f>
        <v>0</v>
      </c>
      <c r="J40" s="39">
        <f>J28+($J$57-$J$2)/BinDivisor</f>
        <v>18.672727272727276</v>
      </c>
      <c r="K40" s="40">
        <f>COUNTIF(Vertices[Betweenness Centrality],"&gt;= "&amp;J40)-COUNTIF(Vertices[Betweenness Centrality],"&gt;="&amp;J41)</f>
        <v>0</v>
      </c>
      <c r="L40" s="39">
        <f>L28+($L$57-$L$2)/BinDivisor</f>
        <v>0.05833347272727265</v>
      </c>
      <c r="M40" s="40">
        <f>COUNTIF(Vertices[Closeness Centrality],"&gt;= "&amp;L40)-COUNTIF(Vertices[Closeness Centrality],"&gt;="&amp;L41)</f>
        <v>0</v>
      </c>
      <c r="N40" s="39">
        <f>N28+($N$57-$N$2)/BinDivisor</f>
        <v>0.08565143636363631</v>
      </c>
      <c r="O40" s="40">
        <f>COUNTIF(Vertices[Eigenvector Centrality],"&gt;= "&amp;N40)-COUNTIF(Vertices[Eigenvector Centrality],"&gt;="&amp;N41)</f>
        <v>0</v>
      </c>
      <c r="P40" s="39">
        <f>P28+($P$57-$P$2)/BinDivisor</f>
        <v>1.1696294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7.381818181818181</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2.9454545454545444</v>
      </c>
      <c r="I41" s="42">
        <f>COUNTIF(Vertices[Out-Degree],"&gt;= "&amp;H41)-COUNTIF(Vertices[Out-Degree],"&gt;="&amp;H42)</f>
        <v>3</v>
      </c>
      <c r="J41" s="41">
        <f aca="true" t="shared" si="13" ref="J41:J56">J40+($J$57-$J$2)/BinDivisor</f>
        <v>19.390909090909094</v>
      </c>
      <c r="K41" s="42">
        <f>COUNTIF(Vertices[Betweenness Centrality],"&gt;= "&amp;J41)-COUNTIF(Vertices[Betweenness Centrality],"&gt;="&amp;J42)</f>
        <v>0</v>
      </c>
      <c r="L41" s="41">
        <f aca="true" t="shared" si="14" ref="L41:L56">L40+($L$57-$L$2)/BinDivisor</f>
        <v>0.05897449090909083</v>
      </c>
      <c r="M41" s="42">
        <f>COUNTIF(Vertices[Closeness Centrality],"&gt;= "&amp;L41)-COUNTIF(Vertices[Closeness Centrality],"&gt;="&amp;L42)</f>
        <v>0</v>
      </c>
      <c r="N41" s="41">
        <f aca="true" t="shared" si="15" ref="N41:N56">N40+($N$57-$N$2)/BinDivisor</f>
        <v>0.0878831454545454</v>
      </c>
      <c r="O41" s="42">
        <f>COUNTIF(Vertices[Eigenvector Centrality],"&gt;= "&amp;N41)-COUNTIF(Vertices[Eigenvector Centrality],"&gt;="&amp;N42)</f>
        <v>0</v>
      </c>
      <c r="P41" s="41">
        <f aca="true" t="shared" si="16" ref="P41:P56">P40+($P$57-$P$2)/BinDivisor</f>
        <v>1.2012648000000001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7.618181818181817</v>
      </c>
      <c r="E42" s="3">
        <f>COUNTIF(Vertices[Degree],"&gt;= "&amp;D42)-COUNTIF(Vertices[Degree],"&gt;="&amp;D43)</f>
        <v>0</v>
      </c>
      <c r="F42" s="39">
        <f t="shared" si="11"/>
        <v>4.072727272727273</v>
      </c>
      <c r="G42" s="40">
        <f>COUNTIF(Vertices[In-Degree],"&gt;= "&amp;F42)-COUNTIF(Vertices[In-Degree],"&gt;="&amp;F43)</f>
        <v>0</v>
      </c>
      <c r="H42" s="39">
        <f t="shared" si="12"/>
        <v>3.0545454545454533</v>
      </c>
      <c r="I42" s="40">
        <f>COUNTIF(Vertices[Out-Degree],"&gt;= "&amp;H42)-COUNTIF(Vertices[Out-Degree],"&gt;="&amp;H43)</f>
        <v>0</v>
      </c>
      <c r="J42" s="39">
        <f t="shared" si="13"/>
        <v>20.109090909090913</v>
      </c>
      <c r="K42" s="40">
        <f>COUNTIF(Vertices[Betweenness Centrality],"&gt;= "&amp;J42)-COUNTIF(Vertices[Betweenness Centrality],"&gt;="&amp;J43)</f>
        <v>0</v>
      </c>
      <c r="L42" s="39">
        <f t="shared" si="14"/>
        <v>0.05961550909090901</v>
      </c>
      <c r="M42" s="40">
        <f>COUNTIF(Vertices[Closeness Centrality],"&gt;= "&amp;L42)-COUNTIF(Vertices[Closeness Centrality],"&gt;="&amp;L43)</f>
        <v>0</v>
      </c>
      <c r="N42" s="39">
        <f t="shared" si="15"/>
        <v>0.09011485454545448</v>
      </c>
      <c r="O42" s="40">
        <f>COUNTIF(Vertices[Eigenvector Centrality],"&gt;= "&amp;N42)-COUNTIF(Vertices[Eigenvector Centrality],"&gt;="&amp;N43)</f>
        <v>0</v>
      </c>
      <c r="P42" s="39">
        <f t="shared" si="16"/>
        <v>1.2329002000000002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7.854545454545454</v>
      </c>
      <c r="E43" s="3">
        <f>COUNTIF(Vertices[Degree],"&gt;= "&amp;D43)-COUNTIF(Vertices[Degree],"&gt;="&amp;D44)</f>
        <v>0</v>
      </c>
      <c r="F43" s="41">
        <f t="shared" si="11"/>
        <v>4.218181818181819</v>
      </c>
      <c r="G43" s="42">
        <f>COUNTIF(Vertices[In-Degree],"&gt;= "&amp;F43)-COUNTIF(Vertices[In-Degree],"&gt;="&amp;F44)</f>
        <v>0</v>
      </c>
      <c r="H43" s="41">
        <f t="shared" si="12"/>
        <v>3.1636363636363622</v>
      </c>
      <c r="I43" s="42">
        <f>COUNTIF(Vertices[Out-Degree],"&gt;= "&amp;H43)-COUNTIF(Vertices[Out-Degree],"&gt;="&amp;H44)</f>
        <v>0</v>
      </c>
      <c r="J43" s="41">
        <f t="shared" si="13"/>
        <v>20.82727272727273</v>
      </c>
      <c r="K43" s="42">
        <f>COUNTIF(Vertices[Betweenness Centrality],"&gt;= "&amp;J43)-COUNTIF(Vertices[Betweenness Centrality],"&gt;="&amp;J44)</f>
        <v>0</v>
      </c>
      <c r="L43" s="41">
        <f t="shared" si="14"/>
        <v>0.060256527272727185</v>
      </c>
      <c r="M43" s="42">
        <f>COUNTIF(Vertices[Closeness Centrality],"&gt;= "&amp;L43)-COUNTIF(Vertices[Closeness Centrality],"&gt;="&amp;L44)</f>
        <v>0</v>
      </c>
      <c r="N43" s="41">
        <f t="shared" si="15"/>
        <v>0.09234656363636357</v>
      </c>
      <c r="O43" s="42">
        <f>COUNTIF(Vertices[Eigenvector Centrality],"&gt;= "&amp;N43)-COUNTIF(Vertices[Eigenvector Centrality],"&gt;="&amp;N44)</f>
        <v>0</v>
      </c>
      <c r="P43" s="41">
        <f t="shared" si="16"/>
        <v>1.2645356000000003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8.09090909090909</v>
      </c>
      <c r="E44" s="3">
        <f>COUNTIF(Vertices[Degree],"&gt;= "&amp;D44)-COUNTIF(Vertices[Degree],"&gt;="&amp;D45)</f>
        <v>0</v>
      </c>
      <c r="F44" s="39">
        <f t="shared" si="11"/>
        <v>4.363636363636364</v>
      </c>
      <c r="G44" s="40">
        <f>COUNTIF(Vertices[In-Degree],"&gt;= "&amp;F44)-COUNTIF(Vertices[In-Degree],"&gt;="&amp;F45)</f>
        <v>0</v>
      </c>
      <c r="H44" s="39">
        <f t="shared" si="12"/>
        <v>3.272727272727271</v>
      </c>
      <c r="I44" s="40">
        <f>COUNTIF(Vertices[Out-Degree],"&gt;= "&amp;H44)-COUNTIF(Vertices[Out-Degree],"&gt;="&amp;H45)</f>
        <v>0</v>
      </c>
      <c r="J44" s="39">
        <f t="shared" si="13"/>
        <v>21.54545454545455</v>
      </c>
      <c r="K44" s="40">
        <f>COUNTIF(Vertices[Betweenness Centrality],"&gt;= "&amp;J44)-COUNTIF(Vertices[Betweenness Centrality],"&gt;="&amp;J45)</f>
        <v>0</v>
      </c>
      <c r="L44" s="39">
        <f t="shared" si="14"/>
        <v>0.060897545454545364</v>
      </c>
      <c r="M44" s="40">
        <f>COUNTIF(Vertices[Closeness Centrality],"&gt;= "&amp;L44)-COUNTIF(Vertices[Closeness Centrality],"&gt;="&amp;L45)</f>
        <v>0</v>
      </c>
      <c r="N44" s="39">
        <f t="shared" si="15"/>
        <v>0.09457827272727265</v>
      </c>
      <c r="O44" s="40">
        <f>COUNTIF(Vertices[Eigenvector Centrality],"&gt;= "&amp;N44)-COUNTIF(Vertices[Eigenvector Centrality],"&gt;="&amp;N45)</f>
        <v>2</v>
      </c>
      <c r="P44" s="39">
        <f t="shared" si="16"/>
        <v>1.2961710000000004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8.327272727272726</v>
      </c>
      <c r="E45" s="3">
        <f>COUNTIF(Vertices[Degree],"&gt;= "&amp;D45)-COUNTIF(Vertices[Degree],"&gt;="&amp;D46)</f>
        <v>0</v>
      </c>
      <c r="F45" s="41">
        <f t="shared" si="11"/>
        <v>4.50909090909091</v>
      </c>
      <c r="G45" s="42">
        <f>COUNTIF(Vertices[In-Degree],"&gt;= "&amp;F45)-COUNTIF(Vertices[In-Degree],"&gt;="&amp;F46)</f>
        <v>0</v>
      </c>
      <c r="H45" s="41">
        <f t="shared" si="12"/>
        <v>3.38181818181818</v>
      </c>
      <c r="I45" s="42">
        <f>COUNTIF(Vertices[Out-Degree],"&gt;= "&amp;H45)-COUNTIF(Vertices[Out-Degree],"&gt;="&amp;H46)</f>
        <v>0</v>
      </c>
      <c r="J45" s="41">
        <f t="shared" si="13"/>
        <v>22.26363636363637</v>
      </c>
      <c r="K45" s="42">
        <f>COUNTIF(Vertices[Betweenness Centrality],"&gt;= "&amp;J45)-COUNTIF(Vertices[Betweenness Centrality],"&gt;="&amp;J46)</f>
        <v>0</v>
      </c>
      <c r="L45" s="41">
        <f t="shared" si="14"/>
        <v>0.06153856363636354</v>
      </c>
      <c r="M45" s="42">
        <f>COUNTIF(Vertices[Closeness Centrality],"&gt;= "&amp;L45)-COUNTIF(Vertices[Closeness Centrality],"&gt;="&amp;L46)</f>
        <v>0</v>
      </c>
      <c r="N45" s="41">
        <f t="shared" si="15"/>
        <v>0.09680998181818173</v>
      </c>
      <c r="O45" s="42">
        <f>COUNTIF(Vertices[Eigenvector Centrality],"&gt;= "&amp;N45)-COUNTIF(Vertices[Eigenvector Centrality],"&gt;="&amp;N46)</f>
        <v>0</v>
      </c>
      <c r="P45" s="41">
        <f t="shared" si="16"/>
        <v>1.3278064000000005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8.563636363636363</v>
      </c>
      <c r="E46" s="3">
        <f>COUNTIF(Vertices[Degree],"&gt;= "&amp;D46)-COUNTIF(Vertices[Degree],"&gt;="&amp;D47)</f>
        <v>0</v>
      </c>
      <c r="F46" s="39">
        <f t="shared" si="11"/>
        <v>4.654545454545455</v>
      </c>
      <c r="G46" s="40">
        <f>COUNTIF(Vertices[In-Degree],"&gt;= "&amp;F46)-COUNTIF(Vertices[In-Degree],"&gt;="&amp;F47)</f>
        <v>0</v>
      </c>
      <c r="H46" s="39">
        <f t="shared" si="12"/>
        <v>3.490909090909089</v>
      </c>
      <c r="I46" s="40">
        <f>COUNTIF(Vertices[Out-Degree],"&gt;= "&amp;H46)-COUNTIF(Vertices[Out-Degree],"&gt;="&amp;H47)</f>
        <v>0</v>
      </c>
      <c r="J46" s="39">
        <f t="shared" si="13"/>
        <v>22.981818181818188</v>
      </c>
      <c r="K46" s="40">
        <f>COUNTIF(Vertices[Betweenness Centrality],"&gt;= "&amp;J46)-COUNTIF(Vertices[Betweenness Centrality],"&gt;="&amp;J47)</f>
        <v>0</v>
      </c>
      <c r="L46" s="39">
        <f t="shared" si="14"/>
        <v>0.06217958181818172</v>
      </c>
      <c r="M46" s="40">
        <f>COUNTIF(Vertices[Closeness Centrality],"&gt;= "&amp;L46)-COUNTIF(Vertices[Closeness Centrality],"&gt;="&amp;L47)</f>
        <v>1</v>
      </c>
      <c r="N46" s="39">
        <f t="shared" si="15"/>
        <v>0.09904169090909082</v>
      </c>
      <c r="O46" s="40">
        <f>COUNTIF(Vertices[Eigenvector Centrality],"&gt;= "&amp;N46)-COUNTIF(Vertices[Eigenvector Centrality],"&gt;="&amp;N47)</f>
        <v>0</v>
      </c>
      <c r="P46" s="39">
        <f t="shared" si="16"/>
        <v>1.3594418000000006</v>
      </c>
      <c r="Q46" s="40">
        <f>COUNTIF(Vertices[PageRank],"&gt;= "&amp;P46)-COUNTIF(Vertices[PageRank],"&gt;="&amp;P47)</f>
        <v>1</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8.799999999999999</v>
      </c>
      <c r="E47" s="3">
        <f>COUNTIF(Vertices[Degree],"&gt;= "&amp;D47)-COUNTIF(Vertices[Degree],"&gt;="&amp;D48)</f>
        <v>0</v>
      </c>
      <c r="F47" s="41">
        <f t="shared" si="11"/>
        <v>4.800000000000001</v>
      </c>
      <c r="G47" s="42">
        <f>COUNTIF(Vertices[In-Degree],"&gt;= "&amp;F47)-COUNTIF(Vertices[In-Degree],"&gt;="&amp;F48)</f>
        <v>0</v>
      </c>
      <c r="H47" s="41">
        <f t="shared" si="12"/>
        <v>3.599999999999998</v>
      </c>
      <c r="I47" s="42">
        <f>COUNTIF(Vertices[Out-Degree],"&gt;= "&amp;H47)-COUNTIF(Vertices[Out-Degree],"&gt;="&amp;H48)</f>
        <v>0</v>
      </c>
      <c r="J47" s="41">
        <f t="shared" si="13"/>
        <v>23.700000000000006</v>
      </c>
      <c r="K47" s="42">
        <f>COUNTIF(Vertices[Betweenness Centrality],"&gt;= "&amp;J47)-COUNTIF(Vertices[Betweenness Centrality],"&gt;="&amp;J48)</f>
        <v>0</v>
      </c>
      <c r="L47" s="41">
        <f t="shared" si="14"/>
        <v>0.06282059999999991</v>
      </c>
      <c r="M47" s="42">
        <f>COUNTIF(Vertices[Closeness Centrality],"&gt;= "&amp;L47)-COUNTIF(Vertices[Closeness Centrality],"&gt;="&amp;L48)</f>
        <v>0</v>
      </c>
      <c r="N47" s="41">
        <f t="shared" si="15"/>
        <v>0.1012733999999999</v>
      </c>
      <c r="O47" s="42">
        <f>COUNTIF(Vertices[Eigenvector Centrality],"&gt;= "&amp;N47)-COUNTIF(Vertices[Eigenvector Centrality],"&gt;="&amp;N48)</f>
        <v>0</v>
      </c>
      <c r="P47" s="41">
        <f t="shared" si="16"/>
        <v>1.3910772000000007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9.036363636363635</v>
      </c>
      <c r="E48" s="3">
        <f>COUNTIF(Vertices[Degree],"&gt;= "&amp;D48)-COUNTIF(Vertices[Degree],"&gt;="&amp;D49)</f>
        <v>0</v>
      </c>
      <c r="F48" s="39">
        <f t="shared" si="11"/>
        <v>4.945454545454546</v>
      </c>
      <c r="G48" s="40">
        <f>COUNTIF(Vertices[In-Degree],"&gt;= "&amp;F48)-COUNTIF(Vertices[In-Degree],"&gt;="&amp;F49)</f>
        <v>0</v>
      </c>
      <c r="H48" s="39">
        <f t="shared" si="12"/>
        <v>3.7090909090909068</v>
      </c>
      <c r="I48" s="40">
        <f>COUNTIF(Vertices[Out-Degree],"&gt;= "&amp;H48)-COUNTIF(Vertices[Out-Degree],"&gt;="&amp;H49)</f>
        <v>0</v>
      </c>
      <c r="J48" s="39">
        <f t="shared" si="13"/>
        <v>24.418181818181825</v>
      </c>
      <c r="K48" s="40">
        <f>COUNTIF(Vertices[Betweenness Centrality],"&gt;= "&amp;J48)-COUNTIF(Vertices[Betweenness Centrality],"&gt;="&amp;J49)</f>
        <v>0</v>
      </c>
      <c r="L48" s="39">
        <f t="shared" si="14"/>
        <v>0.06346161818181809</v>
      </c>
      <c r="M48" s="40">
        <f>COUNTIF(Vertices[Closeness Centrality],"&gt;= "&amp;L48)-COUNTIF(Vertices[Closeness Centrality],"&gt;="&amp;L49)</f>
        <v>0</v>
      </c>
      <c r="N48" s="39">
        <f t="shared" si="15"/>
        <v>0.10350510909090899</v>
      </c>
      <c r="O48" s="40">
        <f>COUNTIF(Vertices[Eigenvector Centrality],"&gt;= "&amp;N48)-COUNTIF(Vertices[Eigenvector Centrality],"&gt;="&amp;N49)</f>
        <v>0</v>
      </c>
      <c r="P48" s="39">
        <f t="shared" si="16"/>
        <v>1.4227126000000008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9.272727272727272</v>
      </c>
      <c r="E49" s="3">
        <f>COUNTIF(Vertices[Degree],"&gt;= "&amp;D49)-COUNTIF(Vertices[Degree],"&gt;="&amp;D50)</f>
        <v>0</v>
      </c>
      <c r="F49" s="41">
        <f t="shared" si="11"/>
        <v>5.090909090909092</v>
      </c>
      <c r="G49" s="42">
        <f>COUNTIF(Vertices[In-Degree],"&gt;= "&amp;F49)-COUNTIF(Vertices[In-Degree],"&gt;="&amp;F50)</f>
        <v>0</v>
      </c>
      <c r="H49" s="41">
        <f t="shared" si="12"/>
        <v>3.8181818181818157</v>
      </c>
      <c r="I49" s="42">
        <f>COUNTIF(Vertices[Out-Degree],"&gt;= "&amp;H49)-COUNTIF(Vertices[Out-Degree],"&gt;="&amp;H50)</f>
        <v>0</v>
      </c>
      <c r="J49" s="41">
        <f t="shared" si="13"/>
        <v>25.136363636363644</v>
      </c>
      <c r="K49" s="42">
        <f>COUNTIF(Vertices[Betweenness Centrality],"&gt;= "&amp;J49)-COUNTIF(Vertices[Betweenness Centrality],"&gt;="&amp;J50)</f>
        <v>0</v>
      </c>
      <c r="L49" s="41">
        <f t="shared" si="14"/>
        <v>0.06410263636363626</v>
      </c>
      <c r="M49" s="42">
        <f>COUNTIF(Vertices[Closeness Centrality],"&gt;= "&amp;L49)-COUNTIF(Vertices[Closeness Centrality],"&gt;="&amp;L50)</f>
        <v>0</v>
      </c>
      <c r="N49" s="41">
        <f t="shared" si="15"/>
        <v>0.10573681818181807</v>
      </c>
      <c r="O49" s="42">
        <f>COUNTIF(Vertices[Eigenvector Centrality],"&gt;= "&amp;N49)-COUNTIF(Vertices[Eigenvector Centrality],"&gt;="&amp;N50)</f>
        <v>0</v>
      </c>
      <c r="P49" s="41">
        <f t="shared" si="16"/>
        <v>1.4543480000000009</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9.509090909090908</v>
      </c>
      <c r="E50" s="3">
        <f>COUNTIF(Vertices[Degree],"&gt;= "&amp;D50)-COUNTIF(Vertices[Degree],"&gt;="&amp;D51)</f>
        <v>0</v>
      </c>
      <c r="F50" s="39">
        <f t="shared" si="11"/>
        <v>5.236363636363637</v>
      </c>
      <c r="G50" s="40">
        <f>COUNTIF(Vertices[In-Degree],"&gt;= "&amp;F50)-COUNTIF(Vertices[In-Degree],"&gt;="&amp;F51)</f>
        <v>0</v>
      </c>
      <c r="H50" s="39">
        <f t="shared" si="12"/>
        <v>3.9272727272727246</v>
      </c>
      <c r="I50" s="40">
        <f>COUNTIF(Vertices[Out-Degree],"&gt;= "&amp;H50)-COUNTIF(Vertices[Out-Degree],"&gt;="&amp;H51)</f>
        <v>1</v>
      </c>
      <c r="J50" s="39">
        <f t="shared" si="13"/>
        <v>25.854545454545462</v>
      </c>
      <c r="K50" s="40">
        <f>COUNTIF(Vertices[Betweenness Centrality],"&gt;= "&amp;J50)-COUNTIF(Vertices[Betweenness Centrality],"&gt;="&amp;J51)</f>
        <v>0</v>
      </c>
      <c r="L50" s="39">
        <f t="shared" si="14"/>
        <v>0.06474365454545444</v>
      </c>
      <c r="M50" s="40">
        <f>COUNTIF(Vertices[Closeness Centrality],"&gt;= "&amp;L50)-COUNTIF(Vertices[Closeness Centrality],"&gt;="&amp;L51)</f>
        <v>0</v>
      </c>
      <c r="N50" s="39">
        <f t="shared" si="15"/>
        <v>0.10796852727272715</v>
      </c>
      <c r="O50" s="40">
        <f>COUNTIF(Vertices[Eigenvector Centrality],"&gt;= "&amp;N50)-COUNTIF(Vertices[Eigenvector Centrality],"&gt;="&amp;N51)</f>
        <v>0</v>
      </c>
      <c r="P50" s="39">
        <f t="shared" si="16"/>
        <v>1.485983400000001</v>
      </c>
      <c r="Q50" s="40">
        <f>COUNTIF(Vertices[PageRank],"&gt;= "&amp;P50)-COUNTIF(Vertices[PageRank],"&gt;="&amp;P51)</f>
        <v>0</v>
      </c>
      <c r="R50" s="39">
        <f t="shared" si="17"/>
        <v>0.6545454545454547</v>
      </c>
      <c r="S50" s="45">
        <f>COUNTIF(Vertices[Clustering Coefficient],"&gt;= "&amp;R50)-COUNTIF(Vertices[Clustering Coefficient],"&gt;="&amp;R51)</f>
        <v>1</v>
      </c>
      <c r="T50" s="39" t="e">
        <f ca="1" t="shared" si="18"/>
        <v>#REF!</v>
      </c>
      <c r="U50" s="40" t="e">
        <f ca="1" t="shared" si="0"/>
        <v>#REF!</v>
      </c>
    </row>
    <row r="51" spans="4:21" ht="15">
      <c r="D51" s="34">
        <f t="shared" si="10"/>
        <v>9.745454545454544</v>
      </c>
      <c r="E51" s="3">
        <f>COUNTIF(Vertices[Degree],"&gt;= "&amp;D51)-COUNTIF(Vertices[Degree],"&gt;="&amp;D52)</f>
        <v>0</v>
      </c>
      <c r="F51" s="41">
        <f t="shared" si="11"/>
        <v>5.381818181818183</v>
      </c>
      <c r="G51" s="42">
        <f>COUNTIF(Vertices[In-Degree],"&gt;= "&amp;F51)-COUNTIF(Vertices[In-Degree],"&gt;="&amp;F52)</f>
        <v>0</v>
      </c>
      <c r="H51" s="41">
        <f t="shared" si="12"/>
        <v>4.0363636363636335</v>
      </c>
      <c r="I51" s="42">
        <f>COUNTIF(Vertices[Out-Degree],"&gt;= "&amp;H51)-COUNTIF(Vertices[Out-Degree],"&gt;="&amp;H52)</f>
        <v>0</v>
      </c>
      <c r="J51" s="41">
        <f t="shared" si="13"/>
        <v>26.57272727272728</v>
      </c>
      <c r="K51" s="42">
        <f>COUNTIF(Vertices[Betweenness Centrality],"&gt;= "&amp;J51)-COUNTIF(Vertices[Betweenness Centrality],"&gt;="&amp;J52)</f>
        <v>0</v>
      </c>
      <c r="L51" s="41">
        <f t="shared" si="14"/>
        <v>0.06538467272727262</v>
      </c>
      <c r="M51" s="42">
        <f>COUNTIF(Vertices[Closeness Centrality],"&gt;= "&amp;L51)-COUNTIF(Vertices[Closeness Centrality],"&gt;="&amp;L52)</f>
        <v>0</v>
      </c>
      <c r="N51" s="41">
        <f t="shared" si="15"/>
        <v>0.11020023636363624</v>
      </c>
      <c r="O51" s="42">
        <f>COUNTIF(Vertices[Eigenvector Centrality],"&gt;= "&amp;N51)-COUNTIF(Vertices[Eigenvector Centrality],"&gt;="&amp;N52)</f>
        <v>0</v>
      </c>
      <c r="P51" s="41">
        <f t="shared" si="16"/>
        <v>1.517618800000001</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9.98181818181818</v>
      </c>
      <c r="E52" s="3">
        <f>COUNTIF(Vertices[Degree],"&gt;= "&amp;D52)-COUNTIF(Vertices[Degree],"&gt;="&amp;D53)</f>
        <v>0</v>
      </c>
      <c r="F52" s="39">
        <f t="shared" si="11"/>
        <v>5.527272727272728</v>
      </c>
      <c r="G52" s="40">
        <f>COUNTIF(Vertices[In-Degree],"&gt;= "&amp;F52)-COUNTIF(Vertices[In-Degree],"&gt;="&amp;F53)</f>
        <v>0</v>
      </c>
      <c r="H52" s="39">
        <f t="shared" si="12"/>
        <v>4.145454545454543</v>
      </c>
      <c r="I52" s="40">
        <f>COUNTIF(Vertices[Out-Degree],"&gt;= "&amp;H52)-COUNTIF(Vertices[Out-Degree],"&gt;="&amp;H53)</f>
        <v>0</v>
      </c>
      <c r="J52" s="39">
        <f t="shared" si="13"/>
        <v>27.2909090909091</v>
      </c>
      <c r="K52" s="40">
        <f>COUNTIF(Vertices[Betweenness Centrality],"&gt;= "&amp;J52)-COUNTIF(Vertices[Betweenness Centrality],"&gt;="&amp;J53)</f>
        <v>0</v>
      </c>
      <c r="L52" s="39">
        <f t="shared" si="14"/>
        <v>0.0660256909090908</v>
      </c>
      <c r="M52" s="40">
        <f>COUNTIF(Vertices[Closeness Centrality],"&gt;= "&amp;L52)-COUNTIF(Vertices[Closeness Centrality],"&gt;="&amp;L53)</f>
        <v>0</v>
      </c>
      <c r="N52" s="39">
        <f t="shared" si="15"/>
        <v>0.11243194545454532</v>
      </c>
      <c r="O52" s="40">
        <f>COUNTIF(Vertices[Eigenvector Centrality],"&gt;= "&amp;N52)-COUNTIF(Vertices[Eigenvector Centrality],"&gt;="&amp;N53)</f>
        <v>1</v>
      </c>
      <c r="P52" s="39">
        <f t="shared" si="16"/>
        <v>1.5492542000000011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10.218181818181817</v>
      </c>
      <c r="E53" s="3">
        <f>COUNTIF(Vertices[Degree],"&gt;= "&amp;D53)-COUNTIF(Vertices[Degree],"&gt;="&amp;D54)</f>
        <v>0</v>
      </c>
      <c r="F53" s="41">
        <f t="shared" si="11"/>
        <v>5.672727272727274</v>
      </c>
      <c r="G53" s="42">
        <f>COUNTIF(Vertices[In-Degree],"&gt;= "&amp;F53)-COUNTIF(Vertices[In-Degree],"&gt;="&amp;F54)</f>
        <v>0</v>
      </c>
      <c r="H53" s="41">
        <f t="shared" si="12"/>
        <v>4.254545454545452</v>
      </c>
      <c r="I53" s="42">
        <f>COUNTIF(Vertices[Out-Degree],"&gt;= "&amp;H53)-COUNTIF(Vertices[Out-Degree],"&gt;="&amp;H54)</f>
        <v>0</v>
      </c>
      <c r="J53" s="41">
        <f t="shared" si="13"/>
        <v>28.00909090909092</v>
      </c>
      <c r="K53" s="42">
        <f>COUNTIF(Vertices[Betweenness Centrality],"&gt;= "&amp;J53)-COUNTIF(Vertices[Betweenness Centrality],"&gt;="&amp;J54)</f>
        <v>0</v>
      </c>
      <c r="L53" s="41">
        <f t="shared" si="14"/>
        <v>0.06666670909090898</v>
      </c>
      <c r="M53" s="42">
        <f>COUNTIF(Vertices[Closeness Centrality],"&gt;= "&amp;L53)-COUNTIF(Vertices[Closeness Centrality],"&gt;="&amp;L54)</f>
        <v>0</v>
      </c>
      <c r="N53" s="41">
        <f t="shared" si="15"/>
        <v>0.11466365454545441</v>
      </c>
      <c r="O53" s="42">
        <f>COUNTIF(Vertices[Eigenvector Centrality],"&gt;= "&amp;N53)-COUNTIF(Vertices[Eigenvector Centrality],"&gt;="&amp;N54)</f>
        <v>0</v>
      </c>
      <c r="P53" s="41">
        <f t="shared" si="16"/>
        <v>1.5808896000000012</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10.454545454545453</v>
      </c>
      <c r="E54" s="3">
        <f>COUNTIF(Vertices[Degree],"&gt;= "&amp;D54)-COUNTIF(Vertices[Degree],"&gt;="&amp;D55)</f>
        <v>0</v>
      </c>
      <c r="F54" s="39">
        <f t="shared" si="11"/>
        <v>5.818181818181819</v>
      </c>
      <c r="G54" s="40">
        <f>COUNTIF(Vertices[In-Degree],"&gt;= "&amp;F54)-COUNTIF(Vertices[In-Degree],"&gt;="&amp;F55)</f>
        <v>0</v>
      </c>
      <c r="H54" s="39">
        <f t="shared" si="12"/>
        <v>4.3636363636363615</v>
      </c>
      <c r="I54" s="40">
        <f>COUNTIF(Vertices[Out-Degree],"&gt;= "&amp;H54)-COUNTIF(Vertices[Out-Degree],"&gt;="&amp;H55)</f>
        <v>0</v>
      </c>
      <c r="J54" s="39">
        <f t="shared" si="13"/>
        <v>28.727272727272737</v>
      </c>
      <c r="K54" s="40">
        <f>COUNTIF(Vertices[Betweenness Centrality],"&gt;= "&amp;J54)-COUNTIF(Vertices[Betweenness Centrality],"&gt;="&amp;J55)</f>
        <v>1</v>
      </c>
      <c r="L54" s="39">
        <f t="shared" si="14"/>
        <v>0.06730772727272716</v>
      </c>
      <c r="M54" s="40">
        <f>COUNTIF(Vertices[Closeness Centrality],"&gt;= "&amp;L54)-COUNTIF(Vertices[Closeness Centrality],"&gt;="&amp;L55)</f>
        <v>0</v>
      </c>
      <c r="N54" s="39">
        <f t="shared" si="15"/>
        <v>0.11689536363636349</v>
      </c>
      <c r="O54" s="40">
        <f>COUNTIF(Vertices[Eigenvector Centrality],"&gt;= "&amp;N54)-COUNTIF(Vertices[Eigenvector Centrality],"&gt;="&amp;N55)</f>
        <v>0</v>
      </c>
      <c r="P54" s="39">
        <f t="shared" si="16"/>
        <v>1.6125250000000013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10.69090909090909</v>
      </c>
      <c r="E55" s="3">
        <f>COUNTIF(Vertices[Degree],"&gt;= "&amp;D55)-COUNTIF(Vertices[Degree],"&gt;="&amp;D56)</f>
        <v>0</v>
      </c>
      <c r="F55" s="41">
        <f t="shared" si="11"/>
        <v>5.963636363636365</v>
      </c>
      <c r="G55" s="42">
        <f>COUNTIF(Vertices[In-Degree],"&gt;= "&amp;F55)-COUNTIF(Vertices[In-Degree],"&gt;="&amp;F56)</f>
        <v>0</v>
      </c>
      <c r="H55" s="41">
        <f t="shared" si="12"/>
        <v>4.472727272727271</v>
      </c>
      <c r="I55" s="42">
        <f>COUNTIF(Vertices[Out-Degree],"&gt;= "&amp;H55)-COUNTIF(Vertices[Out-Degree],"&gt;="&amp;H56)</f>
        <v>0</v>
      </c>
      <c r="J55" s="41">
        <f t="shared" si="13"/>
        <v>29.445454545454556</v>
      </c>
      <c r="K55" s="42">
        <f>COUNTIF(Vertices[Betweenness Centrality],"&gt;= "&amp;J55)-COUNTIF(Vertices[Betweenness Centrality],"&gt;="&amp;J56)</f>
        <v>0</v>
      </c>
      <c r="L55" s="41">
        <f t="shared" si="14"/>
        <v>0.06794874545454534</v>
      </c>
      <c r="M55" s="42">
        <f>COUNTIF(Vertices[Closeness Centrality],"&gt;= "&amp;L55)-COUNTIF(Vertices[Closeness Centrality],"&gt;="&amp;L56)</f>
        <v>0</v>
      </c>
      <c r="N55" s="41">
        <f t="shared" si="15"/>
        <v>0.11912707272727258</v>
      </c>
      <c r="O55" s="42">
        <f>COUNTIF(Vertices[Eigenvector Centrality],"&gt;= "&amp;N55)-COUNTIF(Vertices[Eigenvector Centrality],"&gt;="&amp;N56)</f>
        <v>0</v>
      </c>
      <c r="P55" s="41">
        <f t="shared" si="16"/>
        <v>1.6441604000000014</v>
      </c>
      <c r="Q55" s="42">
        <f>COUNTIF(Vertices[PageRank],"&gt;= "&amp;P55)-COUNTIF(Vertices[PageRank],"&gt;="&amp;P56)</f>
        <v>0</v>
      </c>
      <c r="R55" s="41">
        <f t="shared" si="17"/>
        <v>0.7454545454545456</v>
      </c>
      <c r="S55" s="46">
        <f>COUNTIF(Vertices[Clustering Coefficient],"&gt;= "&amp;R55)-COUNTIF(Vertices[Clustering Coefficient],"&gt;="&amp;R56)</f>
        <v>1</v>
      </c>
      <c r="T55" s="41" t="e">
        <f ca="1" t="shared" si="18"/>
        <v>#REF!</v>
      </c>
      <c r="U55" s="42" t="e">
        <f ca="1" t="shared" si="0"/>
        <v>#REF!</v>
      </c>
    </row>
    <row r="56" spans="1:21" ht="15">
      <c r="A56" s="35" t="s">
        <v>82</v>
      </c>
      <c r="B56" s="48">
        <f>IF(COUNT(Vertices[Degree])&gt;0,D57,NoMetricMessage)</f>
        <v>14</v>
      </c>
      <c r="D56" s="34">
        <f t="shared" si="10"/>
        <v>10.927272727272726</v>
      </c>
      <c r="E56" s="3">
        <f>COUNTIF(Vertices[Degree],"&gt;= "&amp;D56)-COUNTIF(Vertices[Degree],"&gt;="&amp;D57)</f>
        <v>1</v>
      </c>
      <c r="F56" s="39">
        <f t="shared" si="11"/>
        <v>6.10909090909091</v>
      </c>
      <c r="G56" s="40">
        <f>COUNTIF(Vertices[In-Degree],"&gt;= "&amp;F56)-COUNTIF(Vertices[In-Degree],"&gt;="&amp;F57)</f>
        <v>0</v>
      </c>
      <c r="H56" s="39">
        <f t="shared" si="12"/>
        <v>4.58181818181818</v>
      </c>
      <c r="I56" s="40">
        <f>COUNTIF(Vertices[Out-Degree],"&gt;= "&amp;H56)-COUNTIF(Vertices[Out-Degree],"&gt;="&amp;H57)</f>
        <v>0</v>
      </c>
      <c r="J56" s="39">
        <f t="shared" si="13"/>
        <v>30.163636363636375</v>
      </c>
      <c r="K56" s="40">
        <f>COUNTIF(Vertices[Betweenness Centrality],"&gt;= "&amp;J56)-COUNTIF(Vertices[Betweenness Centrality],"&gt;="&amp;J57)</f>
        <v>0</v>
      </c>
      <c r="L56" s="39">
        <f t="shared" si="14"/>
        <v>0.06858976363636352</v>
      </c>
      <c r="M56" s="40">
        <f>COUNTIF(Vertices[Closeness Centrality],"&gt;= "&amp;L56)-COUNTIF(Vertices[Closeness Centrality],"&gt;="&amp;L57)</f>
        <v>0</v>
      </c>
      <c r="N56" s="39">
        <f t="shared" si="15"/>
        <v>0.12135878181818166</v>
      </c>
      <c r="O56" s="40">
        <f>COUNTIF(Vertices[Eigenvector Centrality],"&gt;= "&amp;N56)-COUNTIF(Vertices[Eigenvector Centrality],"&gt;="&amp;N57)</f>
        <v>1</v>
      </c>
      <c r="P56" s="39">
        <f t="shared" si="16"/>
        <v>1.6757958000000015</v>
      </c>
      <c r="Q56" s="40">
        <f>COUNTIF(Vertices[PageRank],"&gt;= "&amp;P56)-COUNTIF(Vertices[PageRank],"&gt;="&amp;P57)</f>
        <v>1</v>
      </c>
      <c r="R56" s="39">
        <f t="shared" si="17"/>
        <v>0.7636363636363638</v>
      </c>
      <c r="S56" s="45">
        <f>COUNTIF(Vertices[Clustering Coefficient],"&gt;= "&amp;R56)-COUNTIF(Vertices[Clustering Coefficient],"&gt;="&amp;R57)</f>
        <v>1</v>
      </c>
      <c r="T56" s="39" t="e">
        <f ca="1" t="shared" si="18"/>
        <v>#REF!</v>
      </c>
      <c r="U56" s="40" t="e">
        <f ca="1" t="shared" si="0"/>
        <v>#REF!</v>
      </c>
    </row>
    <row r="57" spans="1:21" ht="15">
      <c r="A57" s="35" t="s">
        <v>83</v>
      </c>
      <c r="B57" s="49">
        <f>_xlfn.IFERROR(AVERAGE(Vertices[Degree]),NoMetricMessage)</f>
        <v>5.5</v>
      </c>
      <c r="D57" s="34">
        <f>MAX(Vertices[Degree])</f>
        <v>14</v>
      </c>
      <c r="E57" s="3">
        <f>COUNTIF(Vertices[Degree],"&gt;= "&amp;D57)-COUNTIF(Vertices[Degree],"&gt;="&amp;D58)</f>
        <v>1</v>
      </c>
      <c r="F57" s="43">
        <f>MAX(Vertices[In-Degree])</f>
        <v>8</v>
      </c>
      <c r="G57" s="44">
        <f>COUNTIF(Vertices[In-Degree],"&gt;= "&amp;F57)-COUNTIF(Vertices[In-Degree],"&gt;="&amp;F58)</f>
        <v>2</v>
      </c>
      <c r="H57" s="43">
        <f>MAX(Vertices[Out-Degree])</f>
        <v>6</v>
      </c>
      <c r="I57" s="44">
        <f>COUNTIF(Vertices[Out-Degree],"&gt;= "&amp;H57)-COUNTIF(Vertices[Out-Degree],"&gt;="&amp;H58)</f>
        <v>2</v>
      </c>
      <c r="J57" s="43">
        <f>MAX(Vertices[Betweenness Centrality])</f>
        <v>39.5</v>
      </c>
      <c r="K57" s="44">
        <f>COUNTIF(Vertices[Betweenness Centrality],"&gt;= "&amp;J57)-COUNTIF(Vertices[Betweenness Centrality],"&gt;="&amp;J58)</f>
        <v>1</v>
      </c>
      <c r="L57" s="43">
        <f>MAX(Vertices[Closeness Centrality])</f>
        <v>0.076923</v>
      </c>
      <c r="M57" s="44">
        <f>COUNTIF(Vertices[Closeness Centrality],"&gt;= "&amp;L57)-COUNTIF(Vertices[Closeness Centrality],"&gt;="&amp;L58)</f>
        <v>2</v>
      </c>
      <c r="N57" s="43">
        <f>MAX(Vertices[Eigenvector Centrality])</f>
        <v>0.150371</v>
      </c>
      <c r="O57" s="44">
        <f>COUNTIF(Vertices[Eigenvector Centrality],"&gt;= "&amp;N57)-COUNTIF(Vertices[Eigenvector Centrality],"&gt;="&amp;N58)</f>
        <v>1</v>
      </c>
      <c r="P57" s="43">
        <f>MAX(Vertices[PageRank])</f>
        <v>2.087056</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f>_xlfn.IFERROR(MEDIAN(Vertices[Degree]),NoMetricMessage)</f>
        <v>4.5</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2.75</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2.75</v>
      </c>
    </row>
    <row r="86" spans="1:2" ht="15">
      <c r="A86" s="35" t="s">
        <v>97</v>
      </c>
      <c r="B86" s="49">
        <f>_xlfn.IFERROR(MEDIAN(Vertices[Out-Degree]),NoMetricMessage)</f>
        <v>2.5</v>
      </c>
    </row>
    <row r="97" spans="1:2" ht="15">
      <c r="A97" s="35" t="s">
        <v>100</v>
      </c>
      <c r="B97" s="49">
        <f>IF(COUNT(Vertices[Betweenness Centrality])&gt;0,J2,NoMetricMessage)</f>
        <v>0</v>
      </c>
    </row>
    <row r="98" spans="1:2" ht="15">
      <c r="A98" s="35" t="s">
        <v>101</v>
      </c>
      <c r="B98" s="49">
        <f>IF(COUNT(Vertices[Betweenness Centrality])&gt;0,J57,NoMetricMessage)</f>
        <v>39.5</v>
      </c>
    </row>
    <row r="99" spans="1:2" ht="15">
      <c r="A99" s="35" t="s">
        <v>102</v>
      </c>
      <c r="B99" s="49">
        <f>_xlfn.IFERROR(AVERAGE(Vertices[Betweenness Centrality]),NoMetricMessage)</f>
        <v>7.666666583333332</v>
      </c>
    </row>
    <row r="100" spans="1:2" ht="15">
      <c r="A100" s="35" t="s">
        <v>103</v>
      </c>
      <c r="B100" s="49">
        <f>_xlfn.IFERROR(MEDIAN(Vertices[Betweenness Centrality]),NoMetricMessage)</f>
        <v>0.25</v>
      </c>
    </row>
    <row r="111" spans="1:2" ht="15">
      <c r="A111" s="35" t="s">
        <v>106</v>
      </c>
      <c r="B111" s="49">
        <f>IF(COUNT(Vertices[Closeness Centrality])&gt;0,L2,NoMetricMessage)</f>
        <v>0.041667</v>
      </c>
    </row>
    <row r="112" spans="1:2" ht="15">
      <c r="A112" s="35" t="s">
        <v>107</v>
      </c>
      <c r="B112" s="49">
        <f>IF(COUNT(Vertices[Closeness Centrality])&gt;0,L57,NoMetricMessage)</f>
        <v>0.076923</v>
      </c>
    </row>
    <row r="113" spans="1:2" ht="15">
      <c r="A113" s="35" t="s">
        <v>108</v>
      </c>
      <c r="B113" s="49">
        <f>_xlfn.IFERROR(AVERAGE(Vertices[Closeness Centrality]),NoMetricMessage)</f>
        <v>0.055481499999999996</v>
      </c>
    </row>
    <row r="114" spans="1:2" ht="15">
      <c r="A114" s="35" t="s">
        <v>109</v>
      </c>
      <c r="B114" s="49">
        <f>_xlfn.IFERROR(MEDIAN(Vertices[Closeness Centrality]),NoMetricMessage)</f>
        <v>0.052778000000000005</v>
      </c>
    </row>
    <row r="125" spans="1:2" ht="15">
      <c r="A125" s="35" t="s">
        <v>112</v>
      </c>
      <c r="B125" s="49">
        <f>IF(COUNT(Vertices[Eigenvector Centrality])&gt;0,N2,NoMetricMessage)</f>
        <v>0.027627</v>
      </c>
    </row>
    <row r="126" spans="1:2" ht="15">
      <c r="A126" s="35" t="s">
        <v>113</v>
      </c>
      <c r="B126" s="49">
        <f>IF(COUNT(Vertices[Eigenvector Centrality])&gt;0,N57,NoMetricMessage)</f>
        <v>0.150371</v>
      </c>
    </row>
    <row r="127" spans="1:2" ht="15">
      <c r="A127" s="35" t="s">
        <v>114</v>
      </c>
      <c r="B127" s="49">
        <f>_xlfn.IFERROR(AVERAGE(Vertices[Eigenvector Centrality]),NoMetricMessage)</f>
        <v>0.08333333333333333</v>
      </c>
    </row>
    <row r="128" spans="1:2" ht="15">
      <c r="A128" s="35" t="s">
        <v>115</v>
      </c>
      <c r="B128" s="49">
        <f>_xlfn.IFERROR(MEDIAN(Vertices[Eigenvector Centrality]),NoMetricMessage)</f>
        <v>0.07270599999999999</v>
      </c>
    </row>
    <row r="139" spans="1:2" ht="15">
      <c r="A139" s="35" t="s">
        <v>140</v>
      </c>
      <c r="B139" s="49">
        <f>IF(COUNT(Vertices[PageRank])&gt;0,P2,NoMetricMessage)</f>
        <v>0.347109</v>
      </c>
    </row>
    <row r="140" spans="1:2" ht="15">
      <c r="A140" s="35" t="s">
        <v>141</v>
      </c>
      <c r="B140" s="49">
        <f>IF(COUNT(Vertices[PageRank])&gt;0,P57,NoMetricMessage)</f>
        <v>2.087056</v>
      </c>
    </row>
    <row r="141" spans="1:2" ht="15">
      <c r="A141" s="35" t="s">
        <v>142</v>
      </c>
      <c r="B141" s="49">
        <f>_xlfn.IFERROR(AVERAGE(Vertices[PageRank]),NoMetricMessage)</f>
        <v>0.9999546666666667</v>
      </c>
    </row>
    <row r="142" spans="1:2" ht="15">
      <c r="A142" s="35" t="s">
        <v>143</v>
      </c>
      <c r="B142" s="49">
        <f>_xlfn.IFERROR(MEDIAN(Vertices[PageRank]),NoMetricMessage)</f>
        <v>0.839526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0.47615740740740736</v>
      </c>
    </row>
    <row r="156" spans="1:2" ht="15">
      <c r="A156" s="35" t="s">
        <v>121</v>
      </c>
      <c r="B156"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263</v>
      </c>
    </row>
    <row r="8" spans="1:11" ht="409.5">
      <c r="A8"/>
      <c r="B8">
        <v>2</v>
      </c>
      <c r="C8">
        <v>2</v>
      </c>
      <c r="D8" t="s">
        <v>61</v>
      </c>
      <c r="E8" t="s">
        <v>61</v>
      </c>
      <c r="H8" t="s">
        <v>73</v>
      </c>
      <c r="J8" t="s">
        <v>264</v>
      </c>
      <c r="K8" s="13" t="s">
        <v>334</v>
      </c>
    </row>
    <row r="9" spans="1:11" ht="15">
      <c r="A9"/>
      <c r="B9">
        <v>3</v>
      </c>
      <c r="C9">
        <v>4</v>
      </c>
      <c r="D9" t="s">
        <v>62</v>
      </c>
      <c r="E9" t="s">
        <v>62</v>
      </c>
      <c r="H9" t="s">
        <v>74</v>
      </c>
      <c r="J9" t="s">
        <v>265</v>
      </c>
      <c r="K9" t="s">
        <v>336</v>
      </c>
    </row>
    <row r="10" spans="1:11" ht="409.5">
      <c r="A10"/>
      <c r="B10">
        <v>4</v>
      </c>
      <c r="D10" t="s">
        <v>63</v>
      </c>
      <c r="E10" t="s">
        <v>63</v>
      </c>
      <c r="H10" t="s">
        <v>75</v>
      </c>
      <c r="J10" t="s">
        <v>324</v>
      </c>
      <c r="K10" s="13" t="s">
        <v>335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4" t="s">
        <v>221</v>
      </c>
      <c r="B1" s="104" t="s">
        <v>222</v>
      </c>
      <c r="C1" s="104" t="s">
        <v>293</v>
      </c>
      <c r="D1" s="104" t="s">
        <v>295</v>
      </c>
      <c r="E1" s="104" t="s">
        <v>294</v>
      </c>
      <c r="F1" s="104" t="s">
        <v>297</v>
      </c>
      <c r="G1" s="104" t="s">
        <v>296</v>
      </c>
      <c r="H1" s="104" t="s">
        <v>298</v>
      </c>
    </row>
    <row r="2" spans="1:8" ht="15">
      <c r="A2" s="104"/>
      <c r="B2" s="104"/>
      <c r="C2" s="104"/>
      <c r="D2" s="104"/>
      <c r="E2" s="104"/>
      <c r="F2" s="104"/>
      <c r="G2" s="104"/>
      <c r="H2" s="104"/>
    </row>
    <row r="4" spans="1:8" ht="15" customHeight="1">
      <c r="A4" s="104" t="s">
        <v>224</v>
      </c>
      <c r="B4" s="104" t="s">
        <v>222</v>
      </c>
      <c r="C4" s="104" t="s">
        <v>299</v>
      </c>
      <c r="D4" s="104" t="s">
        <v>295</v>
      </c>
      <c r="E4" s="104" t="s">
        <v>300</v>
      </c>
      <c r="F4" s="104" t="s">
        <v>297</v>
      </c>
      <c r="G4" s="104" t="s">
        <v>301</v>
      </c>
      <c r="H4" s="104" t="s">
        <v>298</v>
      </c>
    </row>
    <row r="5" spans="1:8" ht="15">
      <c r="A5" s="104"/>
      <c r="B5" s="104"/>
      <c r="C5" s="104"/>
      <c r="D5" s="104"/>
      <c r="E5" s="104"/>
      <c r="F5" s="104"/>
      <c r="G5" s="104"/>
      <c r="H5" s="104"/>
    </row>
    <row r="7" spans="1:8" ht="15" customHeight="1">
      <c r="A7" s="104" t="s">
        <v>226</v>
      </c>
      <c r="B7" s="104" t="s">
        <v>222</v>
      </c>
      <c r="C7" s="104" t="s">
        <v>302</v>
      </c>
      <c r="D7" s="104" t="s">
        <v>295</v>
      </c>
      <c r="E7" s="104" t="s">
        <v>303</v>
      </c>
      <c r="F7" s="104" t="s">
        <v>297</v>
      </c>
      <c r="G7" s="104" t="s">
        <v>304</v>
      </c>
      <c r="H7" s="104" t="s">
        <v>298</v>
      </c>
    </row>
    <row r="8" spans="1:8" ht="15">
      <c r="A8" s="104"/>
      <c r="B8" s="104"/>
      <c r="C8" s="104"/>
      <c r="D8" s="104"/>
      <c r="E8" s="104"/>
      <c r="F8" s="104"/>
      <c r="G8" s="104"/>
      <c r="H8" s="104"/>
    </row>
    <row r="10" spans="1:8" ht="15" customHeight="1">
      <c r="A10" s="13" t="s">
        <v>228</v>
      </c>
      <c r="B10" s="13" t="s">
        <v>222</v>
      </c>
      <c r="C10" s="104" t="s">
        <v>305</v>
      </c>
      <c r="D10" s="104" t="s">
        <v>295</v>
      </c>
      <c r="E10" s="104" t="s">
        <v>306</v>
      </c>
      <c r="F10" s="104" t="s">
        <v>297</v>
      </c>
      <c r="G10" s="104" t="s">
        <v>307</v>
      </c>
      <c r="H10" s="104" t="s">
        <v>298</v>
      </c>
    </row>
    <row r="11" spans="1:8" ht="15">
      <c r="A11" s="106" t="s">
        <v>229</v>
      </c>
      <c r="B11" s="106">
        <v>0</v>
      </c>
      <c r="C11" s="106"/>
      <c r="D11" s="106"/>
      <c r="E11" s="106"/>
      <c r="F11" s="106"/>
      <c r="G11" s="106"/>
      <c r="H11" s="106"/>
    </row>
    <row r="12" spans="1:8" ht="15">
      <c r="A12" s="106" t="s">
        <v>230</v>
      </c>
      <c r="B12" s="106">
        <v>0</v>
      </c>
      <c r="C12" s="106"/>
      <c r="D12" s="106"/>
      <c r="E12" s="106"/>
      <c r="F12" s="106"/>
      <c r="G12" s="106"/>
      <c r="H12" s="106"/>
    </row>
    <row r="13" spans="1:8" ht="15">
      <c r="A13" s="106" t="s">
        <v>231</v>
      </c>
      <c r="B13" s="106">
        <v>0</v>
      </c>
      <c r="C13" s="106"/>
      <c r="D13" s="106"/>
      <c r="E13" s="106"/>
      <c r="F13" s="106"/>
      <c r="G13" s="106"/>
      <c r="H13" s="106"/>
    </row>
    <row r="14" spans="1:8" ht="15">
      <c r="A14" s="106" t="s">
        <v>232</v>
      </c>
      <c r="B14" s="106">
        <v>0</v>
      </c>
      <c r="C14" s="106"/>
      <c r="D14" s="106"/>
      <c r="E14" s="106"/>
      <c r="F14" s="106"/>
      <c r="G14" s="106"/>
      <c r="H14" s="106"/>
    </row>
    <row r="15" spans="1:8" ht="15">
      <c r="A15" s="106" t="s">
        <v>233</v>
      </c>
      <c r="B15" s="106">
        <v>0</v>
      </c>
      <c r="C15" s="106"/>
      <c r="D15" s="106"/>
      <c r="E15" s="106"/>
      <c r="F15" s="106"/>
      <c r="G15" s="106"/>
      <c r="H15" s="106"/>
    </row>
    <row r="18" spans="1:8" ht="15" customHeight="1">
      <c r="A18" s="104" t="s">
        <v>235</v>
      </c>
      <c r="B18" s="104" t="s">
        <v>222</v>
      </c>
      <c r="C18" s="104" t="s">
        <v>308</v>
      </c>
      <c r="D18" s="104" t="s">
        <v>295</v>
      </c>
      <c r="E18" s="104" t="s">
        <v>309</v>
      </c>
      <c r="F18" s="104" t="s">
        <v>297</v>
      </c>
      <c r="G18" s="104" t="s">
        <v>310</v>
      </c>
      <c r="H18" s="104" t="s">
        <v>298</v>
      </c>
    </row>
    <row r="19" spans="1:8" ht="15">
      <c r="A19" s="104"/>
      <c r="B19" s="104"/>
      <c r="C19" s="104"/>
      <c r="D19" s="104"/>
      <c r="E19" s="104"/>
      <c r="F19" s="104"/>
      <c r="G19" s="104"/>
      <c r="H19" s="104"/>
    </row>
    <row r="21" spans="1:8" ht="15" customHeight="1">
      <c r="A21" s="104" t="s">
        <v>237</v>
      </c>
      <c r="B21" s="104" t="s">
        <v>222</v>
      </c>
      <c r="C21" s="104" t="s">
        <v>311</v>
      </c>
      <c r="D21" s="104" t="s">
        <v>295</v>
      </c>
      <c r="E21" s="104" t="s">
        <v>312</v>
      </c>
      <c r="F21" s="104" t="s">
        <v>297</v>
      </c>
      <c r="G21" s="104" t="s">
        <v>315</v>
      </c>
      <c r="H21" s="104" t="s">
        <v>298</v>
      </c>
    </row>
    <row r="22" spans="1:8" ht="15">
      <c r="A22" s="104"/>
      <c r="B22" s="104"/>
      <c r="C22" s="104"/>
      <c r="D22" s="104"/>
      <c r="E22" s="104"/>
      <c r="F22" s="104"/>
      <c r="G22" s="104"/>
      <c r="H22" s="104"/>
    </row>
    <row r="24" spans="1:8" ht="15" customHeight="1">
      <c r="A24" s="104" t="s">
        <v>238</v>
      </c>
      <c r="B24" s="104" t="s">
        <v>222</v>
      </c>
      <c r="C24" s="104" t="s">
        <v>313</v>
      </c>
      <c r="D24" s="104" t="s">
        <v>295</v>
      </c>
      <c r="E24" s="104" t="s">
        <v>314</v>
      </c>
      <c r="F24" s="104" t="s">
        <v>297</v>
      </c>
      <c r="G24" s="104" t="s">
        <v>316</v>
      </c>
      <c r="H24" s="104" t="s">
        <v>298</v>
      </c>
    </row>
    <row r="25" spans="1:8" ht="15">
      <c r="A25" s="104"/>
      <c r="B25" s="104"/>
      <c r="C25" s="104"/>
      <c r="D25" s="104"/>
      <c r="E25" s="104"/>
      <c r="F25" s="104"/>
      <c r="G25" s="104"/>
      <c r="H25" s="104"/>
    </row>
    <row r="27" spans="1:8" ht="15" customHeight="1">
      <c r="A27" s="104" t="s">
        <v>241</v>
      </c>
      <c r="B27" s="104" t="s">
        <v>222</v>
      </c>
      <c r="C27" s="104" t="s">
        <v>317</v>
      </c>
      <c r="D27" s="104" t="s">
        <v>295</v>
      </c>
      <c r="E27" s="104" t="s">
        <v>318</v>
      </c>
      <c r="F27" s="104" t="s">
        <v>297</v>
      </c>
      <c r="G27" s="104" t="s">
        <v>319</v>
      </c>
      <c r="H27" s="104" t="s">
        <v>298</v>
      </c>
    </row>
    <row r="28" spans="1:8" ht="15">
      <c r="A28" s="107"/>
      <c r="B28" s="104"/>
      <c r="C28" s="107"/>
      <c r="D28" s="104"/>
      <c r="E28" s="107"/>
      <c r="F28" s="104"/>
      <c r="G28" s="107"/>
      <c r="H28" s="104"/>
    </row>
  </sheetData>
  <printOptions/>
  <pageMargins left="0.7" right="0.7" top="0.75" bottom="0.75" header="0.3" footer="0.3"/>
  <pageSetup orientation="portrait" paperSize="9"/>
  <tableParts>
    <tablePart r:id="rId5"/>
    <tablePart r:id="rId7"/>
    <tablePart r:id="rId6"/>
    <tablePart r:id="rId8"/>
    <tablePart r:id="rId3"/>
    <tablePart r:id="rId1"/>
    <tablePart r:id="rId2"/>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290</v>
      </c>
      <c r="B2" s="121" t="s">
        <v>291</v>
      </c>
      <c r="C2" s="67" t="s">
        <v>292</v>
      </c>
    </row>
    <row r="3" spans="1:3" ht="15">
      <c r="A3" s="120" t="s">
        <v>254</v>
      </c>
      <c r="B3" s="120" t="s">
        <v>254</v>
      </c>
      <c r="C3" s="36">
        <v>26</v>
      </c>
    </row>
    <row r="4" spans="1:3" ht="15">
      <c r="A4" s="123" t="s">
        <v>254</v>
      </c>
      <c r="B4" s="122" t="s">
        <v>255</v>
      </c>
      <c r="C4" s="36">
        <v>4</v>
      </c>
    </row>
    <row r="5" spans="1:3" ht="15">
      <c r="A5" s="123" t="s">
        <v>254</v>
      </c>
      <c r="B5" s="122" t="s">
        <v>256</v>
      </c>
      <c r="C5" s="36">
        <v>1</v>
      </c>
    </row>
    <row r="6" spans="1:3" ht="15">
      <c r="A6" s="123" t="s">
        <v>255</v>
      </c>
      <c r="B6" s="122" t="s">
        <v>254</v>
      </c>
      <c r="C6" s="36">
        <v>12</v>
      </c>
    </row>
    <row r="7" spans="1:3" ht="15">
      <c r="A7" s="123" t="s">
        <v>255</v>
      </c>
      <c r="B7" s="122" t="s">
        <v>255</v>
      </c>
      <c r="C7" s="36">
        <v>4</v>
      </c>
    </row>
    <row r="8" spans="1:3" ht="15">
      <c r="A8" s="123" t="s">
        <v>255</v>
      </c>
      <c r="B8" s="122" t="s">
        <v>256</v>
      </c>
      <c r="C8" s="36">
        <v>6</v>
      </c>
    </row>
    <row r="9" spans="1:3" ht="15">
      <c r="A9" s="123" t="s">
        <v>256</v>
      </c>
      <c r="B9" s="122" t="s">
        <v>254</v>
      </c>
      <c r="C9" s="36">
        <v>11</v>
      </c>
    </row>
    <row r="10" spans="1:3" ht="15">
      <c r="A10" s="123" t="s">
        <v>256</v>
      </c>
      <c r="B10" s="122" t="s">
        <v>256</v>
      </c>
      <c r="C10" s="36">
        <v>3</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4F0B527-E8F3-40A7-AC72-1B73648CC8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2019-03-01T21:26:29Z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