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<sst xmlns="http://schemas.openxmlformats.org/spreadsheetml/2006/main" count="1884" uniqueCount="565">
  <si>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</si>
  <si>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</si>
  <si>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</si>
  <si>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</si>
  <si>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</si>
  <si>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</si>
  <si>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</si>
  <si>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</si>
  <si>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</si>
  <si>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</si>
  <si>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</si>
  <si>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</si>
  <si>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</si>
  <si>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</si>
  <si>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</si>
  <si>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</si>
  <si>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</si>
  <si>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</si>
  <si>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</si>
  <si>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</si>
  <si>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</si>
  <si>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</si>
  <si>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</si>
  <si>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</si>
  <si>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</si>
  <si>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</si>
  <si>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</si>
  <si>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</si>
  <si>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</si>
  <si>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</si>
  <si>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</si>
  <si>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</si>
  <si>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</si>
  <si>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</si>
  <si>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</si>
  <si>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</si>
  <si>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</si>
  <si>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</si>
  <si>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</si>
  <si>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</si>
  <si>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</si>
  <si>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</si>
  <si>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</si>
  <si>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</si>
  <si>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</si>
  <si>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</si>
  <si>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</si>
  <si>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</si>
  <si>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</si>
  <si>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</si>
  <si>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</si>
  <si>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</si>
  <si>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</si>
  <si>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</si>
  <si>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</si>
  <si>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</si>
  <si>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</si>
  <si>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</si>
  <si>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</si>
  <si>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</si>
  <si>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</si>
  <si>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</si>
  <si>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</si>
  <si>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</si>
  <si>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</si>
  <si>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</si>
  <si>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</si>
  <si>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</si>
  <si>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</si>
  <si>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</si>
  <si>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</si>
  <si>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</si>
  <si>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</si>
  <si>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</si>
  <si>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</si>
  <si>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</si>
  <si>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</si>
  <si>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</si>
  <si>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</si>
  <si>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</si>
  <si>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</si>
  <si>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</si>
  <si>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</si>
  <si>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</si>
  <si>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</si>
  <si>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</si>
  <si>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</si>
  <si>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</si>
  <si>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</si>
  <si>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</si>
  <si>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</si>
  <si>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</si>
  <si>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</si>
  <si>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</si>
  <si>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</si>
  <si>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</si>
  <si>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</si>
  <si>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</si>
  <si>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</si>
  <si>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</si>
  <si>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</si>
  <si>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</si>
  <si>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</si>
  <si>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</si>
  <si>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</si>
  <si>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</si>
  <si>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</si>
  <si>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</si>
  <si>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</si>
  <si>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</si>
  <si>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</si>
  <si>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</si>
  <si>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</si>
  <si>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</si>
  <si>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</si>
  <si>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</si>
  <si>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</si>
  <si>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</si>
  <si>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</si>
  <si>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</si>
  <si>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</si>
  <si>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</si>
  <si>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</si>
  <si>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</si>
  <si>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</si>
  <si>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</si>
  <si>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</si>
  <si>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</si>
  <si>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</si>
  <si>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</si>
  <si>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</si>
  <si>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</si>
  <si>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</si>
  <si>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</si>
  <si>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</si>
  <si>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</si>
  <si>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</si>
  <si>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</si>
  <si>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</si>
  <si>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</si>
  <si>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</si>
  <si>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</si>
  <si>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</si>
  <si>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</si>
  <si>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</si>
  <si>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</si>
  <si>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</si>
  <si>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</si>
  <si>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</si>
  <si>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</si>
  <si>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</si>
  <si>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</si>
  <si>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</si>
  <si>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</si>
  <si>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</si>
  <si>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</si>
  <si>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</si>
  <si>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</si>
  <si>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</si>
  <si>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</si>
  <si>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</si>
  <si>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</si>
  <si>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</si>
  <si>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</si>
  <si>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</si>
  <si>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</si>
  <si>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</si>
  <si>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</si>
  <si>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</si>
  <si>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</si>
  <si>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</si>
  <si>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</si>
  <si>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</si>
  <si>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</si>
  <si>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</si>
  <si>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</si>
  <si>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</si>
  <si>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</si>
  <si>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</si>
  <si>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</si>
  <si>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</si>
  <si>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</si>
  <si>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</si>
  <si>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</si>
  <si>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</si>
  <si>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</si>
  <si>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</si>
  <si>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</si>
  <si>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</si>
  <si>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</si>
  <si>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</si>
  <si>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</si>
  <si>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</si>
  <si>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</si>
  <si>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</si>
  <si>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</si>
  <si>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</si>
  <si>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</si>
  <si>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</si>
  <si>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</si>
  <si>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</si>
  <si>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</si>
  <si>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</si>
  <si>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</si>
  <si>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</si>
  <si>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</si>
  <si>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</si>
  <si>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</si>
  <si>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</si>
  <si>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</si>
  <si>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</si>
  <si>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</si>
  <si>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soniafalcone</t>
  </si>
  <si>
    <t>psmodsquad</t>
  </si>
  <si>
    <t>psartmuseum</t>
  </si>
  <si>
    <t>veraslook</t>
  </si>
  <si>
    <t>thegpsoasis</t>
  </si>
  <si>
    <t>palmspringsca</t>
  </si>
  <si>
    <t>Mentions</t>
  </si>
  <si>
    <t>#Repost @veraslook with get_repost
・・・
Not feeling blue today, but the Color Field #unsettled blue my mind a bit... _xD83D__xDC8B_@thegpsoasis @psartmuseum #findyouroasis #art AD… https://t.co/nmSVG79PvF</t>
  </si>
  <si>
    <t>A #family of #Modernistas on the #Essential tour. #palmspringsmodsquad #psmodsquad #architecture and #design #tours #palmsprings @PalmSpringsCA @thegpsoasis visitcalifornia… https://t.co/Z9Dvvn4RWs</t>
  </si>
  <si>
    <t>#sanfrancisco #modernistas on the #interior tour. #palmspringsmodsquad #psmodsquad #architecture and #design #tours #palmsprings @PalmSpringsCA @thegpsoasis visitcalifornia… https://t.co/ThkQpV7hUC</t>
  </si>
  <si>
    <t>#Modernistas from #Montreal enjoying the #interior tour. #palmspringsmodsquad #psmodsquad #architecture and #design #tours #palmsprings @PalmSpringsCA @thegpsoasis visitcalifornia… https://t.co/pjGzbRmPXn</t>
  </si>
  <si>
    <t>#Martini #modernistas on the #ratpack tour #palmspringsmodsquad #psmodsquad #architecture and #design #tours #palmsprings @PalmSpringsCA @thegpsoasis visitcalifornia #visitpalmsprings… https://t.co/67tJPCjOs8</t>
  </si>
  <si>
    <t>A #family of #Modernistas from #newyork and #culvercity on the #Interior tour. #palmspringsmodsquad #psmodsquad #architecture and #design #tours #palmsprings @PalmSpringsCA @thegpsoasis… https://t.co/Fuei2aCGbn</t>
  </si>
  <si>
    <t>#Modernistas from #northcarolina enjoying the #interior tour. #palmspringsmodsquad #psmodsquad #architecture and #design #tours #palmsprings @PalmSpringsCA @thegpsoasis visitcalifornia… https://t.co/tgmMDu56v6</t>
  </si>
  <si>
    <t>#Modernistas from #southdakota on the #Interior tour. #palmspringsmodsquad #psmodsquad #architecture and #design #tours #palmsprings @PalmSpringsCA @thegpsoasis visitcalifornia… https://t.co/rqyOZPuHtG</t>
  </si>
  <si>
    <t>#newyork #Modernistas on the #Interior tour. #palmspringsmodsquad #psmodsquad #architecture and #design #tours #palmsprings @PalmSpringsCA @thegpsoasis visitcalifornia #visitpalmsprings… https://t.co/Uvuz32BYDw</t>
  </si>
  <si>
    <t>A #family of #Modernistas visiting from #Portland #oregon on the #Interior tour. #palmspringsmodsquad #psmodsquad #architecture and #design #tours #palmsprings @PalmSpringsCA @thegpsoasis… https://t.co/yO6B1HZWL2</t>
  </si>
  <si>
    <t>#Munich and #Boston #modernistas on the #Essential tour. #palmspringsmodsquad #psmodsquad #architecture and #design #tours #palmsprings @PalmSpringsCA @thegpsoasis visitcalifornia… https://t.co/5rQSYG4hh2</t>
  </si>
  <si>
    <t>#Modernistas from #detroit #nyc #portland #oregon in the #Essential tour. #palmspringsmodsquad #psmodsquad… https://t.co/DRx5GBx4Gy</t>
  </si>
  <si>
    <t>#Interior #modernistas on tour today. #palmspringsmodsquad #psmodsquad #architecture and #design #tours… https://t.co/QxXeB7ZUEJ</t>
  </si>
  <si>
    <t>#pittsburgh #modernistas enjoying the amazing #blue skies and the #interior tour. #palmspringsmodsquad #psmodsquad… https://t.co/LaCMDfisTn</t>
  </si>
  <si>
    <t>#Modernista from #Malaga #spain on the #Interior tour. #palmspringsmodsquad #psmodsquad #architecture and #design… https://t.co/W7UNTWhH4b</t>
  </si>
  <si>
    <t>#Modernistas from #Brisbane #australia enjoying the #interior tour #palmspringsmodsquad #psmodsquad #architecture a… https://t.co/DWHgCsFuZm</t>
  </si>
  <si>
    <t>#London and #kansascity #modernistas enjoying the #Essential tour #palmspringsmodsquad #psmodsquad #architecture an… https://t.co/ZmSxQsuILM</t>
  </si>
  <si>
    <t>https://www.instagram.com/p/BunELvyHAY1/?utm_source=ig_twitter_share&amp;igshid=f61mtlsgodud</t>
  </si>
  <si>
    <t>https://www.instagram.com/p/BunR4S4n3GH/?utm_source=ig_twitter_share&amp;igshid=1bm3f9g94cniz</t>
  </si>
  <si>
    <t>https://www.instagram.com/p/BunR_QGHS-W/?utm_source=ig_twitter_share&amp;igshid=1wywlkp1bljju</t>
  </si>
  <si>
    <t>https://www.instagram.com/p/BunSFe8nC_3/?utm_source=ig_twitter_share&amp;igshid=qdnq5gkp6qkv</t>
  </si>
  <si>
    <t>https://www.instagram.com/p/BunSSkNntm5/?utm_source=ig_twitter_share&amp;igshid=17d3csgvzjkx4</t>
  </si>
  <si>
    <t>https://www.instagram.com/p/BunSshUnsk7/?utm_source=ig_twitter_share&amp;igshid=1fi4hzmexuway</t>
  </si>
  <si>
    <t>https://www.instagram.com/p/BuxXm1XHTB-/?utm_source=ig_twitter_share&amp;igshid=14hvyrhf5gcgq</t>
  </si>
  <si>
    <t>https://www.instagram.com/p/BuxXuWNnvtU/?utm_source=ig_twitter_share&amp;igshid=1c2hvsxcm4b24</t>
  </si>
  <si>
    <t>https://www.instagram.com/p/BuxX23SHUWW/?utm_source=ig_twitter_share&amp;igshid=ob6nnpure4lj</t>
  </si>
  <si>
    <t>https://www.instagram.com/p/Bu4IO8zHVnA/?utm_source=ig_twitter_share&amp;igshid=1svvc4ylgp4vj</t>
  </si>
  <si>
    <t>https://www.instagram.com/p/BvAs7kDHfCh/?utm_source=ig_twitter_share&amp;igshid=pnwrv03o8xar</t>
  </si>
  <si>
    <t>https://twitter.com/i/web/status/1101690366112264192</t>
  </si>
  <si>
    <t>https://twitter.com/i/web/status/1101690626582683648</t>
  </si>
  <si>
    <t>https://twitter.com/i/web/status/1105649094108815360</t>
  </si>
  <si>
    <t>https://twitter.com/i/web/status/1106370755531554816</t>
  </si>
  <si>
    <t>https://twitter.com/i/web/status/1106371040744108032</t>
  </si>
  <si>
    <t>https://twitter.com/i/web/status/1106371302334578688</t>
  </si>
  <si>
    <t>instagram.com</t>
  </si>
  <si>
    <t>twitter.com</t>
  </si>
  <si>
    <t>repost unsettled findyouroasis art</t>
  </si>
  <si>
    <t>family modernistas essential palmspringsmodsquad psmodsquad architecture design tours palmsprings</t>
  </si>
  <si>
    <t>sanfrancisco modernistas interior palmspringsmodsquad psmodsquad architecture design tours palmsprings</t>
  </si>
  <si>
    <t>modernistas montreal interior palmspringsmodsquad psmodsquad architecture design tours palmsprings</t>
  </si>
  <si>
    <t>martini modernistas ratpack palmspringsmodsquad psmodsquad architecture design tours palmsprings visitpalmsprings</t>
  </si>
  <si>
    <t>family modernistas newyork culvercity interior palmspringsmodsquad psmodsquad architecture design tours palmsprings</t>
  </si>
  <si>
    <t>modernistas northcarolina interior palmspringsmodsquad psmodsquad architecture design tours palmsprings</t>
  </si>
  <si>
    <t>modernistas southdakota interior palmspringsmodsquad psmodsquad architecture design tours palmsprings</t>
  </si>
  <si>
    <t>newyork modernistas interior palmspringsmodsquad psmodsquad architecture design tours palmsprings visitpalmsprings</t>
  </si>
  <si>
    <t>family modernistas portland oregon interior palmspringsmodsquad psmodsquad architecture design tours palmsprings</t>
  </si>
  <si>
    <t>munich boston modernistas essential palmspringsmodsquad psmodsquad architecture design tours palmsprings</t>
  </si>
  <si>
    <t>modernistas detroit nyc portland oregon essential palmspringsmodsquad psmodsquad</t>
  </si>
  <si>
    <t>interior modernistas palmspringsmodsquad psmodsquad architecture design tours</t>
  </si>
  <si>
    <t>pittsburgh modernistas blue interior palmspringsmodsquad psmodsquad</t>
  </si>
  <si>
    <t>modernista malaga spain interior palmspringsmodsquad psmodsquad architecture design</t>
  </si>
  <si>
    <t>modernistas brisbane australia interior palmspringsmodsquad psmodsquad architecture</t>
  </si>
  <si>
    <t>london kansascity modernistas essential palmspringsmodsquad psmodsquad architecture</t>
  </si>
  <si>
    <t>http://pbs.twimg.com/profile_images/845855787146620929/VKAZMVDL_normal.jpg</t>
  </si>
  <si>
    <t>http://pbs.twimg.com/profile_images/619293774192074752/yBUiyWE-_normal.jpg</t>
  </si>
  <si>
    <t>https://twitter.com/#!/soniafalcone/status/1102762495431921664</t>
  </si>
  <si>
    <t>https://twitter.com/#!/psmodsquad/status/1102792617199194112</t>
  </si>
  <si>
    <t>https://twitter.com/#!/psmodsquad/status/1102792850838876160</t>
  </si>
  <si>
    <t>https://twitter.com/#!/psmodsquad/status/1102793064161062912</t>
  </si>
  <si>
    <t>https://twitter.com/#!/psmodsquad/status/1102793513060716546</t>
  </si>
  <si>
    <t>https://twitter.com/#!/psmodsquad/status/1102794410889265152</t>
  </si>
  <si>
    <t>https://twitter.com/#!/psmodsquad/status/1104212585585336323</t>
  </si>
  <si>
    <t>https://twitter.com/#!/psmodsquad/status/1104212837910695936</t>
  </si>
  <si>
    <t>https://twitter.com/#!/psmodsquad/status/1104213131528527872</t>
  </si>
  <si>
    <t>https://twitter.com/#!/psmodsquad/status/1105163938440798209</t>
  </si>
  <si>
    <t>https://twitter.com/#!/psmodsquad/status/1106370536421113856</t>
  </si>
  <si>
    <t>https://twitter.com/#!/psmodsquad/status/1101690366112264192</t>
  </si>
  <si>
    <t>https://twitter.com/#!/psmodsquad/status/1101690626582683648</t>
  </si>
  <si>
    <t>https://twitter.com/#!/psmodsquad/status/1105649094108815360</t>
  </si>
  <si>
    <t>https://twitter.com/#!/psmodsquad/status/1106370755531554816</t>
  </si>
  <si>
    <t>https://twitter.com/#!/psmodsquad/status/1106371040744108032</t>
  </si>
  <si>
    <t>https://twitter.com/#!/psmodsquad/status/1106371302334578688</t>
  </si>
  <si>
    <t>1102762495431921664</t>
  </si>
  <si>
    <t>1102792617199194112</t>
  </si>
  <si>
    <t>1102792850838876160</t>
  </si>
  <si>
    <t>1102793064161062912</t>
  </si>
  <si>
    <t>1102793513060716546</t>
  </si>
  <si>
    <t>1102794410889265152</t>
  </si>
  <si>
    <t>1104212585585336323</t>
  </si>
  <si>
    <t>1104212837910695936</t>
  </si>
  <si>
    <t>1104213131528527872</t>
  </si>
  <si>
    <t>1105163938440798209</t>
  </si>
  <si>
    <t>1106370536421113856</t>
  </si>
  <si>
    <t>1101690366112264192</t>
  </si>
  <si>
    <t>1101690626582683648</t>
  </si>
  <si>
    <t>1105649094108815360</t>
  </si>
  <si>
    <t>1106370755531554816</t>
  </si>
  <si>
    <t>1106371040744108032</t>
  </si>
  <si>
    <t>1106371302334578688</t>
  </si>
  <si>
    <t/>
  </si>
  <si>
    <t>en</t>
  </si>
  <si>
    <t>Instagram</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</si>
  <si>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</si>
  <si>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</si>
  <si>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</si>
  <si>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</si>
  <si>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</si>
  <si>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</si>
  <si>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</si>
  <si>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</si>
  <si>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</si>
  <si>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</si>
  <si>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</si>
  <si>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</si>
  <si>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</si>
  <si>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</si>
  <si>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</si>
  <si>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</si>
  <si>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</si>
  <si>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</si>
  <si>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</si>
  <si>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</si>
  <si>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</si>
  <si>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Sonia Falcone</t>
  </si>
  <si>
    <t>PalmSpringsArtMuseum</t>
  </si>
  <si>
    <t>fashioneatstravel</t>
  </si>
  <si>
    <t>PalmSpringsModSquad</t>
  </si>
  <si>
    <t>Palm Springs Tourism</t>
  </si>
  <si>
    <t>Mother, Contemporary Latin American Plastic Artist, Philanthropist, Collector and World Traveler</t>
  </si>
  <si>
    <t>Art is all around you. Tweet us pics from your visits to Palm Springs Art Museum, Architecture and Design Center, &amp; PSAM in Palm Desert. Info 760-322-4800.</t>
  </si>
  <si>
    <t>A Modern Wanderer</t>
  </si>
  <si>
    <t>Follow @VisitGreaterPS for official travel resources for Greater Palm Springs, CA and the desert regions.</t>
  </si>
  <si>
    <t>Architecture &amp; design tours of Palm Springs with your tour guide Kurt Cyr</t>
  </si>
  <si>
    <t>What's happening in Palm Springs. Chic Hotels, Retro Retreats, Events * Festivals, Deals &amp; Blue Skies. 350 days of Sunshine. Palm Springs Bureau of Tourism.</t>
  </si>
  <si>
    <t>Global</t>
  </si>
  <si>
    <t>Palm Springs, CA</t>
  </si>
  <si>
    <t>Boston, MA</t>
  </si>
  <si>
    <t>https://t.co/Urei9w2YW3</t>
  </si>
  <si>
    <t>https://t.co/0BwKpElz4t</t>
  </si>
  <si>
    <t>https://t.co/RU6xcWXpAP</t>
  </si>
  <si>
    <t>https://t.co/PS2Gr8IxsA</t>
  </si>
  <si>
    <t>http://www.psmodsquad.com</t>
  </si>
  <si>
    <t>http://www.VisitPalmSprings.com</t>
  </si>
  <si>
    <t>https://pbs.twimg.com/profile_banners/179851946/1490560318</t>
  </si>
  <si>
    <t>https://pbs.twimg.com/profile_banners/81933926/1489083495</t>
  </si>
  <si>
    <t>https://pbs.twimg.com/profile_banners/3273518276/1436543921</t>
  </si>
  <si>
    <t>https://pbs.twimg.com/profile_banners/19666000/1518049009</t>
  </si>
  <si>
    <t>http://abs.twimg.com/images/themes/theme1/bg.png</t>
  </si>
  <si>
    <t>http://abs.twimg.com/images/themes/theme14/bg.gif</t>
  </si>
  <si>
    <t>http://pbs.twimg.com/profile_images/378800000386873448/5638d492f39f0f1e63e68e67135b9d18_normal.jpeg</t>
  </si>
  <si>
    <t>http://pbs.twimg.com/profile_images/959223030495969281/5wH9jOIc_normal.jpg</t>
  </si>
  <si>
    <t>http://pbs.twimg.com/profile_images/988822827829612545/O4PdqvX__normal.jpg</t>
  </si>
  <si>
    <t>http://pbs.twimg.com/profile_images/988845766830510080/qUCxqEQI_normal.jpg</t>
  </si>
  <si>
    <t>Open Twitter Page for This Person</t>
  </si>
  <si>
    <t>https://twitter.com/soniafalcone</t>
  </si>
  <si>
    <t>https://twitter.com/psartmuseum</t>
  </si>
  <si>
    <t>https://twitter.com/veraslook</t>
  </si>
  <si>
    <t>https://twitter.com/thegpsoasis</t>
  </si>
  <si>
    <t>https://twitter.com/psmodsquad</t>
  </si>
  <si>
    <t>https://twitter.com/palmspringsca</t>
  </si>
  <si>
    <t>soniafalcone
#Repost @veraslook with get_repost
・・・ Not feeling blue today, but
the Color Field #unsettled blue
my mind a bit... _xD83D__xDC8B_@thegpsoasis
@psartmuseum #findyouroasis #art
AD… https://t.co/nmSVG79PvF</t>
  </si>
  <si>
    <t xml:space="preserve">psartmuseum
</t>
  </si>
  <si>
    <t xml:space="preserve">veraslook
</t>
  </si>
  <si>
    <t xml:space="preserve">thegpsoasis
</t>
  </si>
  <si>
    <t>psmodsquad
#London and #kansascity #modernistas
enjoying the #Essential tour #palmspringsmodsquad
#psmodsquad #architecture an… https://t.co/ZmSxQsuILM</t>
  </si>
  <si>
    <t xml:space="preserve">palmspringsca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</si>
  <si>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</si>
  <si>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</si>
  <si>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</si>
  <si>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</si>
  <si>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</si>
  <si>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</si>
  <si>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</si>
  <si>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</si>
  <si>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</si>
  <si>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</si>
  <si>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</si>
  <si>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</si>
  <si>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</si>
  <si>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</si>
  <si>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</si>
  <si>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</si>
  <si>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</si>
  <si>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</si>
  <si>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</si>
  <si>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</si>
  <si>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</si>
  <si>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</si>
  <si>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</si>
  <si>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</si>
  <si>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</si>
  <si>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</si>
  <si>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</si>
  <si>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</si>
  <si>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</si>
  <si>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</si>
  <si>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</si>
  <si>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</si>
  <si>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</si>
  <si>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</si>
  <si>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</si>
  <si>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</si>
  <si>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</si>
  <si>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</si>
  <si>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</si>
  <si>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</si>
  <si>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</si>
  <si>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</si>
  <si>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</si>
  <si>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</si>
  <si>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</si>
  <si>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</si>
  <si>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</si>
  <si>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</si>
  <si>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</si>
  <si>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</si>
  <si>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</si>
  <si>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</si>
  <si>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</si>
  <si>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</si>
  <si>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</si>
  <si>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</si>
  <si>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</si>
  <si>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</si>
  <si>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</si>
  <si>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G2 Count</t>
  </si>
  <si>
    <t>Top URLs in Tweet</t>
  </si>
  <si>
    <t>https://www.instagram.com/p/BvAs7kDHfCh/?utm_source=ig_twitter_share&amp;igshid=pnwrv03o8xar https://twitter.com/i/web/status/1101690366112264192 https://twitter.com/i/web/status/1101690626582683648 https://twitter.com/i/web/status/1105649094108815360 https://twitter.com/i/web/status/1106370755531554816 https://twitter.com/i/web/status/1106371040744108032 https://twitter.com/i/web/status/1106371302334578688 https://www.instagram.com/p/BunR4S4n3GH/?utm_source=ig_twitter_share&amp;igshid=1bm3f9g94cniz https://www.instagram.com/p/BunR_QGHS-W/?utm_source=ig_twitter_share&amp;igshid=1wywlkp1bljju https://www.instagram.com/p/BunSFe8nC_3/?utm_source=ig_twitter_share&amp;igshid=qdnq5gkp6qkv</t>
  </si>
  <si>
    <t>Top Domains in Tweet in Entire Graph</t>
  </si>
  <si>
    <t>Top Domains in Tweet in G1</t>
  </si>
  <si>
    <t>Top Domains in Tweet in G2</t>
  </si>
  <si>
    <t>Top Domains in Tweet</t>
  </si>
  <si>
    <t>instagram.com twitter.com</t>
  </si>
  <si>
    <t>Top Hashtags in Tweet in Entire Graph</t>
  </si>
  <si>
    <t>palmspringsmodsquad</t>
  </si>
  <si>
    <t>modernistas</t>
  </si>
  <si>
    <t>architecture</t>
  </si>
  <si>
    <t>design</t>
  </si>
  <si>
    <t>tours</t>
  </si>
  <si>
    <t>interior</t>
  </si>
  <si>
    <t>palmsprings</t>
  </si>
  <si>
    <t>essential</t>
  </si>
  <si>
    <t>family</t>
  </si>
  <si>
    <t>Top Hashtags in Tweet in G1</t>
  </si>
  <si>
    <t>Top Hashtags in Tweet in G2</t>
  </si>
  <si>
    <t>repost</t>
  </si>
  <si>
    <t>unsettled</t>
  </si>
  <si>
    <t>findyouroasis</t>
  </si>
  <si>
    <t>art</t>
  </si>
  <si>
    <t>Top Hashtags in Tweet</t>
  </si>
  <si>
    <t>palmspringsmodsquad psmodsquad modernistas architecture design tours interior palmsprings essential family</t>
  </si>
  <si>
    <t>Top Words in Tweet in Entire Graph</t>
  </si>
  <si>
    <t>Words in Sentiment List#1: Positive</t>
  </si>
  <si>
    <t>Words in Sentiment List#2: Negative</t>
  </si>
  <si>
    <t>Words in Sentiment List#3: Angry/Violent</t>
  </si>
  <si>
    <t>Non-categorized Words</t>
  </si>
  <si>
    <t>Total Words</t>
  </si>
  <si>
    <t>tour</t>
  </si>
  <si>
    <t>Top Words in Tweet in G1</t>
  </si>
  <si>
    <t>Top Words in Tweet in G2</t>
  </si>
  <si>
    <t>blue</t>
  </si>
  <si>
    <t>Top Words in Tweet</t>
  </si>
  <si>
    <t>tour palmspringsmodsquad psmodsquad modernistas architecture design tours interior palmsprings palmspringsca</t>
  </si>
  <si>
    <t>Top Word Pairs in Tweet in Entire Graph</t>
  </si>
  <si>
    <t>palmspringsmodsquad,psmodsquad</t>
  </si>
  <si>
    <t>tour,palmspringsmodsquad</t>
  </si>
  <si>
    <t>psmodsquad,architecture</t>
  </si>
  <si>
    <t>architecture,design</t>
  </si>
  <si>
    <t>design,tours</t>
  </si>
  <si>
    <t>tours,palmsprings</t>
  </si>
  <si>
    <t>palmsprings,palmspringsca</t>
  </si>
  <si>
    <t>palmspringsca,thegpsoasis</t>
  </si>
  <si>
    <t>interior,tour</t>
  </si>
  <si>
    <t>thegpsoasis,visitcalifornia</t>
  </si>
  <si>
    <t>Top Word Pairs in Tweet in G1</t>
  </si>
  <si>
    <t>Top Word Pairs in Tweet in G2</t>
  </si>
  <si>
    <t>Top Word Pairs in Tweet</t>
  </si>
  <si>
    <t>palmspringsmodsquad,psmodsquad  tour,palmspringsmodsquad  psmodsquad,architecture  architecture,design  design,tours  tours,palmsprings  palmsprings,palmspringsca  palmspringsca,thegpsoasis  interior,tour  thegpsoasis,visitcalifornia</t>
  </si>
  <si>
    <t>Top Replied-To in Entire Graph</t>
  </si>
  <si>
    <t>Top Mentioned in Entire Graph</t>
  </si>
  <si>
    <t>Top Replied-To in G1</t>
  </si>
  <si>
    <t>Top Replied-To in G2</t>
  </si>
  <si>
    <t>Top Mentioned in G1</t>
  </si>
  <si>
    <t>Top Mentioned in G2</t>
  </si>
  <si>
    <t>Top Replied-To in Tweet</t>
  </si>
  <si>
    <t>Top Mentioned in Tweet</t>
  </si>
  <si>
    <t>palmspringsca thegpsoasis</t>
  </si>
  <si>
    <t>veraslook thegpsoasis psartmuseum</t>
  </si>
  <si>
    <t>Top Tweeters in Entire Graph</t>
  </si>
  <si>
    <t>Top Tweeters in G1</t>
  </si>
  <si>
    <t>Top Tweeters in G2</t>
  </si>
  <si>
    <t>Top Tweeters</t>
  </si>
  <si>
    <t>palmspringsca psmodsquad thegpsoasis</t>
  </si>
  <si>
    <t>psartmuseum soniafalcone veraslook</t>
  </si>
  <si>
    <t>Top URLs in Tweet by Count</t>
  </si>
  <si>
    <t>https://www.instagram.com/p/BvAs7kDHfCh/?utm_source=ig_twitter_share&amp;igshid=pnwrv03o8xar https://www.instagram.com/p/Bu4IO8zHVnA/?utm_source=ig_twitter_share&amp;igshid=1svvc4ylgp4vj https://www.instagram.com/p/BuxX23SHUWW/?utm_source=ig_twitter_share&amp;igshid=ob6nnpure4lj https://www.instagram.com/p/BuxXuWNnvtU/?utm_source=ig_twitter_share&amp;igshid=1c2hvsxcm4b24 https://www.instagram.com/p/BuxXm1XHTB-/?utm_source=ig_twitter_share&amp;igshid=14hvyrhf5gcgq https://www.instagram.com/p/BunSshUnsk7/?utm_source=ig_twitter_share&amp;igshid=1fi4hzmexuway https://www.instagram.com/p/BunSSkNntm5/?utm_source=ig_twitter_share&amp;igshid=17d3csgvzjkx4 https://www.instagram.com/p/BunSFe8nC_3/?utm_source=ig_twitter_share&amp;igshid=qdnq5gkp6qkv https://www.instagram.com/p/BunR_QGHS-W/?utm_source=ig_twitter_share&amp;igshid=1wywlkp1bljju https://www.instagram.com/p/BunR4S4n3GH/?utm_source=ig_twitter_share&amp;igshid=1bm3f9g94cniz</t>
  </si>
  <si>
    <t>Top URLs in Tweet by Salience</t>
  </si>
  <si>
    <t>Top Domains in Tweet by Count</t>
  </si>
  <si>
    <t>Top Domains in Tweet by Salience</t>
  </si>
  <si>
    <t>twitter.com instagram.com</t>
  </si>
  <si>
    <t>Top Hashtags in Tweet by Count</t>
  </si>
  <si>
    <t>Top Hashtags in Tweet by Salience</t>
  </si>
  <si>
    <t>essential family palmsprings portland oregon newyork visitpalmsprings tours interior design</t>
  </si>
  <si>
    <t>Top Words in Tweet by Count</t>
  </si>
  <si>
    <t>blue repost veraslook get_repost feeling today color field unsettled mind</t>
  </si>
  <si>
    <t>Top Words in Tweet by Salience</t>
  </si>
  <si>
    <t>enjoying visitcalifornia essential family palmsprings palmspringsca portland oregon newyork visitpalmsprings</t>
  </si>
  <si>
    <t>Top Word Pairs in Tweet by Count</t>
  </si>
  <si>
    <t>repost,veraslook  veraslook,get_repost  get_repost,feeling  feeling,blue  blue,today  today,color  color,field  field,unsettled  unsettled,blue  blue,mind</t>
  </si>
  <si>
    <t>Top Word Pairs in Tweet by Salience</t>
  </si>
  <si>
    <t>thegpsoasis,visitcalifornia  essential,tour  family,modernistas  enjoying,interior  tours,palmsprings  palmsprings,palmspringsca  palmspringsca,thegpsoasis  interior,tour  modernistas,essential  portland,oregon</t>
  </si>
  <si>
    <t>Word</t>
  </si>
  <si>
    <t>visitcalifornia</t>
  </si>
  <si>
    <t>enjoying</t>
  </si>
  <si>
    <t>portland</t>
  </si>
  <si>
    <t>oregon</t>
  </si>
  <si>
    <t>newyork</t>
  </si>
  <si>
    <t>visitpalmsprings</t>
  </si>
  <si>
    <t>today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</si>
  <si>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</si>
  <si>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</si>
  <si>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</si>
  <si>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</si>
  <si>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</si>
  <si>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</si>
  <si>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</si>
  <si>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</si>
  <si>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</si>
  <si>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</si>
  <si>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</si>
  <si>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</si>
  <si>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</si>
  <si>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</si>
  <si>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</si>
  <si>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</si>
  <si>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</si>
  <si>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</si>
  <si>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</si>
  <si>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</si>
  <si>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</si>
  <si>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</si>
  <si>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</si>
  <si>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</si>
  <si>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</si>
  <si>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</si>
  <si>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</si>
  <si>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</si>
  <si>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</si>
  <si>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</si>
  <si>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</si>
  <si>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</si>
  <si>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tour palmspringsmodsquad psmodsquad modernistas architecture design tours interior palmsprings palmspringsca</t>
  </si>
  <si>
    <t>G2: blue</t>
  </si>
  <si>
    <t>Autofill Workbook Results</t>
  </si>
  <si>
    <t>Edge Weight▓6▓10▓0▓True▓Gray▓Red▓▓Edge Weight▓6▓10▓0▓3▓10▓False▓Edge Weight▓6▓10▓0▓35▓12▓False▓▓0▓0▓0▓True▓Black▓Black▓▓Followers▓0▓6172▓0▓162▓1000▓False▓▓0▓0▓0▓0▓0▓False▓▓0▓0▓0▓0▓0▓False▓▓0▓0▓0▓0▓0▓False</t>
  </si>
  <si>
    <t>GraphSource░GraphServerTwitterSearch▓GraphTerm░thegpsoasis▓ImportDescription░The graph represents a network of 6 Twitter users whose tweets in the requested range contained "thegpsoasis", or who were replied to or mentioned in those tweets.  The network was obtained from the NodeXL Graph Server on Saturday, 16 March 2019 at 04:41 UTC.
The requested start date was Saturday, 16 March 2019 at 00:01 UTC and the maximum number of days (going backward) was 14.
The maximum number of tweets collected was 5,000.
The tweets in the network were tweeted over the 12-day, 22-hour, 0-minute period from Saturday, 02 March 2019 at 03:47 UTC to Friday, 15 March 2019 at 01:47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</si>
</sst>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020860"/>
        <c:axId val="39316829"/>
      </c:barChart>
      <c:catAx>
        <c:axId val="640208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16829"/>
        <c:crosses val="autoZero"/>
        <c:auto val="1"/>
        <c:lblOffset val="100"/>
        <c:noMultiLvlLbl val="0"/>
      </c:catAx>
      <c:valAx>
        <c:axId val="3931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2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thegpsoasis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3/2/2019 3:47</c:v>
                </c:pt>
                <c:pt idx="1">
                  <c:v>3/2/2019 3:48</c:v>
                </c:pt>
                <c:pt idx="2">
                  <c:v>3/5/2019 2:47</c:v>
                </c:pt>
                <c:pt idx="3">
                  <c:v>3/5/2019 4:47</c:v>
                </c:pt>
                <c:pt idx="4">
                  <c:v>3/5/2019 4:47</c:v>
                </c:pt>
                <c:pt idx="5">
                  <c:v>3/5/2019 4:48</c:v>
                </c:pt>
                <c:pt idx="6">
                  <c:v>3/5/2019 4:50</c:v>
                </c:pt>
                <c:pt idx="7">
                  <c:v>3/5/2019 4:54</c:v>
                </c:pt>
                <c:pt idx="8">
                  <c:v>3/9/2019 2:49</c:v>
                </c:pt>
                <c:pt idx="9">
                  <c:v>3/9/2019 2:50</c:v>
                </c:pt>
                <c:pt idx="10">
                  <c:v>3/9/2019 2:51</c:v>
                </c:pt>
                <c:pt idx="11">
                  <c:v>3/11/2019 17:49</c:v>
                </c:pt>
                <c:pt idx="12">
                  <c:v>3/13/2019 1:57</c:v>
                </c:pt>
                <c:pt idx="13">
                  <c:v>3/15/2019 1:44</c:v>
                </c:pt>
                <c:pt idx="14">
                  <c:v>3/15/2019 1:45</c:v>
                </c:pt>
                <c:pt idx="15">
                  <c:v>3/15/2019 1:46</c:v>
                </c:pt>
                <c:pt idx="16">
                  <c:v>3/15/2019 1:47</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10237718"/>
        <c:axId val="25030599"/>
      </c:barChart>
      <c:catAx>
        <c:axId val="10237718"/>
        <c:scaling>
          <c:orientation val="minMax"/>
        </c:scaling>
        <c:axPos val="b"/>
        <c:delete val="0"/>
        <c:numFmt formatCode="General" sourceLinked="1"/>
        <c:majorTickMark val="out"/>
        <c:minorTickMark val="none"/>
        <c:tickLblPos val="nextTo"/>
        <c:crossAx val="25030599"/>
        <c:crosses val="autoZero"/>
        <c:auto val="1"/>
        <c:lblOffset val="100"/>
        <c:noMultiLvlLbl val="0"/>
      </c:catAx>
      <c:valAx>
        <c:axId val="25030599"/>
        <c:scaling>
          <c:orientation val="minMax"/>
        </c:scaling>
        <c:axPos val="l"/>
        <c:majorGridlines/>
        <c:delete val="0"/>
        <c:numFmt formatCode="General" sourceLinked="1"/>
        <c:majorTickMark val="out"/>
        <c:minorTickMark val="none"/>
        <c:tickLblPos val="nextTo"/>
        <c:crossAx val="102377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307142"/>
        <c:axId val="30546551"/>
      </c:barChart>
      <c:catAx>
        <c:axId val="183071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546551"/>
        <c:crosses val="autoZero"/>
        <c:auto val="1"/>
        <c:lblOffset val="100"/>
        <c:noMultiLvlLbl val="0"/>
      </c:catAx>
      <c:valAx>
        <c:axId val="30546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0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83504"/>
        <c:axId val="58351537"/>
      </c:barChart>
      <c:catAx>
        <c:axId val="64835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51537"/>
        <c:crosses val="autoZero"/>
        <c:auto val="1"/>
        <c:lblOffset val="100"/>
        <c:noMultiLvlLbl val="0"/>
      </c:catAx>
      <c:valAx>
        <c:axId val="58351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401786"/>
        <c:axId val="28854027"/>
      </c:barChart>
      <c:catAx>
        <c:axId val="554017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854027"/>
        <c:crosses val="autoZero"/>
        <c:auto val="1"/>
        <c:lblOffset val="100"/>
        <c:noMultiLvlLbl val="0"/>
      </c:catAx>
      <c:valAx>
        <c:axId val="28854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01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359652"/>
        <c:axId val="55474821"/>
      </c:barChart>
      <c:catAx>
        <c:axId val="58359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74821"/>
        <c:crosses val="autoZero"/>
        <c:auto val="1"/>
        <c:lblOffset val="100"/>
        <c:noMultiLvlLbl val="0"/>
      </c:catAx>
      <c:valAx>
        <c:axId val="55474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9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511342"/>
        <c:axId val="64275487"/>
      </c:barChart>
      <c:catAx>
        <c:axId val="295113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275487"/>
        <c:crosses val="autoZero"/>
        <c:auto val="1"/>
        <c:lblOffset val="100"/>
        <c:noMultiLvlLbl val="0"/>
      </c:catAx>
      <c:valAx>
        <c:axId val="64275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1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608472"/>
        <c:axId val="38931929"/>
      </c:barChart>
      <c:catAx>
        <c:axId val="416084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31929"/>
        <c:crosses val="autoZero"/>
        <c:auto val="1"/>
        <c:lblOffset val="100"/>
        <c:noMultiLvlLbl val="0"/>
      </c:catAx>
      <c:valAx>
        <c:axId val="38931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843042"/>
        <c:axId val="66478515"/>
      </c:barChart>
      <c:catAx>
        <c:axId val="148430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78515"/>
        <c:crosses val="autoZero"/>
        <c:auto val="1"/>
        <c:lblOffset val="100"/>
        <c:noMultiLvlLbl val="0"/>
      </c:catAx>
      <c:valAx>
        <c:axId val="6647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435724"/>
        <c:axId val="16050605"/>
      </c:barChart>
      <c:catAx>
        <c:axId val="61435724"/>
        <c:scaling>
          <c:orientation val="minMax"/>
        </c:scaling>
        <c:axPos val="b"/>
        <c:delete val="1"/>
        <c:majorTickMark val="out"/>
        <c:minorTickMark val="none"/>
        <c:tickLblPos val="none"/>
        <c:crossAx val="16050605"/>
        <c:crosses val="autoZero"/>
        <c:auto val="1"/>
        <c:lblOffset val="100"/>
        <c:noMultiLvlLbl val="0"/>
      </c:catAx>
      <c:valAx>
        <c:axId val="16050605"/>
        <c:scaling>
          <c:orientation val="minMax"/>
        </c:scaling>
        <c:axPos val="l"/>
        <c:delete val="1"/>
        <c:majorTickMark val="out"/>
        <c:minorTickMark val="none"/>
        <c:tickLblPos val="none"/>
        <c:crossAx val="614357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5">
  <cacheSource type="worksheet">
    <worksheetSource ref="A2:BL1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7">
        <s v="repost unsettled findyouroasis art"/>
        <s v="family modernistas essential palmspringsmodsquad psmodsquad architecture design tours palmsprings"/>
        <s v="sanfrancisco modernistas interior palmspringsmodsquad psmodsquad architecture design tours palmsprings"/>
        <s v="modernistas montreal interior palmspringsmodsquad psmodsquad architecture design tours palmsprings"/>
        <s v="martini modernistas ratpack palmspringsmodsquad psmodsquad architecture design tours palmsprings visitpalmsprings"/>
        <s v="family modernistas newyork culvercity interior palmspringsmodsquad psmodsquad architecture design tours palmsprings"/>
        <s v="modernistas northcarolina interior palmspringsmodsquad psmodsquad architecture design tours palmsprings"/>
        <s v="modernistas southdakota interior palmspringsmodsquad psmodsquad architecture design tours palmsprings"/>
        <s v="newyork modernistas interior palmspringsmodsquad psmodsquad architecture design tours palmsprings visitpalmsprings"/>
        <s v="family modernistas portland oregon interior palmspringsmodsquad psmodsquad architecture design tours palmsprings"/>
        <s v="munich boston modernistas essential palmspringsmodsquad psmodsquad architecture design tours palmsprings"/>
        <s v="modernistas detroit nyc portland oregon essential palmspringsmodsquad psmodsquad"/>
        <s v="interior modernistas palmspringsmodsquad psmodsquad architecture design tours"/>
        <s v="pittsburgh modernistas blue interior palmspringsmodsquad psmodsquad"/>
        <s v="modernista malaga spain interior palmspringsmodsquad psmodsquad architecture design"/>
        <s v="modernistas brisbane australia interior palmspringsmodsquad psmodsquad architecture"/>
        <s v="london kansascity modernistas essential palmspringsmodsquad psmodsquad architectur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7">
        <d v="2019-03-05T02:47:21.000"/>
        <d v="2019-03-05T04:47:03.000"/>
        <d v="2019-03-05T04:47:59.000"/>
        <d v="2019-03-05T04:48:50.000"/>
        <d v="2019-03-05T04:50:37.000"/>
        <d v="2019-03-05T04:54:11.000"/>
        <d v="2019-03-09T02:49:30.000"/>
        <d v="2019-03-09T02:50:30.000"/>
        <d v="2019-03-09T02:51:40.000"/>
        <d v="2019-03-11T17:49:50.000"/>
        <d v="2019-03-15T01:44:25.000"/>
        <d v="2019-03-02T03:47:06.000"/>
        <d v="2019-03-02T03:48:08.000"/>
        <d v="2019-03-13T01:57:40.000"/>
        <d v="2019-03-15T01:45:18.000"/>
        <d v="2019-03-15T01:46:26.000"/>
        <d v="2019-03-15T01:47:28.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soniafalcone"/>
    <s v="psartmuseum"/>
    <m/>
    <m/>
    <m/>
    <m/>
    <m/>
    <m/>
    <m/>
    <m/>
    <s v="No"/>
    <n v="3"/>
    <m/>
    <m/>
    <x v="0"/>
    <d v="2019-03-05T02:47:21.000"/>
    <s v="#Repost @veraslook with get_repost_x000a_・・・_x000a_Not feeling blue today, but the Color Field #unsettled blue my mind a bit... 💋@thegpsoasis @psartmuseum #findyouroasis #art AD… https://t.co/nmSVG79PvF"/>
    <s v="https://www.instagram.com/p/BunELvyHAY1/?utm_source=ig_twitter_share&amp;igshid=f61mtlsgodud"/>
    <s v="instagram.com"/>
    <x v="0"/>
    <m/>
    <s v="http://pbs.twimg.com/profile_images/845855787146620929/VKAZMVDL_normal.jpg"/>
    <x v="0"/>
    <s v="https://twitter.com/#!/soniafalcone/status/1102762495431921664"/>
    <m/>
    <m/>
    <s v="1102762495431921664"/>
    <m/>
    <b v="0"/>
    <n v="0"/>
    <s v=""/>
    <b v="0"/>
    <s v="en"/>
    <m/>
    <s v=""/>
    <b v="0"/>
    <n v="0"/>
    <s v=""/>
    <s v="Instagram"/>
    <b v="0"/>
    <s v="1102762495431921664"/>
    <s v="Tweet"/>
    <n v="0"/>
    <n v="0"/>
    <m/>
    <m/>
    <m/>
    <m/>
    <m/>
    <m/>
    <m/>
    <m/>
    <n v="1"/>
    <s v="2"/>
    <s v="2"/>
    <m/>
    <m/>
    <m/>
    <m/>
    <m/>
    <m/>
    <m/>
    <m/>
    <m/>
  </r>
  <r>
    <s v="psmodsquad"/>
    <s v="thegpsoasis"/>
    <m/>
    <m/>
    <m/>
    <m/>
    <m/>
    <m/>
    <m/>
    <m/>
    <s v="No"/>
    <n v="6"/>
    <m/>
    <m/>
    <x v="0"/>
    <d v="2019-03-05T04:47:03.000"/>
    <s v="A #family of #Modernistas on the #Essential tour. #palmspringsmodsquad #psmodsquad #architecture and #design #tours #palmsprings @PalmSpringsCA @thegpsoasis visitcalifornia… https://t.co/Z9Dvvn4RWs"/>
    <s v="https://www.instagram.com/p/BunR4S4n3GH/?utm_source=ig_twitter_share&amp;igshid=1bm3f9g94cniz"/>
    <s v="instagram.com"/>
    <x v="1"/>
    <m/>
    <s v="http://pbs.twimg.com/profile_images/619293774192074752/yBUiyWE-_normal.jpg"/>
    <x v="1"/>
    <s v="https://twitter.com/#!/psmodsquad/status/1102792617199194112"/>
    <m/>
    <m/>
    <s v="1102792617199194112"/>
    <m/>
    <b v="0"/>
    <n v="1"/>
    <s v=""/>
    <b v="0"/>
    <s v="en"/>
    <m/>
    <s v=""/>
    <b v="0"/>
    <n v="0"/>
    <s v=""/>
    <s v="Instagram"/>
    <b v="0"/>
    <s v="1102792617199194112"/>
    <s v="Tweet"/>
    <n v="0"/>
    <n v="0"/>
    <m/>
    <m/>
    <m/>
    <m/>
    <m/>
    <m/>
    <m/>
    <m/>
    <n v="10"/>
    <s v="1"/>
    <s v="1"/>
    <m/>
    <m/>
    <m/>
    <m/>
    <m/>
    <m/>
    <m/>
    <m/>
    <m/>
  </r>
  <r>
    <s v="psmodsquad"/>
    <s v="thegpsoasis"/>
    <m/>
    <m/>
    <m/>
    <m/>
    <m/>
    <m/>
    <m/>
    <m/>
    <s v="No"/>
    <n v="7"/>
    <m/>
    <m/>
    <x v="0"/>
    <d v="2019-03-05T04:47:59.000"/>
    <s v="#sanfrancisco #modernistas on the #interior tour. #palmspringsmodsquad #psmodsquad #architecture and #design #tours #palmsprings @PalmSpringsCA @thegpsoasis visitcalifornia… https://t.co/ThkQpV7hUC"/>
    <s v="https://www.instagram.com/p/BunR_QGHS-W/?utm_source=ig_twitter_share&amp;igshid=1wywlkp1bljju"/>
    <s v="instagram.com"/>
    <x v="2"/>
    <m/>
    <s v="http://pbs.twimg.com/profile_images/619293774192074752/yBUiyWE-_normal.jpg"/>
    <x v="2"/>
    <s v="https://twitter.com/#!/psmodsquad/status/1102792850838876160"/>
    <m/>
    <m/>
    <s v="1102792850838876160"/>
    <m/>
    <b v="0"/>
    <n v="0"/>
    <s v=""/>
    <b v="0"/>
    <s v="en"/>
    <m/>
    <s v=""/>
    <b v="0"/>
    <n v="0"/>
    <s v=""/>
    <s v="Instagram"/>
    <b v="0"/>
    <s v="1102792850838876160"/>
    <s v="Tweet"/>
    <n v="0"/>
    <n v="0"/>
    <m/>
    <m/>
    <m/>
    <m/>
    <m/>
    <m/>
    <m/>
    <m/>
    <n v="10"/>
    <s v="1"/>
    <s v="1"/>
    <m/>
    <m/>
    <m/>
    <m/>
    <m/>
    <m/>
    <m/>
    <m/>
    <m/>
  </r>
  <r>
    <s v="psmodsquad"/>
    <s v="thegpsoasis"/>
    <m/>
    <m/>
    <m/>
    <m/>
    <m/>
    <m/>
    <m/>
    <m/>
    <s v="No"/>
    <n v="8"/>
    <m/>
    <m/>
    <x v="0"/>
    <d v="2019-03-05T04:48:50.000"/>
    <s v="#Modernistas from #Montreal enjoying the #interior tour. #palmspringsmodsquad #psmodsquad #architecture and #design #tours #palmsprings @PalmSpringsCA @thegpsoasis visitcalifornia… https://t.co/pjGzbRmPXn"/>
    <s v="https://www.instagram.com/p/BunSFe8nC_3/?utm_source=ig_twitter_share&amp;igshid=qdnq5gkp6qkv"/>
    <s v="instagram.com"/>
    <x v="3"/>
    <m/>
    <s v="http://pbs.twimg.com/profile_images/619293774192074752/yBUiyWE-_normal.jpg"/>
    <x v="3"/>
    <s v="https://twitter.com/#!/psmodsquad/status/1102793064161062912"/>
    <m/>
    <m/>
    <s v="1102793064161062912"/>
    <m/>
    <b v="0"/>
    <n v="0"/>
    <s v=""/>
    <b v="0"/>
    <s v="en"/>
    <m/>
    <s v=""/>
    <b v="0"/>
    <n v="0"/>
    <s v=""/>
    <s v="Instagram"/>
    <b v="0"/>
    <s v="1102793064161062912"/>
    <s v="Tweet"/>
    <n v="0"/>
    <n v="0"/>
    <m/>
    <m/>
    <m/>
    <m/>
    <m/>
    <m/>
    <m/>
    <m/>
    <n v="10"/>
    <s v="1"/>
    <s v="1"/>
    <m/>
    <m/>
    <m/>
    <m/>
    <m/>
    <m/>
    <m/>
    <m/>
    <m/>
  </r>
  <r>
    <s v="psmodsquad"/>
    <s v="thegpsoasis"/>
    <m/>
    <m/>
    <m/>
    <m/>
    <m/>
    <m/>
    <m/>
    <m/>
    <s v="No"/>
    <n v="9"/>
    <m/>
    <m/>
    <x v="0"/>
    <d v="2019-03-05T04:50:37.000"/>
    <s v="#Martini #modernistas on the #ratpack tour #palmspringsmodsquad #psmodsquad #architecture and #design #tours #palmsprings @PalmSpringsCA @thegpsoasis visitcalifornia #visitpalmsprings… https://t.co/67tJPCjOs8"/>
    <s v="https://www.instagram.com/p/BunSSkNntm5/?utm_source=ig_twitter_share&amp;igshid=17d3csgvzjkx4"/>
    <s v="instagram.com"/>
    <x v="4"/>
    <m/>
    <s v="http://pbs.twimg.com/profile_images/619293774192074752/yBUiyWE-_normal.jpg"/>
    <x v="4"/>
    <s v="https://twitter.com/#!/psmodsquad/status/1102793513060716546"/>
    <m/>
    <m/>
    <s v="1102793513060716546"/>
    <m/>
    <b v="0"/>
    <n v="0"/>
    <s v=""/>
    <b v="0"/>
    <s v="en"/>
    <m/>
    <s v=""/>
    <b v="0"/>
    <n v="0"/>
    <s v=""/>
    <s v="Instagram"/>
    <b v="0"/>
    <s v="1102793513060716546"/>
    <s v="Tweet"/>
    <n v="0"/>
    <n v="0"/>
    <m/>
    <m/>
    <m/>
    <m/>
    <m/>
    <m/>
    <m/>
    <m/>
    <n v="10"/>
    <s v="1"/>
    <s v="1"/>
    <m/>
    <m/>
    <m/>
    <m/>
    <m/>
    <m/>
    <m/>
    <m/>
    <m/>
  </r>
  <r>
    <s v="psmodsquad"/>
    <s v="thegpsoasis"/>
    <m/>
    <m/>
    <m/>
    <m/>
    <m/>
    <m/>
    <m/>
    <m/>
    <s v="No"/>
    <n v="10"/>
    <m/>
    <m/>
    <x v="0"/>
    <d v="2019-03-05T04:54:11.000"/>
    <s v="A #family of #Modernistas from #newyork and #culvercity on the #Interior tour. #palmspringsmodsquad #psmodsquad #architecture and #design #tours #palmsprings @PalmSpringsCA @thegpsoasis… https://t.co/Fuei2aCGbn"/>
    <s v="https://www.instagram.com/p/BunSshUnsk7/?utm_source=ig_twitter_share&amp;igshid=1fi4hzmexuway"/>
    <s v="instagram.com"/>
    <x v="5"/>
    <m/>
    <s v="http://pbs.twimg.com/profile_images/619293774192074752/yBUiyWE-_normal.jpg"/>
    <x v="5"/>
    <s v="https://twitter.com/#!/psmodsquad/status/1102794410889265152"/>
    <m/>
    <m/>
    <s v="1102794410889265152"/>
    <m/>
    <b v="0"/>
    <n v="0"/>
    <s v=""/>
    <b v="0"/>
    <s v="en"/>
    <m/>
    <s v=""/>
    <b v="0"/>
    <n v="0"/>
    <s v=""/>
    <s v="Instagram"/>
    <b v="0"/>
    <s v="1102794410889265152"/>
    <s v="Tweet"/>
    <n v="0"/>
    <n v="0"/>
    <m/>
    <m/>
    <m/>
    <m/>
    <m/>
    <m/>
    <m/>
    <m/>
    <n v="10"/>
    <s v="1"/>
    <s v="1"/>
    <m/>
    <m/>
    <m/>
    <m/>
    <m/>
    <m/>
    <m/>
    <m/>
    <m/>
  </r>
  <r>
    <s v="psmodsquad"/>
    <s v="thegpsoasis"/>
    <m/>
    <m/>
    <m/>
    <m/>
    <m/>
    <m/>
    <m/>
    <m/>
    <s v="No"/>
    <n v="11"/>
    <m/>
    <m/>
    <x v="0"/>
    <d v="2019-03-09T02:49:30.000"/>
    <s v="#Modernistas from #northcarolina enjoying the #interior tour. #palmspringsmodsquad #psmodsquad #architecture and #design #tours #palmsprings @PalmSpringsCA @thegpsoasis visitcalifornia… https://t.co/tgmMDu56v6"/>
    <s v="https://www.instagram.com/p/BuxXm1XHTB-/?utm_source=ig_twitter_share&amp;igshid=14hvyrhf5gcgq"/>
    <s v="instagram.com"/>
    <x v="6"/>
    <m/>
    <s v="http://pbs.twimg.com/profile_images/619293774192074752/yBUiyWE-_normal.jpg"/>
    <x v="6"/>
    <s v="https://twitter.com/#!/psmodsquad/status/1104212585585336323"/>
    <m/>
    <m/>
    <s v="1104212585585336323"/>
    <m/>
    <b v="0"/>
    <n v="0"/>
    <s v=""/>
    <b v="0"/>
    <s v="en"/>
    <m/>
    <s v=""/>
    <b v="0"/>
    <n v="0"/>
    <s v=""/>
    <s v="Instagram"/>
    <b v="0"/>
    <s v="1104212585585336323"/>
    <s v="Tweet"/>
    <n v="0"/>
    <n v="0"/>
    <m/>
    <m/>
    <m/>
    <m/>
    <m/>
    <m/>
    <m/>
    <m/>
    <n v="10"/>
    <s v="1"/>
    <s v="1"/>
    <m/>
    <m/>
    <m/>
    <m/>
    <m/>
    <m/>
    <m/>
    <m/>
    <m/>
  </r>
  <r>
    <s v="psmodsquad"/>
    <s v="thegpsoasis"/>
    <m/>
    <m/>
    <m/>
    <m/>
    <m/>
    <m/>
    <m/>
    <m/>
    <s v="No"/>
    <n v="12"/>
    <m/>
    <m/>
    <x v="0"/>
    <d v="2019-03-09T02:50:30.000"/>
    <s v="#Modernistas from #southdakota on the #Interior tour. #palmspringsmodsquad #psmodsquad #architecture and #design #tours #palmsprings @PalmSpringsCA @thegpsoasis visitcalifornia… https://t.co/rqyOZPuHtG"/>
    <s v="https://www.instagram.com/p/BuxXuWNnvtU/?utm_source=ig_twitter_share&amp;igshid=1c2hvsxcm4b24"/>
    <s v="instagram.com"/>
    <x v="7"/>
    <m/>
    <s v="http://pbs.twimg.com/profile_images/619293774192074752/yBUiyWE-_normal.jpg"/>
    <x v="7"/>
    <s v="https://twitter.com/#!/psmodsquad/status/1104212837910695936"/>
    <m/>
    <m/>
    <s v="1104212837910695936"/>
    <m/>
    <b v="0"/>
    <n v="0"/>
    <s v=""/>
    <b v="0"/>
    <s v="en"/>
    <m/>
    <s v=""/>
    <b v="0"/>
    <n v="0"/>
    <s v=""/>
    <s v="Instagram"/>
    <b v="0"/>
    <s v="1104212837910695936"/>
    <s v="Tweet"/>
    <n v="0"/>
    <n v="0"/>
    <m/>
    <m/>
    <m/>
    <m/>
    <m/>
    <m/>
    <m/>
    <m/>
    <n v="10"/>
    <s v="1"/>
    <s v="1"/>
    <m/>
    <m/>
    <m/>
    <m/>
    <m/>
    <m/>
    <m/>
    <m/>
    <m/>
  </r>
  <r>
    <s v="psmodsquad"/>
    <s v="thegpsoasis"/>
    <m/>
    <m/>
    <m/>
    <m/>
    <m/>
    <m/>
    <m/>
    <m/>
    <s v="No"/>
    <n v="13"/>
    <m/>
    <m/>
    <x v="0"/>
    <d v="2019-03-09T02:51:40.000"/>
    <s v="#newyork #Modernistas on the #Interior tour. #palmspringsmodsquad #psmodsquad #architecture and #design #tours #palmsprings @PalmSpringsCA @thegpsoasis visitcalifornia #visitpalmsprings… https://t.co/Uvuz32BYDw"/>
    <s v="https://www.instagram.com/p/BuxX23SHUWW/?utm_source=ig_twitter_share&amp;igshid=ob6nnpure4lj"/>
    <s v="instagram.com"/>
    <x v="8"/>
    <m/>
    <s v="http://pbs.twimg.com/profile_images/619293774192074752/yBUiyWE-_normal.jpg"/>
    <x v="8"/>
    <s v="https://twitter.com/#!/psmodsquad/status/1104213131528527872"/>
    <m/>
    <m/>
    <s v="1104213131528527872"/>
    <m/>
    <b v="0"/>
    <n v="0"/>
    <s v=""/>
    <b v="0"/>
    <s v="en"/>
    <m/>
    <s v=""/>
    <b v="0"/>
    <n v="0"/>
    <s v=""/>
    <s v="Instagram"/>
    <b v="0"/>
    <s v="1104213131528527872"/>
    <s v="Tweet"/>
    <n v="0"/>
    <n v="0"/>
    <m/>
    <m/>
    <m/>
    <m/>
    <m/>
    <m/>
    <m/>
    <m/>
    <n v="10"/>
    <s v="1"/>
    <s v="1"/>
    <m/>
    <m/>
    <m/>
    <m/>
    <m/>
    <m/>
    <m/>
    <m/>
    <m/>
  </r>
  <r>
    <s v="psmodsquad"/>
    <s v="thegpsoasis"/>
    <m/>
    <m/>
    <m/>
    <m/>
    <m/>
    <m/>
    <m/>
    <m/>
    <s v="No"/>
    <n v="14"/>
    <m/>
    <m/>
    <x v="0"/>
    <d v="2019-03-11T17:49:50.000"/>
    <s v="A #family of #Modernistas visiting from #Portland #oregon on the #Interior tour. #palmspringsmodsquad #psmodsquad #architecture and #design #tours #palmsprings @PalmSpringsCA @thegpsoasis… https://t.co/yO6B1HZWL2"/>
    <s v="https://www.instagram.com/p/Bu4IO8zHVnA/?utm_source=ig_twitter_share&amp;igshid=1svvc4ylgp4vj"/>
    <s v="instagram.com"/>
    <x v="9"/>
    <m/>
    <s v="http://pbs.twimg.com/profile_images/619293774192074752/yBUiyWE-_normal.jpg"/>
    <x v="9"/>
    <s v="https://twitter.com/#!/psmodsquad/status/1105163938440798209"/>
    <m/>
    <m/>
    <s v="1105163938440798209"/>
    <m/>
    <b v="0"/>
    <n v="0"/>
    <s v=""/>
    <b v="0"/>
    <s v="en"/>
    <m/>
    <s v=""/>
    <b v="0"/>
    <n v="0"/>
    <s v=""/>
    <s v="Instagram"/>
    <b v="0"/>
    <s v="1105163938440798209"/>
    <s v="Tweet"/>
    <n v="0"/>
    <n v="0"/>
    <m/>
    <m/>
    <m/>
    <m/>
    <m/>
    <m/>
    <m/>
    <m/>
    <n v="10"/>
    <s v="1"/>
    <s v="1"/>
    <m/>
    <m/>
    <m/>
    <m/>
    <m/>
    <m/>
    <m/>
    <m/>
    <m/>
  </r>
  <r>
    <s v="psmodsquad"/>
    <s v="thegpsoasis"/>
    <m/>
    <m/>
    <m/>
    <m/>
    <m/>
    <m/>
    <m/>
    <m/>
    <s v="No"/>
    <n v="15"/>
    <m/>
    <m/>
    <x v="0"/>
    <d v="2019-03-15T01:44:25.000"/>
    <s v="#Munich and #Boston #modernistas on the #Essential tour. #palmspringsmodsquad #psmodsquad #architecture and #design #tours #palmsprings @PalmSpringsCA @thegpsoasis visitcalifornia… https://t.co/5rQSYG4hh2"/>
    <s v="https://www.instagram.com/p/BvAs7kDHfCh/?utm_source=ig_twitter_share&amp;igshid=pnwrv03o8xar"/>
    <s v="instagram.com"/>
    <x v="10"/>
    <m/>
    <s v="http://pbs.twimg.com/profile_images/619293774192074752/yBUiyWE-_normal.jpg"/>
    <x v="10"/>
    <s v="https://twitter.com/#!/psmodsquad/status/1106370536421113856"/>
    <m/>
    <m/>
    <s v="1106370536421113856"/>
    <m/>
    <b v="0"/>
    <n v="1"/>
    <s v=""/>
    <b v="0"/>
    <s v="en"/>
    <m/>
    <s v=""/>
    <b v="0"/>
    <n v="0"/>
    <s v=""/>
    <s v="Instagram"/>
    <b v="0"/>
    <s v="1106370536421113856"/>
    <s v="Tweet"/>
    <n v="0"/>
    <n v="0"/>
    <m/>
    <m/>
    <m/>
    <m/>
    <m/>
    <m/>
    <m/>
    <m/>
    <n v="10"/>
    <s v="1"/>
    <s v="1"/>
    <m/>
    <m/>
    <m/>
    <m/>
    <m/>
    <m/>
    <m/>
    <m/>
    <m/>
  </r>
  <r>
    <s v="psmodsquad"/>
    <s v="psmodsquad"/>
    <m/>
    <m/>
    <m/>
    <m/>
    <m/>
    <m/>
    <m/>
    <m/>
    <s v="No"/>
    <n v="26"/>
    <m/>
    <m/>
    <x v="1"/>
    <d v="2019-03-02T03:47:06.000"/>
    <s v="#Modernistas from #detroit #nyc #portland #oregon in the #Essential tour. #palmspringsmodsquad #psmodsquad… https://t.co/DRx5GBx4Gy"/>
    <s v="https://twitter.com/i/web/status/1101690366112264192"/>
    <s v="twitter.com"/>
    <x v="11"/>
    <m/>
    <s v="http://pbs.twimg.com/profile_images/619293774192074752/yBUiyWE-_normal.jpg"/>
    <x v="11"/>
    <s v="https://twitter.com/#!/psmodsquad/status/1101690366112264192"/>
    <m/>
    <m/>
    <s v="1101690366112264192"/>
    <m/>
    <b v="0"/>
    <n v="0"/>
    <s v=""/>
    <b v="0"/>
    <s v="en"/>
    <m/>
    <s v=""/>
    <b v="0"/>
    <n v="0"/>
    <s v=""/>
    <s v="Instagram"/>
    <b v="1"/>
    <s v="1101690366112264192"/>
    <s v="Tweet"/>
    <n v="0"/>
    <n v="0"/>
    <m/>
    <m/>
    <m/>
    <m/>
    <m/>
    <m/>
    <m/>
    <m/>
    <n v="6"/>
    <s v="1"/>
    <s v="1"/>
    <n v="0"/>
    <n v="0"/>
    <n v="0"/>
    <n v="0"/>
    <n v="0"/>
    <n v="0"/>
    <n v="12"/>
    <n v="100"/>
    <n v="12"/>
  </r>
  <r>
    <s v="psmodsquad"/>
    <s v="psmodsquad"/>
    <m/>
    <m/>
    <m/>
    <m/>
    <m/>
    <m/>
    <m/>
    <m/>
    <s v="No"/>
    <n v="27"/>
    <m/>
    <m/>
    <x v="1"/>
    <d v="2019-03-02T03:48:08.000"/>
    <s v="#Interior #modernistas on tour today. #palmspringsmodsquad #psmodsquad #architecture and #design #tours… https://t.co/QxXeB7ZUEJ"/>
    <s v="https://twitter.com/i/web/status/1101690626582683648"/>
    <s v="twitter.com"/>
    <x v="12"/>
    <m/>
    <s v="http://pbs.twimg.com/profile_images/619293774192074752/yBUiyWE-_normal.jpg"/>
    <x v="12"/>
    <s v="https://twitter.com/#!/psmodsquad/status/1101690626582683648"/>
    <m/>
    <m/>
    <s v="1101690626582683648"/>
    <m/>
    <b v="0"/>
    <n v="0"/>
    <s v=""/>
    <b v="0"/>
    <s v="en"/>
    <m/>
    <s v=""/>
    <b v="0"/>
    <n v="0"/>
    <s v=""/>
    <s v="Instagram"/>
    <b v="1"/>
    <s v="1101690626582683648"/>
    <s v="Tweet"/>
    <n v="0"/>
    <n v="0"/>
    <m/>
    <m/>
    <m/>
    <m/>
    <m/>
    <m/>
    <m/>
    <m/>
    <n v="6"/>
    <s v="1"/>
    <s v="1"/>
    <n v="0"/>
    <n v="0"/>
    <n v="0"/>
    <n v="0"/>
    <n v="0"/>
    <n v="0"/>
    <n v="11"/>
    <n v="100"/>
    <n v="11"/>
  </r>
  <r>
    <s v="psmodsquad"/>
    <s v="psmodsquad"/>
    <m/>
    <m/>
    <m/>
    <m/>
    <m/>
    <m/>
    <m/>
    <m/>
    <s v="No"/>
    <n v="28"/>
    <m/>
    <m/>
    <x v="1"/>
    <d v="2019-03-13T01:57:40.000"/>
    <s v="#pittsburgh #modernistas enjoying the amazing #blue skies and the #interior tour. #palmspringsmodsquad #psmodsquad… https://t.co/LaCMDfisTn"/>
    <s v="https://twitter.com/i/web/status/1105649094108815360"/>
    <s v="twitter.com"/>
    <x v="13"/>
    <m/>
    <s v="http://pbs.twimg.com/profile_images/619293774192074752/yBUiyWE-_normal.jpg"/>
    <x v="13"/>
    <s v="https://twitter.com/#!/psmodsquad/status/1105649094108815360"/>
    <m/>
    <m/>
    <s v="1105649094108815360"/>
    <m/>
    <b v="0"/>
    <n v="0"/>
    <s v=""/>
    <b v="0"/>
    <s v="en"/>
    <m/>
    <s v=""/>
    <b v="0"/>
    <n v="0"/>
    <s v=""/>
    <s v="Instagram"/>
    <b v="1"/>
    <s v="1105649094108815360"/>
    <s v="Tweet"/>
    <n v="0"/>
    <n v="0"/>
    <m/>
    <m/>
    <m/>
    <m/>
    <m/>
    <m/>
    <m/>
    <m/>
    <n v="6"/>
    <s v="1"/>
    <s v="1"/>
    <n v="2"/>
    <n v="15.384615384615385"/>
    <n v="0"/>
    <n v="0"/>
    <n v="0"/>
    <n v="0"/>
    <n v="11"/>
    <n v="84.61538461538461"/>
    <n v="13"/>
  </r>
  <r>
    <s v="psmodsquad"/>
    <s v="psmodsquad"/>
    <m/>
    <m/>
    <m/>
    <m/>
    <m/>
    <m/>
    <m/>
    <m/>
    <s v="No"/>
    <n v="29"/>
    <m/>
    <m/>
    <x v="1"/>
    <d v="2019-03-15T01:45:18.000"/>
    <s v="#Modernista from #Malaga #spain on the #Interior tour. #palmspringsmodsquad #psmodsquad #architecture and #design… https://t.co/W7UNTWhH4b"/>
    <s v="https://twitter.com/i/web/status/1106370755531554816"/>
    <s v="twitter.com"/>
    <x v="14"/>
    <m/>
    <s v="http://pbs.twimg.com/profile_images/619293774192074752/yBUiyWE-_normal.jpg"/>
    <x v="14"/>
    <s v="https://twitter.com/#!/psmodsquad/status/1106370755531554816"/>
    <m/>
    <m/>
    <s v="1106370755531554816"/>
    <m/>
    <b v="0"/>
    <n v="0"/>
    <s v=""/>
    <b v="0"/>
    <s v="en"/>
    <m/>
    <s v=""/>
    <b v="0"/>
    <n v="0"/>
    <s v=""/>
    <s v="Instagram"/>
    <b v="1"/>
    <s v="1106370755531554816"/>
    <s v="Tweet"/>
    <n v="0"/>
    <n v="0"/>
    <m/>
    <m/>
    <m/>
    <m/>
    <m/>
    <m/>
    <m/>
    <m/>
    <n v="6"/>
    <s v="1"/>
    <s v="1"/>
    <n v="0"/>
    <n v="0"/>
    <n v="0"/>
    <n v="0"/>
    <n v="0"/>
    <n v="0"/>
    <n v="13"/>
    <n v="100"/>
    <n v="13"/>
  </r>
  <r>
    <s v="psmodsquad"/>
    <s v="psmodsquad"/>
    <m/>
    <m/>
    <m/>
    <m/>
    <m/>
    <m/>
    <m/>
    <m/>
    <s v="No"/>
    <n v="30"/>
    <m/>
    <m/>
    <x v="1"/>
    <d v="2019-03-15T01:46:26.000"/>
    <s v="#Modernistas from #Brisbane #australia enjoying the #interior tour #palmspringsmodsquad #psmodsquad #architecture a… https://t.co/DWHgCsFuZm"/>
    <s v="https://twitter.com/i/web/status/1106371040744108032"/>
    <s v="twitter.com"/>
    <x v="15"/>
    <m/>
    <s v="http://pbs.twimg.com/profile_images/619293774192074752/yBUiyWE-_normal.jpg"/>
    <x v="15"/>
    <s v="https://twitter.com/#!/psmodsquad/status/1106371040744108032"/>
    <m/>
    <m/>
    <s v="1106371040744108032"/>
    <m/>
    <b v="0"/>
    <n v="0"/>
    <s v=""/>
    <b v="0"/>
    <s v="en"/>
    <m/>
    <s v=""/>
    <b v="0"/>
    <n v="0"/>
    <s v=""/>
    <s v="Instagram"/>
    <b v="1"/>
    <s v="1106371040744108032"/>
    <s v="Tweet"/>
    <n v="0"/>
    <n v="0"/>
    <m/>
    <m/>
    <m/>
    <m/>
    <m/>
    <m/>
    <m/>
    <m/>
    <n v="6"/>
    <s v="1"/>
    <s v="1"/>
    <n v="1"/>
    <n v="8.333333333333334"/>
    <n v="0"/>
    <n v="0"/>
    <n v="0"/>
    <n v="0"/>
    <n v="11"/>
    <n v="91.66666666666667"/>
    <n v="12"/>
  </r>
  <r>
    <s v="psmodsquad"/>
    <s v="psmodsquad"/>
    <m/>
    <m/>
    <m/>
    <m/>
    <m/>
    <m/>
    <m/>
    <m/>
    <s v="No"/>
    <n v="31"/>
    <m/>
    <m/>
    <x v="1"/>
    <d v="2019-03-15T01:47:28.000"/>
    <s v="#London and #kansascity #modernistas enjoying the #Essential tour #palmspringsmodsquad #psmodsquad #architecture an… https://t.co/ZmSxQsuILM"/>
    <s v="https://twitter.com/i/web/status/1106371302334578688"/>
    <s v="twitter.com"/>
    <x v="16"/>
    <m/>
    <s v="http://pbs.twimg.com/profile_images/619293774192074752/yBUiyWE-_normal.jpg"/>
    <x v="16"/>
    <s v="https://twitter.com/#!/psmodsquad/status/1106371302334578688"/>
    <m/>
    <m/>
    <s v="1106371302334578688"/>
    <m/>
    <b v="0"/>
    <n v="0"/>
    <s v=""/>
    <b v="0"/>
    <s v="en"/>
    <m/>
    <s v=""/>
    <b v="0"/>
    <n v="0"/>
    <s v=""/>
    <s v="Instagram"/>
    <b v="1"/>
    <s v="1106371302334578688"/>
    <s v="Tweet"/>
    <n v="0"/>
    <n v="0"/>
    <m/>
    <m/>
    <m/>
    <m/>
    <m/>
    <m/>
    <m/>
    <m/>
    <n v="6"/>
    <s v="1"/>
    <s v="1"/>
    <n v="1"/>
    <n v="8.333333333333334"/>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1"/>
        <item x="12"/>
        <item x="0"/>
        <item x="1"/>
        <item x="2"/>
        <item x="3"/>
        <item x="4"/>
        <item x="5"/>
        <item x="6"/>
        <item x="7"/>
        <item x="8"/>
        <item x="9"/>
        <item x="13"/>
        <item x="10"/>
        <item x="14"/>
        <item x="15"/>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7">
        <i x="1" s="1"/>
        <i x="5" s="1"/>
        <i x="9" s="1"/>
        <i x="12" s="1"/>
        <i x="16" s="1"/>
        <i x="4" s="1"/>
        <i x="14" s="1"/>
        <i x="15" s="1"/>
        <i x="11" s="1"/>
        <i x="3" s="1"/>
        <i x="6" s="1"/>
        <i x="7" s="1"/>
        <i x="10" s="1"/>
        <i x="8" s="1"/>
        <i x="13"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1" totalsRowShown="0" headerRowDxfId="364" dataDxfId="363">
  <autoFilter ref="A2:BL31"/>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34" dataDxfId="233">
  <autoFilter ref="A2:C5"/>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11" totalsRowShown="0" headerRowDxfId="227" dataDxfId="226">
  <autoFilter ref="A1:F11"/>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F16" totalsRowShown="0" headerRowDxfId="219" dataDxfId="218">
  <autoFilter ref="A14:F16"/>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F29" totalsRowShown="0" headerRowDxfId="211" dataDxfId="210">
  <autoFilter ref="A19:F29"/>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F42" totalsRowShown="0" headerRowDxfId="202" dataDxfId="201">
  <autoFilter ref="A32:F42"/>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F55" totalsRowShown="0" headerRowDxfId="193" dataDxfId="192">
  <autoFilter ref="A45:F55"/>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F59" totalsRowShown="0" headerRowDxfId="184" dataDxfId="183">
  <autoFilter ref="A58:F59"/>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1:F65" totalsRowShown="0" headerRowDxfId="181" dataDxfId="180">
  <autoFilter ref="A61:F65"/>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8:F74" totalsRowShown="0" headerRowDxfId="166" dataDxfId="165">
  <autoFilter ref="A68:F74"/>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 totalsRowShown="0" headerRowDxfId="311" dataDxfId="310">
  <autoFilter ref="A2:BS8"/>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7" totalsRowShown="0" headerRowDxfId="147" dataDxfId="146">
  <autoFilter ref="A1:G4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7" totalsRowShown="0" headerRowDxfId="138" dataDxfId="137">
  <autoFilter ref="A1:L3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 totalsRowShown="0" headerRowDxfId="64" dataDxfId="63">
  <autoFilter ref="A2:BL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7" totalsRowShown="0" headerRowDxfId="68" dataDxfId="67">
  <autoFilter ref="A1:B7"/>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5" dataDxfId="264">
  <autoFilter ref="A1:C7"/>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unELvyHAY1/?utm_source=ig_twitter_share&amp;igshid=f61mtlsgodud" TargetMode="External" /><Relationship Id="rId2" Type="http://schemas.openxmlformats.org/officeDocument/2006/relationships/hyperlink" Target="https://www.instagram.com/p/BunELvyHAY1/?utm_source=ig_twitter_share&amp;igshid=f61mtlsgodud" TargetMode="External" /><Relationship Id="rId3" Type="http://schemas.openxmlformats.org/officeDocument/2006/relationships/hyperlink" Target="https://www.instagram.com/p/BunELvyHAY1/?utm_source=ig_twitter_share&amp;igshid=f61mtlsgodud" TargetMode="External" /><Relationship Id="rId4" Type="http://schemas.openxmlformats.org/officeDocument/2006/relationships/hyperlink" Target="https://www.instagram.com/p/BunR4S4n3GH/?utm_source=ig_twitter_share&amp;igshid=1bm3f9g94cniz" TargetMode="External" /><Relationship Id="rId5" Type="http://schemas.openxmlformats.org/officeDocument/2006/relationships/hyperlink" Target="https://www.instagram.com/p/BunR_QGHS-W/?utm_source=ig_twitter_share&amp;igshid=1wywlkp1bljju" TargetMode="External" /><Relationship Id="rId6" Type="http://schemas.openxmlformats.org/officeDocument/2006/relationships/hyperlink" Target="https://www.instagram.com/p/BunSFe8nC_3/?utm_source=ig_twitter_share&amp;igshid=qdnq5gkp6qkv" TargetMode="External" /><Relationship Id="rId7" Type="http://schemas.openxmlformats.org/officeDocument/2006/relationships/hyperlink" Target="https://www.instagram.com/p/BunSSkNntm5/?utm_source=ig_twitter_share&amp;igshid=17d3csgvzjkx4" TargetMode="External" /><Relationship Id="rId8" Type="http://schemas.openxmlformats.org/officeDocument/2006/relationships/hyperlink" Target="https://www.instagram.com/p/BunSshUnsk7/?utm_source=ig_twitter_share&amp;igshid=1fi4hzmexuway" TargetMode="External" /><Relationship Id="rId9" Type="http://schemas.openxmlformats.org/officeDocument/2006/relationships/hyperlink" Target="https://www.instagram.com/p/BuxXm1XHTB-/?utm_source=ig_twitter_share&amp;igshid=14hvyrhf5gcgq" TargetMode="External" /><Relationship Id="rId10" Type="http://schemas.openxmlformats.org/officeDocument/2006/relationships/hyperlink" Target="https://www.instagram.com/p/BuxXuWNnvtU/?utm_source=ig_twitter_share&amp;igshid=1c2hvsxcm4b24" TargetMode="External" /><Relationship Id="rId11" Type="http://schemas.openxmlformats.org/officeDocument/2006/relationships/hyperlink" Target="https://www.instagram.com/p/BuxX23SHUWW/?utm_source=ig_twitter_share&amp;igshid=ob6nnpure4lj" TargetMode="External" /><Relationship Id="rId12" Type="http://schemas.openxmlformats.org/officeDocument/2006/relationships/hyperlink" Target="https://www.instagram.com/p/Bu4IO8zHVnA/?utm_source=ig_twitter_share&amp;igshid=1svvc4ylgp4vj" TargetMode="External" /><Relationship Id="rId13" Type="http://schemas.openxmlformats.org/officeDocument/2006/relationships/hyperlink" Target="https://www.instagram.com/p/BvAs7kDHfCh/?utm_source=ig_twitter_share&amp;igshid=pnwrv03o8xar" TargetMode="External" /><Relationship Id="rId14" Type="http://schemas.openxmlformats.org/officeDocument/2006/relationships/hyperlink" Target="https://www.instagram.com/p/BunR4S4n3GH/?utm_source=ig_twitter_share&amp;igshid=1bm3f9g94cniz" TargetMode="External" /><Relationship Id="rId15" Type="http://schemas.openxmlformats.org/officeDocument/2006/relationships/hyperlink" Target="https://www.instagram.com/p/BunR_QGHS-W/?utm_source=ig_twitter_share&amp;igshid=1wywlkp1bljju" TargetMode="External" /><Relationship Id="rId16" Type="http://schemas.openxmlformats.org/officeDocument/2006/relationships/hyperlink" Target="https://www.instagram.com/p/BunSFe8nC_3/?utm_source=ig_twitter_share&amp;igshid=qdnq5gkp6qkv" TargetMode="External" /><Relationship Id="rId17" Type="http://schemas.openxmlformats.org/officeDocument/2006/relationships/hyperlink" Target="https://www.instagram.com/p/BunSSkNntm5/?utm_source=ig_twitter_share&amp;igshid=17d3csgvzjkx4" TargetMode="External" /><Relationship Id="rId18" Type="http://schemas.openxmlformats.org/officeDocument/2006/relationships/hyperlink" Target="https://www.instagram.com/p/BunSshUnsk7/?utm_source=ig_twitter_share&amp;igshid=1fi4hzmexuway" TargetMode="External" /><Relationship Id="rId19" Type="http://schemas.openxmlformats.org/officeDocument/2006/relationships/hyperlink" Target="https://www.instagram.com/p/BuxXm1XHTB-/?utm_source=ig_twitter_share&amp;igshid=14hvyrhf5gcgq" TargetMode="External" /><Relationship Id="rId20" Type="http://schemas.openxmlformats.org/officeDocument/2006/relationships/hyperlink" Target="https://www.instagram.com/p/BuxXuWNnvtU/?utm_source=ig_twitter_share&amp;igshid=1c2hvsxcm4b24" TargetMode="External" /><Relationship Id="rId21" Type="http://schemas.openxmlformats.org/officeDocument/2006/relationships/hyperlink" Target="https://www.instagram.com/p/BuxX23SHUWW/?utm_source=ig_twitter_share&amp;igshid=ob6nnpure4lj" TargetMode="External" /><Relationship Id="rId22" Type="http://schemas.openxmlformats.org/officeDocument/2006/relationships/hyperlink" Target="https://www.instagram.com/p/Bu4IO8zHVnA/?utm_source=ig_twitter_share&amp;igshid=1svvc4ylgp4vj" TargetMode="External" /><Relationship Id="rId23" Type="http://schemas.openxmlformats.org/officeDocument/2006/relationships/hyperlink" Target="https://www.instagram.com/p/BvAs7kDHfCh/?utm_source=ig_twitter_share&amp;igshid=pnwrv03o8xar" TargetMode="External" /><Relationship Id="rId24" Type="http://schemas.openxmlformats.org/officeDocument/2006/relationships/hyperlink" Target="https://twitter.com/i/web/status/1101690366112264192" TargetMode="External" /><Relationship Id="rId25" Type="http://schemas.openxmlformats.org/officeDocument/2006/relationships/hyperlink" Target="https://twitter.com/i/web/status/1101690626582683648" TargetMode="External" /><Relationship Id="rId26" Type="http://schemas.openxmlformats.org/officeDocument/2006/relationships/hyperlink" Target="https://twitter.com/i/web/status/1105649094108815360" TargetMode="External" /><Relationship Id="rId27" Type="http://schemas.openxmlformats.org/officeDocument/2006/relationships/hyperlink" Target="https://twitter.com/i/web/status/1106370755531554816" TargetMode="External" /><Relationship Id="rId28" Type="http://schemas.openxmlformats.org/officeDocument/2006/relationships/hyperlink" Target="https://twitter.com/i/web/status/1106371040744108032" TargetMode="External" /><Relationship Id="rId29" Type="http://schemas.openxmlformats.org/officeDocument/2006/relationships/hyperlink" Target="https://twitter.com/i/web/status/1106371302334578688" TargetMode="External" /><Relationship Id="rId30" Type="http://schemas.openxmlformats.org/officeDocument/2006/relationships/hyperlink" Target="http://pbs.twimg.com/profile_images/845855787146620929/VKAZMVDL_normal.jpg" TargetMode="External" /><Relationship Id="rId31" Type="http://schemas.openxmlformats.org/officeDocument/2006/relationships/hyperlink" Target="http://pbs.twimg.com/profile_images/845855787146620929/VKAZMVDL_normal.jpg" TargetMode="External" /><Relationship Id="rId32" Type="http://schemas.openxmlformats.org/officeDocument/2006/relationships/hyperlink" Target="http://pbs.twimg.com/profile_images/845855787146620929/VKAZMVDL_normal.jpg" TargetMode="External" /><Relationship Id="rId33" Type="http://schemas.openxmlformats.org/officeDocument/2006/relationships/hyperlink" Target="http://pbs.twimg.com/profile_images/619293774192074752/yBUiyWE-_normal.jpg" TargetMode="External" /><Relationship Id="rId34" Type="http://schemas.openxmlformats.org/officeDocument/2006/relationships/hyperlink" Target="http://pbs.twimg.com/profile_images/619293774192074752/yBUiyWE-_normal.jpg" TargetMode="External" /><Relationship Id="rId35" Type="http://schemas.openxmlformats.org/officeDocument/2006/relationships/hyperlink" Target="http://pbs.twimg.com/profile_images/619293774192074752/yBUiyWE-_normal.jpg" TargetMode="External" /><Relationship Id="rId36" Type="http://schemas.openxmlformats.org/officeDocument/2006/relationships/hyperlink" Target="http://pbs.twimg.com/profile_images/619293774192074752/yBUiyWE-_normal.jpg" TargetMode="External" /><Relationship Id="rId37" Type="http://schemas.openxmlformats.org/officeDocument/2006/relationships/hyperlink" Target="http://pbs.twimg.com/profile_images/619293774192074752/yBUiyWE-_normal.jpg" TargetMode="External" /><Relationship Id="rId38" Type="http://schemas.openxmlformats.org/officeDocument/2006/relationships/hyperlink" Target="http://pbs.twimg.com/profile_images/619293774192074752/yBUiyWE-_normal.jpg" TargetMode="External" /><Relationship Id="rId39" Type="http://schemas.openxmlformats.org/officeDocument/2006/relationships/hyperlink" Target="http://pbs.twimg.com/profile_images/619293774192074752/yBUiyWE-_normal.jpg" TargetMode="External" /><Relationship Id="rId40" Type="http://schemas.openxmlformats.org/officeDocument/2006/relationships/hyperlink" Target="http://pbs.twimg.com/profile_images/619293774192074752/yBUiyWE-_normal.jpg" TargetMode="External" /><Relationship Id="rId41" Type="http://schemas.openxmlformats.org/officeDocument/2006/relationships/hyperlink" Target="http://pbs.twimg.com/profile_images/619293774192074752/yBUiyWE-_normal.jpg" TargetMode="External" /><Relationship Id="rId42" Type="http://schemas.openxmlformats.org/officeDocument/2006/relationships/hyperlink" Target="http://pbs.twimg.com/profile_images/619293774192074752/yBUiyWE-_normal.jpg" TargetMode="External" /><Relationship Id="rId43" Type="http://schemas.openxmlformats.org/officeDocument/2006/relationships/hyperlink" Target="http://pbs.twimg.com/profile_images/619293774192074752/yBUiyWE-_normal.jpg" TargetMode="External" /><Relationship Id="rId44" Type="http://schemas.openxmlformats.org/officeDocument/2006/relationships/hyperlink" Target="http://pbs.twimg.com/profile_images/619293774192074752/yBUiyWE-_normal.jpg" TargetMode="External" /><Relationship Id="rId45" Type="http://schemas.openxmlformats.org/officeDocument/2006/relationships/hyperlink" Target="http://pbs.twimg.com/profile_images/619293774192074752/yBUiyWE-_normal.jpg" TargetMode="External" /><Relationship Id="rId46" Type="http://schemas.openxmlformats.org/officeDocument/2006/relationships/hyperlink" Target="http://pbs.twimg.com/profile_images/619293774192074752/yBUiyWE-_normal.jpg" TargetMode="External" /><Relationship Id="rId47" Type="http://schemas.openxmlformats.org/officeDocument/2006/relationships/hyperlink" Target="http://pbs.twimg.com/profile_images/619293774192074752/yBUiyWE-_normal.jpg" TargetMode="External" /><Relationship Id="rId48" Type="http://schemas.openxmlformats.org/officeDocument/2006/relationships/hyperlink" Target="http://pbs.twimg.com/profile_images/619293774192074752/yBUiyWE-_normal.jpg" TargetMode="External" /><Relationship Id="rId49" Type="http://schemas.openxmlformats.org/officeDocument/2006/relationships/hyperlink" Target="http://pbs.twimg.com/profile_images/619293774192074752/yBUiyWE-_normal.jpg" TargetMode="External" /><Relationship Id="rId50" Type="http://schemas.openxmlformats.org/officeDocument/2006/relationships/hyperlink" Target="http://pbs.twimg.com/profile_images/619293774192074752/yBUiyWE-_normal.jpg" TargetMode="External" /><Relationship Id="rId51" Type="http://schemas.openxmlformats.org/officeDocument/2006/relationships/hyperlink" Target="http://pbs.twimg.com/profile_images/619293774192074752/yBUiyWE-_normal.jpg" TargetMode="External" /><Relationship Id="rId52" Type="http://schemas.openxmlformats.org/officeDocument/2006/relationships/hyperlink" Target="http://pbs.twimg.com/profile_images/619293774192074752/yBUiyWE-_normal.jpg" TargetMode="External" /><Relationship Id="rId53" Type="http://schemas.openxmlformats.org/officeDocument/2006/relationships/hyperlink" Target="http://pbs.twimg.com/profile_images/619293774192074752/yBUiyWE-_normal.jpg" TargetMode="External" /><Relationship Id="rId54" Type="http://schemas.openxmlformats.org/officeDocument/2006/relationships/hyperlink" Target="http://pbs.twimg.com/profile_images/619293774192074752/yBUiyWE-_normal.jpg" TargetMode="External" /><Relationship Id="rId55" Type="http://schemas.openxmlformats.org/officeDocument/2006/relationships/hyperlink" Target="http://pbs.twimg.com/profile_images/619293774192074752/yBUiyWE-_normal.jpg" TargetMode="External" /><Relationship Id="rId56" Type="http://schemas.openxmlformats.org/officeDocument/2006/relationships/hyperlink" Target="http://pbs.twimg.com/profile_images/619293774192074752/yBUiyWE-_normal.jpg" TargetMode="External" /><Relationship Id="rId57" Type="http://schemas.openxmlformats.org/officeDocument/2006/relationships/hyperlink" Target="http://pbs.twimg.com/profile_images/619293774192074752/yBUiyWE-_normal.jpg" TargetMode="External" /><Relationship Id="rId58" Type="http://schemas.openxmlformats.org/officeDocument/2006/relationships/hyperlink" Target="http://pbs.twimg.com/profile_images/619293774192074752/yBUiyWE-_normal.jpg" TargetMode="External" /><Relationship Id="rId59" Type="http://schemas.openxmlformats.org/officeDocument/2006/relationships/hyperlink" Target="https://twitter.com/#!/soniafalcone/status/1102762495431921664" TargetMode="External" /><Relationship Id="rId60" Type="http://schemas.openxmlformats.org/officeDocument/2006/relationships/hyperlink" Target="https://twitter.com/#!/soniafalcone/status/1102762495431921664" TargetMode="External" /><Relationship Id="rId61" Type="http://schemas.openxmlformats.org/officeDocument/2006/relationships/hyperlink" Target="https://twitter.com/#!/soniafalcone/status/1102762495431921664" TargetMode="External" /><Relationship Id="rId62" Type="http://schemas.openxmlformats.org/officeDocument/2006/relationships/hyperlink" Target="https://twitter.com/#!/psmodsquad/status/1102792617199194112" TargetMode="External" /><Relationship Id="rId63" Type="http://schemas.openxmlformats.org/officeDocument/2006/relationships/hyperlink" Target="https://twitter.com/#!/psmodsquad/status/1102792850838876160" TargetMode="External" /><Relationship Id="rId64" Type="http://schemas.openxmlformats.org/officeDocument/2006/relationships/hyperlink" Target="https://twitter.com/#!/psmodsquad/status/1102793064161062912" TargetMode="External" /><Relationship Id="rId65" Type="http://schemas.openxmlformats.org/officeDocument/2006/relationships/hyperlink" Target="https://twitter.com/#!/psmodsquad/status/1102793513060716546" TargetMode="External" /><Relationship Id="rId66" Type="http://schemas.openxmlformats.org/officeDocument/2006/relationships/hyperlink" Target="https://twitter.com/#!/psmodsquad/status/1102794410889265152" TargetMode="External" /><Relationship Id="rId67" Type="http://schemas.openxmlformats.org/officeDocument/2006/relationships/hyperlink" Target="https://twitter.com/#!/psmodsquad/status/1104212585585336323" TargetMode="External" /><Relationship Id="rId68" Type="http://schemas.openxmlformats.org/officeDocument/2006/relationships/hyperlink" Target="https://twitter.com/#!/psmodsquad/status/1104212837910695936" TargetMode="External" /><Relationship Id="rId69" Type="http://schemas.openxmlformats.org/officeDocument/2006/relationships/hyperlink" Target="https://twitter.com/#!/psmodsquad/status/1104213131528527872" TargetMode="External" /><Relationship Id="rId70" Type="http://schemas.openxmlformats.org/officeDocument/2006/relationships/hyperlink" Target="https://twitter.com/#!/psmodsquad/status/1105163938440798209" TargetMode="External" /><Relationship Id="rId71" Type="http://schemas.openxmlformats.org/officeDocument/2006/relationships/hyperlink" Target="https://twitter.com/#!/psmodsquad/status/1106370536421113856" TargetMode="External" /><Relationship Id="rId72" Type="http://schemas.openxmlformats.org/officeDocument/2006/relationships/hyperlink" Target="https://twitter.com/#!/psmodsquad/status/1102792617199194112" TargetMode="External" /><Relationship Id="rId73" Type="http://schemas.openxmlformats.org/officeDocument/2006/relationships/hyperlink" Target="https://twitter.com/#!/psmodsquad/status/1102792850838876160" TargetMode="External" /><Relationship Id="rId74" Type="http://schemas.openxmlformats.org/officeDocument/2006/relationships/hyperlink" Target="https://twitter.com/#!/psmodsquad/status/1102793064161062912" TargetMode="External" /><Relationship Id="rId75" Type="http://schemas.openxmlformats.org/officeDocument/2006/relationships/hyperlink" Target="https://twitter.com/#!/psmodsquad/status/1102793513060716546" TargetMode="External" /><Relationship Id="rId76" Type="http://schemas.openxmlformats.org/officeDocument/2006/relationships/hyperlink" Target="https://twitter.com/#!/psmodsquad/status/1102794410889265152" TargetMode="External" /><Relationship Id="rId77" Type="http://schemas.openxmlformats.org/officeDocument/2006/relationships/hyperlink" Target="https://twitter.com/#!/psmodsquad/status/1104212585585336323" TargetMode="External" /><Relationship Id="rId78" Type="http://schemas.openxmlformats.org/officeDocument/2006/relationships/hyperlink" Target="https://twitter.com/#!/psmodsquad/status/1104212837910695936" TargetMode="External" /><Relationship Id="rId79" Type="http://schemas.openxmlformats.org/officeDocument/2006/relationships/hyperlink" Target="https://twitter.com/#!/psmodsquad/status/1104213131528527872" TargetMode="External" /><Relationship Id="rId80" Type="http://schemas.openxmlformats.org/officeDocument/2006/relationships/hyperlink" Target="https://twitter.com/#!/psmodsquad/status/1105163938440798209" TargetMode="External" /><Relationship Id="rId81" Type="http://schemas.openxmlformats.org/officeDocument/2006/relationships/hyperlink" Target="https://twitter.com/#!/psmodsquad/status/1106370536421113856" TargetMode="External" /><Relationship Id="rId82" Type="http://schemas.openxmlformats.org/officeDocument/2006/relationships/hyperlink" Target="https://twitter.com/#!/psmodsquad/status/1101690366112264192" TargetMode="External" /><Relationship Id="rId83" Type="http://schemas.openxmlformats.org/officeDocument/2006/relationships/hyperlink" Target="https://twitter.com/#!/psmodsquad/status/1101690626582683648" TargetMode="External" /><Relationship Id="rId84" Type="http://schemas.openxmlformats.org/officeDocument/2006/relationships/hyperlink" Target="https://twitter.com/#!/psmodsquad/status/1105649094108815360" TargetMode="External" /><Relationship Id="rId85" Type="http://schemas.openxmlformats.org/officeDocument/2006/relationships/hyperlink" Target="https://twitter.com/#!/psmodsquad/status/1106370755531554816" TargetMode="External" /><Relationship Id="rId86" Type="http://schemas.openxmlformats.org/officeDocument/2006/relationships/hyperlink" Target="https://twitter.com/#!/psmodsquad/status/1106371040744108032" TargetMode="External" /><Relationship Id="rId87" Type="http://schemas.openxmlformats.org/officeDocument/2006/relationships/hyperlink" Target="https://twitter.com/#!/psmodsquad/status/1106371302334578688" TargetMode="External" /><Relationship Id="rId88" Type="http://schemas.openxmlformats.org/officeDocument/2006/relationships/comments" Target="../comments1.xml" /><Relationship Id="rId89" Type="http://schemas.openxmlformats.org/officeDocument/2006/relationships/vmlDrawing" Target="../drawings/vmlDrawing1.vml" /><Relationship Id="rId90" Type="http://schemas.openxmlformats.org/officeDocument/2006/relationships/table" Target="../tables/table1.xml" /><Relationship Id="rId9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unELvyHAY1/?utm_source=ig_twitter_share&amp;igshid=f61mtlsgodud" TargetMode="External" /><Relationship Id="rId2" Type="http://schemas.openxmlformats.org/officeDocument/2006/relationships/hyperlink" Target="https://www.instagram.com/p/BunR4S4n3GH/?utm_source=ig_twitter_share&amp;igshid=1bm3f9g94cniz" TargetMode="External" /><Relationship Id="rId3" Type="http://schemas.openxmlformats.org/officeDocument/2006/relationships/hyperlink" Target="https://www.instagram.com/p/BunR_QGHS-W/?utm_source=ig_twitter_share&amp;igshid=1wywlkp1bljju" TargetMode="External" /><Relationship Id="rId4" Type="http://schemas.openxmlformats.org/officeDocument/2006/relationships/hyperlink" Target="https://www.instagram.com/p/BunSFe8nC_3/?utm_source=ig_twitter_share&amp;igshid=qdnq5gkp6qkv" TargetMode="External" /><Relationship Id="rId5" Type="http://schemas.openxmlformats.org/officeDocument/2006/relationships/hyperlink" Target="https://www.instagram.com/p/BunSSkNntm5/?utm_source=ig_twitter_share&amp;igshid=17d3csgvzjkx4" TargetMode="External" /><Relationship Id="rId6" Type="http://schemas.openxmlformats.org/officeDocument/2006/relationships/hyperlink" Target="https://www.instagram.com/p/BunSshUnsk7/?utm_source=ig_twitter_share&amp;igshid=1fi4hzmexuway" TargetMode="External" /><Relationship Id="rId7" Type="http://schemas.openxmlformats.org/officeDocument/2006/relationships/hyperlink" Target="https://www.instagram.com/p/BuxXm1XHTB-/?utm_source=ig_twitter_share&amp;igshid=14hvyrhf5gcgq" TargetMode="External" /><Relationship Id="rId8" Type="http://schemas.openxmlformats.org/officeDocument/2006/relationships/hyperlink" Target="https://www.instagram.com/p/BuxXuWNnvtU/?utm_source=ig_twitter_share&amp;igshid=1c2hvsxcm4b24" TargetMode="External" /><Relationship Id="rId9" Type="http://schemas.openxmlformats.org/officeDocument/2006/relationships/hyperlink" Target="https://www.instagram.com/p/BuxX23SHUWW/?utm_source=ig_twitter_share&amp;igshid=ob6nnpure4lj" TargetMode="External" /><Relationship Id="rId10" Type="http://schemas.openxmlformats.org/officeDocument/2006/relationships/hyperlink" Target="https://www.instagram.com/p/Bu4IO8zHVnA/?utm_source=ig_twitter_share&amp;igshid=1svvc4ylgp4vj" TargetMode="External" /><Relationship Id="rId11" Type="http://schemas.openxmlformats.org/officeDocument/2006/relationships/hyperlink" Target="https://www.instagram.com/p/BvAs7kDHfCh/?utm_source=ig_twitter_share&amp;igshid=pnwrv03o8xar" TargetMode="External" /><Relationship Id="rId12" Type="http://schemas.openxmlformats.org/officeDocument/2006/relationships/hyperlink" Target="https://twitter.com/i/web/status/1101690366112264192" TargetMode="External" /><Relationship Id="rId13" Type="http://schemas.openxmlformats.org/officeDocument/2006/relationships/hyperlink" Target="https://twitter.com/i/web/status/1101690626582683648" TargetMode="External" /><Relationship Id="rId14" Type="http://schemas.openxmlformats.org/officeDocument/2006/relationships/hyperlink" Target="https://twitter.com/i/web/status/1105649094108815360" TargetMode="External" /><Relationship Id="rId15" Type="http://schemas.openxmlformats.org/officeDocument/2006/relationships/hyperlink" Target="https://twitter.com/i/web/status/1106370755531554816" TargetMode="External" /><Relationship Id="rId16" Type="http://schemas.openxmlformats.org/officeDocument/2006/relationships/hyperlink" Target="https://twitter.com/i/web/status/1106371040744108032" TargetMode="External" /><Relationship Id="rId17" Type="http://schemas.openxmlformats.org/officeDocument/2006/relationships/hyperlink" Target="https://twitter.com/i/web/status/1106371302334578688" TargetMode="External" /><Relationship Id="rId18" Type="http://schemas.openxmlformats.org/officeDocument/2006/relationships/hyperlink" Target="http://pbs.twimg.com/profile_images/845855787146620929/VKAZMVDL_normal.jpg" TargetMode="External" /><Relationship Id="rId19" Type="http://schemas.openxmlformats.org/officeDocument/2006/relationships/hyperlink" Target="http://pbs.twimg.com/profile_images/619293774192074752/yBUiyWE-_normal.jpg" TargetMode="External" /><Relationship Id="rId20" Type="http://schemas.openxmlformats.org/officeDocument/2006/relationships/hyperlink" Target="http://pbs.twimg.com/profile_images/619293774192074752/yBUiyWE-_normal.jpg" TargetMode="External" /><Relationship Id="rId21" Type="http://schemas.openxmlformats.org/officeDocument/2006/relationships/hyperlink" Target="http://pbs.twimg.com/profile_images/619293774192074752/yBUiyWE-_normal.jpg" TargetMode="External" /><Relationship Id="rId22" Type="http://schemas.openxmlformats.org/officeDocument/2006/relationships/hyperlink" Target="http://pbs.twimg.com/profile_images/619293774192074752/yBUiyWE-_normal.jpg" TargetMode="External" /><Relationship Id="rId23" Type="http://schemas.openxmlformats.org/officeDocument/2006/relationships/hyperlink" Target="http://pbs.twimg.com/profile_images/619293774192074752/yBUiyWE-_normal.jpg" TargetMode="External" /><Relationship Id="rId24" Type="http://schemas.openxmlformats.org/officeDocument/2006/relationships/hyperlink" Target="http://pbs.twimg.com/profile_images/619293774192074752/yBUiyWE-_normal.jpg" TargetMode="External" /><Relationship Id="rId25" Type="http://schemas.openxmlformats.org/officeDocument/2006/relationships/hyperlink" Target="http://pbs.twimg.com/profile_images/619293774192074752/yBUiyWE-_normal.jpg" TargetMode="External" /><Relationship Id="rId26" Type="http://schemas.openxmlformats.org/officeDocument/2006/relationships/hyperlink" Target="http://pbs.twimg.com/profile_images/619293774192074752/yBUiyWE-_normal.jpg" TargetMode="External" /><Relationship Id="rId27" Type="http://schemas.openxmlformats.org/officeDocument/2006/relationships/hyperlink" Target="http://pbs.twimg.com/profile_images/619293774192074752/yBUiyWE-_normal.jpg" TargetMode="External" /><Relationship Id="rId28" Type="http://schemas.openxmlformats.org/officeDocument/2006/relationships/hyperlink" Target="http://pbs.twimg.com/profile_images/619293774192074752/yBUiyWE-_normal.jpg" TargetMode="External" /><Relationship Id="rId29" Type="http://schemas.openxmlformats.org/officeDocument/2006/relationships/hyperlink" Target="http://pbs.twimg.com/profile_images/619293774192074752/yBUiyWE-_normal.jpg" TargetMode="External" /><Relationship Id="rId30" Type="http://schemas.openxmlformats.org/officeDocument/2006/relationships/hyperlink" Target="http://pbs.twimg.com/profile_images/619293774192074752/yBUiyWE-_normal.jpg" TargetMode="External" /><Relationship Id="rId31" Type="http://schemas.openxmlformats.org/officeDocument/2006/relationships/hyperlink" Target="http://pbs.twimg.com/profile_images/619293774192074752/yBUiyWE-_normal.jpg" TargetMode="External" /><Relationship Id="rId32" Type="http://schemas.openxmlformats.org/officeDocument/2006/relationships/hyperlink" Target="http://pbs.twimg.com/profile_images/619293774192074752/yBUiyWE-_normal.jpg" TargetMode="External" /><Relationship Id="rId33" Type="http://schemas.openxmlformats.org/officeDocument/2006/relationships/hyperlink" Target="http://pbs.twimg.com/profile_images/619293774192074752/yBUiyWE-_normal.jpg" TargetMode="External" /><Relationship Id="rId34" Type="http://schemas.openxmlformats.org/officeDocument/2006/relationships/hyperlink" Target="http://pbs.twimg.com/profile_images/619293774192074752/yBUiyWE-_normal.jpg" TargetMode="External" /><Relationship Id="rId35" Type="http://schemas.openxmlformats.org/officeDocument/2006/relationships/hyperlink" Target="https://twitter.com/#!/soniafalcone/status/1102762495431921664" TargetMode="External" /><Relationship Id="rId36" Type="http://schemas.openxmlformats.org/officeDocument/2006/relationships/hyperlink" Target="https://twitter.com/#!/psmodsquad/status/1102792617199194112" TargetMode="External" /><Relationship Id="rId37" Type="http://schemas.openxmlformats.org/officeDocument/2006/relationships/hyperlink" Target="https://twitter.com/#!/psmodsquad/status/1102792850838876160" TargetMode="External" /><Relationship Id="rId38" Type="http://schemas.openxmlformats.org/officeDocument/2006/relationships/hyperlink" Target="https://twitter.com/#!/psmodsquad/status/1102793064161062912" TargetMode="External" /><Relationship Id="rId39" Type="http://schemas.openxmlformats.org/officeDocument/2006/relationships/hyperlink" Target="https://twitter.com/#!/psmodsquad/status/1102793513060716546" TargetMode="External" /><Relationship Id="rId40" Type="http://schemas.openxmlformats.org/officeDocument/2006/relationships/hyperlink" Target="https://twitter.com/#!/psmodsquad/status/1102794410889265152" TargetMode="External" /><Relationship Id="rId41" Type="http://schemas.openxmlformats.org/officeDocument/2006/relationships/hyperlink" Target="https://twitter.com/#!/psmodsquad/status/1104212585585336323" TargetMode="External" /><Relationship Id="rId42" Type="http://schemas.openxmlformats.org/officeDocument/2006/relationships/hyperlink" Target="https://twitter.com/#!/psmodsquad/status/1104212837910695936" TargetMode="External" /><Relationship Id="rId43" Type="http://schemas.openxmlformats.org/officeDocument/2006/relationships/hyperlink" Target="https://twitter.com/#!/psmodsquad/status/1104213131528527872" TargetMode="External" /><Relationship Id="rId44" Type="http://schemas.openxmlformats.org/officeDocument/2006/relationships/hyperlink" Target="https://twitter.com/#!/psmodsquad/status/1105163938440798209" TargetMode="External" /><Relationship Id="rId45" Type="http://schemas.openxmlformats.org/officeDocument/2006/relationships/hyperlink" Target="https://twitter.com/#!/psmodsquad/status/1106370536421113856" TargetMode="External" /><Relationship Id="rId46" Type="http://schemas.openxmlformats.org/officeDocument/2006/relationships/hyperlink" Target="https://twitter.com/#!/psmodsquad/status/1101690366112264192" TargetMode="External" /><Relationship Id="rId47" Type="http://schemas.openxmlformats.org/officeDocument/2006/relationships/hyperlink" Target="https://twitter.com/#!/psmodsquad/status/1101690626582683648" TargetMode="External" /><Relationship Id="rId48" Type="http://schemas.openxmlformats.org/officeDocument/2006/relationships/hyperlink" Target="https://twitter.com/#!/psmodsquad/status/1105649094108815360" TargetMode="External" /><Relationship Id="rId49" Type="http://schemas.openxmlformats.org/officeDocument/2006/relationships/hyperlink" Target="https://twitter.com/#!/psmodsquad/status/1106370755531554816" TargetMode="External" /><Relationship Id="rId50" Type="http://schemas.openxmlformats.org/officeDocument/2006/relationships/hyperlink" Target="https://twitter.com/#!/psmodsquad/status/1106371040744108032" TargetMode="External" /><Relationship Id="rId51" Type="http://schemas.openxmlformats.org/officeDocument/2006/relationships/hyperlink" Target="https://twitter.com/#!/psmodsquad/status/1106371302334578688" TargetMode="External" /><Relationship Id="rId52" Type="http://schemas.openxmlformats.org/officeDocument/2006/relationships/comments" Target="../comments12.xml" /><Relationship Id="rId53" Type="http://schemas.openxmlformats.org/officeDocument/2006/relationships/vmlDrawing" Target="../drawings/vmlDrawing6.vml" /><Relationship Id="rId54" Type="http://schemas.openxmlformats.org/officeDocument/2006/relationships/table" Target="../tables/table22.xml" /><Relationship Id="rId5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rei9w2YW3" TargetMode="External" /><Relationship Id="rId2" Type="http://schemas.openxmlformats.org/officeDocument/2006/relationships/hyperlink" Target="https://t.co/0BwKpElz4t" TargetMode="External" /><Relationship Id="rId3" Type="http://schemas.openxmlformats.org/officeDocument/2006/relationships/hyperlink" Target="https://t.co/RU6xcWXpAP" TargetMode="External" /><Relationship Id="rId4" Type="http://schemas.openxmlformats.org/officeDocument/2006/relationships/hyperlink" Target="https://t.co/PS2Gr8IxsA" TargetMode="External" /><Relationship Id="rId5" Type="http://schemas.openxmlformats.org/officeDocument/2006/relationships/hyperlink" Target="http://www.psmodsquad.com/" TargetMode="External" /><Relationship Id="rId6" Type="http://schemas.openxmlformats.org/officeDocument/2006/relationships/hyperlink" Target="http://www.visitpalmsprings.com/" TargetMode="External" /><Relationship Id="rId7" Type="http://schemas.openxmlformats.org/officeDocument/2006/relationships/hyperlink" Target="https://pbs.twimg.com/profile_banners/179851946/1490560318" TargetMode="External" /><Relationship Id="rId8" Type="http://schemas.openxmlformats.org/officeDocument/2006/relationships/hyperlink" Target="https://pbs.twimg.com/profile_banners/81933926/1489083495" TargetMode="External" /><Relationship Id="rId9" Type="http://schemas.openxmlformats.org/officeDocument/2006/relationships/hyperlink" Target="https://pbs.twimg.com/profile_banners/3273518276/1436543921" TargetMode="External" /><Relationship Id="rId10" Type="http://schemas.openxmlformats.org/officeDocument/2006/relationships/hyperlink" Target="https://pbs.twimg.com/profile_banners/19666000/1518049009"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4/bg.gif"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pbs.twimg.com/profile_images/845855787146620929/VKAZMVDL_normal.jpg" TargetMode="External" /><Relationship Id="rId17" Type="http://schemas.openxmlformats.org/officeDocument/2006/relationships/hyperlink" Target="http://pbs.twimg.com/profile_images/378800000386873448/5638d492f39f0f1e63e68e67135b9d18_normal.jpeg" TargetMode="External" /><Relationship Id="rId18" Type="http://schemas.openxmlformats.org/officeDocument/2006/relationships/hyperlink" Target="http://pbs.twimg.com/profile_images/959223030495969281/5wH9jOIc_normal.jpg" TargetMode="External" /><Relationship Id="rId19" Type="http://schemas.openxmlformats.org/officeDocument/2006/relationships/hyperlink" Target="http://pbs.twimg.com/profile_images/988822827829612545/O4PdqvX__normal.jpg" TargetMode="External" /><Relationship Id="rId20" Type="http://schemas.openxmlformats.org/officeDocument/2006/relationships/hyperlink" Target="http://pbs.twimg.com/profile_images/619293774192074752/yBUiyWE-_normal.jpg" TargetMode="External" /><Relationship Id="rId21" Type="http://schemas.openxmlformats.org/officeDocument/2006/relationships/hyperlink" Target="http://pbs.twimg.com/profile_images/988845766830510080/qUCxqEQI_normal.jpg" TargetMode="External" /><Relationship Id="rId22" Type="http://schemas.openxmlformats.org/officeDocument/2006/relationships/hyperlink" Target="https://twitter.com/soniafalcone" TargetMode="External" /><Relationship Id="rId23" Type="http://schemas.openxmlformats.org/officeDocument/2006/relationships/hyperlink" Target="https://twitter.com/psartmuseum" TargetMode="External" /><Relationship Id="rId24" Type="http://schemas.openxmlformats.org/officeDocument/2006/relationships/hyperlink" Target="https://twitter.com/veraslook" TargetMode="External" /><Relationship Id="rId25" Type="http://schemas.openxmlformats.org/officeDocument/2006/relationships/hyperlink" Target="https://twitter.com/thegpsoasis" TargetMode="External" /><Relationship Id="rId26" Type="http://schemas.openxmlformats.org/officeDocument/2006/relationships/hyperlink" Target="https://twitter.com/psmodsquad" TargetMode="External" /><Relationship Id="rId27" Type="http://schemas.openxmlformats.org/officeDocument/2006/relationships/hyperlink" Target="https://twitter.com/palmspringsca" TargetMode="External" /><Relationship Id="rId28" Type="http://schemas.openxmlformats.org/officeDocument/2006/relationships/comments" Target="../comments2.xml" /><Relationship Id="rId29" Type="http://schemas.openxmlformats.org/officeDocument/2006/relationships/vmlDrawing" Target="../drawings/vmlDrawing2.vml" /><Relationship Id="rId30" Type="http://schemas.openxmlformats.org/officeDocument/2006/relationships/table" Target="../tables/table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vAs7kDHfCh/?utm_source=ig_twitter_share&amp;igshid=pnwrv03o8xar" TargetMode="External" /><Relationship Id="rId2" Type="http://schemas.openxmlformats.org/officeDocument/2006/relationships/hyperlink" Target="https://www.instagram.com/p/Bu4IO8zHVnA/?utm_source=ig_twitter_share&amp;igshid=1svvc4ylgp4vj" TargetMode="External" /><Relationship Id="rId3" Type="http://schemas.openxmlformats.org/officeDocument/2006/relationships/hyperlink" Target="https://www.instagram.com/p/BuxX23SHUWW/?utm_source=ig_twitter_share&amp;igshid=ob6nnpure4lj" TargetMode="External" /><Relationship Id="rId4" Type="http://schemas.openxmlformats.org/officeDocument/2006/relationships/hyperlink" Target="https://www.instagram.com/p/BuxXuWNnvtU/?utm_source=ig_twitter_share&amp;igshid=1c2hvsxcm4b24" TargetMode="External" /><Relationship Id="rId5" Type="http://schemas.openxmlformats.org/officeDocument/2006/relationships/hyperlink" Target="https://www.instagram.com/p/BuxXm1XHTB-/?utm_source=ig_twitter_share&amp;igshid=14hvyrhf5gcgq" TargetMode="External" /><Relationship Id="rId6" Type="http://schemas.openxmlformats.org/officeDocument/2006/relationships/hyperlink" Target="https://www.instagram.com/p/BunSshUnsk7/?utm_source=ig_twitter_share&amp;igshid=1fi4hzmexuway" TargetMode="External" /><Relationship Id="rId7" Type="http://schemas.openxmlformats.org/officeDocument/2006/relationships/hyperlink" Target="https://www.instagram.com/p/BunSSkNntm5/?utm_source=ig_twitter_share&amp;igshid=17d3csgvzjkx4" TargetMode="External" /><Relationship Id="rId8" Type="http://schemas.openxmlformats.org/officeDocument/2006/relationships/hyperlink" Target="https://www.instagram.com/p/BunSFe8nC_3/?utm_source=ig_twitter_share&amp;igshid=qdnq5gkp6qkv" TargetMode="External" /><Relationship Id="rId9" Type="http://schemas.openxmlformats.org/officeDocument/2006/relationships/hyperlink" Target="https://www.instagram.com/p/BunR_QGHS-W/?utm_source=ig_twitter_share&amp;igshid=1wywlkp1bljju" TargetMode="External" /><Relationship Id="rId10" Type="http://schemas.openxmlformats.org/officeDocument/2006/relationships/hyperlink" Target="https://www.instagram.com/p/BunR4S4n3GH/?utm_source=ig_twitter_share&amp;igshid=1bm3f9g94cniz" TargetMode="External" /><Relationship Id="rId11" Type="http://schemas.openxmlformats.org/officeDocument/2006/relationships/hyperlink" Target="https://www.instagram.com/p/BvAs7kDHfCh/?utm_source=ig_twitter_share&amp;igshid=pnwrv03o8xar" TargetMode="External" /><Relationship Id="rId12" Type="http://schemas.openxmlformats.org/officeDocument/2006/relationships/hyperlink" Target="https://twitter.com/i/web/status/1101690366112264192" TargetMode="External" /><Relationship Id="rId13" Type="http://schemas.openxmlformats.org/officeDocument/2006/relationships/hyperlink" Target="https://twitter.com/i/web/status/1101690626582683648" TargetMode="External" /><Relationship Id="rId14" Type="http://schemas.openxmlformats.org/officeDocument/2006/relationships/hyperlink" Target="https://twitter.com/i/web/status/1105649094108815360" TargetMode="External" /><Relationship Id="rId15" Type="http://schemas.openxmlformats.org/officeDocument/2006/relationships/hyperlink" Target="https://twitter.com/i/web/status/1106370755531554816" TargetMode="External" /><Relationship Id="rId16" Type="http://schemas.openxmlformats.org/officeDocument/2006/relationships/hyperlink" Target="https://twitter.com/i/web/status/1106371040744108032" TargetMode="External" /><Relationship Id="rId17" Type="http://schemas.openxmlformats.org/officeDocument/2006/relationships/hyperlink" Target="https://twitter.com/i/web/status/1106371302334578688" TargetMode="External" /><Relationship Id="rId18" Type="http://schemas.openxmlformats.org/officeDocument/2006/relationships/hyperlink" Target="https://www.instagram.com/p/BunR4S4n3GH/?utm_source=ig_twitter_share&amp;igshid=1bm3f9g94cniz" TargetMode="External" /><Relationship Id="rId19" Type="http://schemas.openxmlformats.org/officeDocument/2006/relationships/hyperlink" Target="https://www.instagram.com/p/BunR_QGHS-W/?utm_source=ig_twitter_share&amp;igshid=1wywlkp1bljju" TargetMode="External" /><Relationship Id="rId20" Type="http://schemas.openxmlformats.org/officeDocument/2006/relationships/hyperlink" Target="https://www.instagram.com/p/BunSFe8nC_3/?utm_source=ig_twitter_share&amp;igshid=qdnq5gkp6qkv" TargetMode="External" /><Relationship Id="rId21" Type="http://schemas.openxmlformats.org/officeDocument/2006/relationships/hyperlink" Target="https://www.instagram.com/p/BunELvyHAY1/?utm_source=ig_twitter_share&amp;igshid=f61mtlsgodud" TargetMode="Externa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413</v>
      </c>
      <c r="BB2" s="13" t="s">
        <v>419</v>
      </c>
      <c r="BC2" s="13" t="s">
        <v>420</v>
      </c>
      <c r="BD2" s="67" t="s">
        <v>543</v>
      </c>
      <c r="BE2" s="67" t="s">
        <v>544</v>
      </c>
      <c r="BF2" s="67" t="s">
        <v>545</v>
      </c>
      <c r="BG2" s="67" t="s">
        <v>546</v>
      </c>
      <c r="BH2" s="67" t="s">
        <v>547</v>
      </c>
      <c r="BI2" s="67" t="s">
        <v>548</v>
      </c>
      <c r="BJ2" s="67" t="s">
        <v>549</v>
      </c>
      <c r="BK2" s="67" t="s">
        <v>550</v>
      </c>
      <c r="BL2" s="67" t="s">
        <v>551</v>
      </c>
    </row>
    <row r="3" spans="1:64" ht="15" customHeight="1">
      <c r="A3" s="84" t="s">
        <v>212</v>
      </c>
      <c r="B3" s="84" t="s">
        <v>214</v>
      </c>
      <c r="C3" s="53" t="s">
        <v>558</v>
      </c>
      <c r="D3" s="54">
        <v>3</v>
      </c>
      <c r="E3" s="65" t="s">
        <v>132</v>
      </c>
      <c r="F3" s="55">
        <v>35</v>
      </c>
      <c r="G3" s="53"/>
      <c r="H3" s="57"/>
      <c r="I3" s="56"/>
      <c r="J3" s="56"/>
      <c r="K3" s="36" t="s">
        <v>65</v>
      </c>
      <c r="L3" s="62">
        <v>3</v>
      </c>
      <c r="M3" s="62"/>
      <c r="N3" s="63"/>
      <c r="O3" s="85" t="s">
        <v>218</v>
      </c>
      <c r="P3" s="87">
        <v>43529.116215277776</v>
      </c>
      <c r="Q3" s="85" t="s">
        <v>219</v>
      </c>
      <c r="R3" s="89" t="s">
        <v>236</v>
      </c>
      <c r="S3" s="85" t="s">
        <v>253</v>
      </c>
      <c r="T3" s="85" t="s">
        <v>255</v>
      </c>
      <c r="U3" s="85"/>
      <c r="V3" s="89" t="s">
        <v>272</v>
      </c>
      <c r="W3" s="87">
        <v>43529.116215277776</v>
      </c>
      <c r="X3" s="89" t="s">
        <v>274</v>
      </c>
      <c r="Y3" s="85"/>
      <c r="Z3" s="85"/>
      <c r="AA3" s="91" t="s">
        <v>291</v>
      </c>
      <c r="AB3" s="85"/>
      <c r="AC3" s="85" t="b">
        <v>0</v>
      </c>
      <c r="AD3" s="85">
        <v>0</v>
      </c>
      <c r="AE3" s="91" t="s">
        <v>308</v>
      </c>
      <c r="AF3" s="85" t="b">
        <v>0</v>
      </c>
      <c r="AG3" s="85" t="s">
        <v>309</v>
      </c>
      <c r="AH3" s="85"/>
      <c r="AI3" s="91" t="s">
        <v>308</v>
      </c>
      <c r="AJ3" s="85" t="b">
        <v>0</v>
      </c>
      <c r="AK3" s="85">
        <v>0</v>
      </c>
      <c r="AL3" s="91" t="s">
        <v>308</v>
      </c>
      <c r="AM3" s="85" t="s">
        <v>310</v>
      </c>
      <c r="AN3" s="85" t="b">
        <v>0</v>
      </c>
      <c r="AO3" s="91" t="s">
        <v>291</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215</v>
      </c>
      <c r="C4" s="53" t="s">
        <v>558</v>
      </c>
      <c r="D4" s="54">
        <v>3</v>
      </c>
      <c r="E4" s="65" t="s">
        <v>132</v>
      </c>
      <c r="F4" s="55">
        <v>35</v>
      </c>
      <c r="G4" s="53"/>
      <c r="H4" s="57"/>
      <c r="I4" s="56"/>
      <c r="J4" s="56"/>
      <c r="K4" s="36" t="s">
        <v>65</v>
      </c>
      <c r="L4" s="83">
        <v>4</v>
      </c>
      <c r="M4" s="83"/>
      <c r="N4" s="63"/>
      <c r="O4" s="86" t="s">
        <v>218</v>
      </c>
      <c r="P4" s="88">
        <v>43529.116215277776</v>
      </c>
      <c r="Q4" s="86" t="s">
        <v>219</v>
      </c>
      <c r="R4" s="90" t="s">
        <v>236</v>
      </c>
      <c r="S4" s="86" t="s">
        <v>253</v>
      </c>
      <c r="T4" s="86" t="s">
        <v>255</v>
      </c>
      <c r="U4" s="86"/>
      <c r="V4" s="90" t="s">
        <v>272</v>
      </c>
      <c r="W4" s="88">
        <v>43529.116215277776</v>
      </c>
      <c r="X4" s="90" t="s">
        <v>274</v>
      </c>
      <c r="Y4" s="86"/>
      <c r="Z4" s="86"/>
      <c r="AA4" s="92" t="s">
        <v>291</v>
      </c>
      <c r="AB4" s="86"/>
      <c r="AC4" s="86" t="b">
        <v>0</v>
      </c>
      <c r="AD4" s="86">
        <v>0</v>
      </c>
      <c r="AE4" s="92" t="s">
        <v>308</v>
      </c>
      <c r="AF4" s="86" t="b">
        <v>0</v>
      </c>
      <c r="AG4" s="86" t="s">
        <v>309</v>
      </c>
      <c r="AH4" s="86"/>
      <c r="AI4" s="92" t="s">
        <v>308</v>
      </c>
      <c r="AJ4" s="86" t="b">
        <v>0</v>
      </c>
      <c r="AK4" s="86">
        <v>0</v>
      </c>
      <c r="AL4" s="92" t="s">
        <v>308</v>
      </c>
      <c r="AM4" s="86" t="s">
        <v>310</v>
      </c>
      <c r="AN4" s="86" t="b">
        <v>0</v>
      </c>
      <c r="AO4" s="92" t="s">
        <v>291</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212</v>
      </c>
      <c r="B5" s="84" t="s">
        <v>216</v>
      </c>
      <c r="C5" s="53" t="s">
        <v>558</v>
      </c>
      <c r="D5" s="54">
        <v>3</v>
      </c>
      <c r="E5" s="65" t="s">
        <v>132</v>
      </c>
      <c r="F5" s="55">
        <v>35</v>
      </c>
      <c r="G5" s="53"/>
      <c r="H5" s="57"/>
      <c r="I5" s="56"/>
      <c r="J5" s="56"/>
      <c r="K5" s="36" t="s">
        <v>65</v>
      </c>
      <c r="L5" s="83">
        <v>5</v>
      </c>
      <c r="M5" s="83"/>
      <c r="N5" s="63"/>
      <c r="O5" s="86" t="s">
        <v>218</v>
      </c>
      <c r="P5" s="88">
        <v>43529.116215277776</v>
      </c>
      <c r="Q5" s="86" t="s">
        <v>219</v>
      </c>
      <c r="R5" s="90" t="s">
        <v>236</v>
      </c>
      <c r="S5" s="86" t="s">
        <v>253</v>
      </c>
      <c r="T5" s="86" t="s">
        <v>255</v>
      </c>
      <c r="U5" s="86"/>
      <c r="V5" s="90" t="s">
        <v>272</v>
      </c>
      <c r="W5" s="88">
        <v>43529.116215277776</v>
      </c>
      <c r="X5" s="90" t="s">
        <v>274</v>
      </c>
      <c r="Y5" s="86"/>
      <c r="Z5" s="86"/>
      <c r="AA5" s="92" t="s">
        <v>291</v>
      </c>
      <c r="AB5" s="86"/>
      <c r="AC5" s="86" t="b">
        <v>0</v>
      </c>
      <c r="AD5" s="86">
        <v>0</v>
      </c>
      <c r="AE5" s="92" t="s">
        <v>308</v>
      </c>
      <c r="AF5" s="86" t="b">
        <v>0</v>
      </c>
      <c r="AG5" s="86" t="s">
        <v>309</v>
      </c>
      <c r="AH5" s="86"/>
      <c r="AI5" s="92" t="s">
        <v>308</v>
      </c>
      <c r="AJ5" s="86" t="b">
        <v>0</v>
      </c>
      <c r="AK5" s="86">
        <v>0</v>
      </c>
      <c r="AL5" s="92" t="s">
        <v>308</v>
      </c>
      <c r="AM5" s="86" t="s">
        <v>310</v>
      </c>
      <c r="AN5" s="86" t="b">
        <v>0</v>
      </c>
      <c r="AO5" s="92" t="s">
        <v>291</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1</v>
      </c>
      <c r="BD5" s="51">
        <v>0</v>
      </c>
      <c r="BE5" s="52">
        <v>0</v>
      </c>
      <c r="BF5" s="51">
        <v>1</v>
      </c>
      <c r="BG5" s="52">
        <v>4.3478260869565215</v>
      </c>
      <c r="BH5" s="51">
        <v>0</v>
      </c>
      <c r="BI5" s="52">
        <v>0</v>
      </c>
      <c r="BJ5" s="51">
        <v>22</v>
      </c>
      <c r="BK5" s="52">
        <v>95.65217391304348</v>
      </c>
      <c r="BL5" s="51">
        <v>23</v>
      </c>
    </row>
    <row r="6" spans="1:64" ht="30">
      <c r="A6" s="84" t="s">
        <v>213</v>
      </c>
      <c r="B6" s="84" t="s">
        <v>216</v>
      </c>
      <c r="C6" s="53" t="s">
        <v>559</v>
      </c>
      <c r="D6" s="54">
        <v>10</v>
      </c>
      <c r="E6" s="65" t="s">
        <v>136</v>
      </c>
      <c r="F6" s="55">
        <v>12</v>
      </c>
      <c r="G6" s="53"/>
      <c r="H6" s="57"/>
      <c r="I6" s="56"/>
      <c r="J6" s="56"/>
      <c r="K6" s="36" t="s">
        <v>65</v>
      </c>
      <c r="L6" s="83">
        <v>6</v>
      </c>
      <c r="M6" s="83"/>
      <c r="N6" s="63"/>
      <c r="O6" s="86" t="s">
        <v>218</v>
      </c>
      <c r="P6" s="88">
        <v>43529.19934027778</v>
      </c>
      <c r="Q6" s="86" t="s">
        <v>220</v>
      </c>
      <c r="R6" s="90" t="s">
        <v>237</v>
      </c>
      <c r="S6" s="86" t="s">
        <v>253</v>
      </c>
      <c r="T6" s="86" t="s">
        <v>256</v>
      </c>
      <c r="U6" s="86"/>
      <c r="V6" s="90" t="s">
        <v>273</v>
      </c>
      <c r="W6" s="88">
        <v>43529.19934027778</v>
      </c>
      <c r="X6" s="90" t="s">
        <v>275</v>
      </c>
      <c r="Y6" s="86"/>
      <c r="Z6" s="86"/>
      <c r="AA6" s="92" t="s">
        <v>292</v>
      </c>
      <c r="AB6" s="86"/>
      <c r="AC6" s="86" t="b">
        <v>0</v>
      </c>
      <c r="AD6" s="86">
        <v>1</v>
      </c>
      <c r="AE6" s="92" t="s">
        <v>308</v>
      </c>
      <c r="AF6" s="86" t="b">
        <v>0</v>
      </c>
      <c r="AG6" s="86" t="s">
        <v>309</v>
      </c>
      <c r="AH6" s="86"/>
      <c r="AI6" s="92" t="s">
        <v>308</v>
      </c>
      <c r="AJ6" s="86" t="b">
        <v>0</v>
      </c>
      <c r="AK6" s="86">
        <v>0</v>
      </c>
      <c r="AL6" s="92" t="s">
        <v>308</v>
      </c>
      <c r="AM6" s="86" t="s">
        <v>310</v>
      </c>
      <c r="AN6" s="86" t="b">
        <v>0</v>
      </c>
      <c r="AO6" s="92" t="s">
        <v>292</v>
      </c>
      <c r="AP6" s="86" t="s">
        <v>176</v>
      </c>
      <c r="AQ6" s="86">
        <v>0</v>
      </c>
      <c r="AR6" s="86">
        <v>0</v>
      </c>
      <c r="AS6" s="86"/>
      <c r="AT6" s="86"/>
      <c r="AU6" s="86"/>
      <c r="AV6" s="86"/>
      <c r="AW6" s="86"/>
      <c r="AX6" s="86"/>
      <c r="AY6" s="86"/>
      <c r="AZ6" s="86"/>
      <c r="BA6">
        <v>10</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30">
      <c r="A7" s="84" t="s">
        <v>213</v>
      </c>
      <c r="B7" s="84" t="s">
        <v>216</v>
      </c>
      <c r="C7" s="53" t="s">
        <v>559</v>
      </c>
      <c r="D7" s="54">
        <v>10</v>
      </c>
      <c r="E7" s="65" t="s">
        <v>136</v>
      </c>
      <c r="F7" s="55">
        <v>12</v>
      </c>
      <c r="G7" s="53"/>
      <c r="H7" s="57"/>
      <c r="I7" s="56"/>
      <c r="J7" s="56"/>
      <c r="K7" s="36" t="s">
        <v>65</v>
      </c>
      <c r="L7" s="83">
        <v>7</v>
      </c>
      <c r="M7" s="83"/>
      <c r="N7" s="63"/>
      <c r="O7" s="86" t="s">
        <v>218</v>
      </c>
      <c r="P7" s="88">
        <v>43529.19998842593</v>
      </c>
      <c r="Q7" s="86" t="s">
        <v>221</v>
      </c>
      <c r="R7" s="90" t="s">
        <v>238</v>
      </c>
      <c r="S7" s="86" t="s">
        <v>253</v>
      </c>
      <c r="T7" s="86" t="s">
        <v>257</v>
      </c>
      <c r="U7" s="86"/>
      <c r="V7" s="90" t="s">
        <v>273</v>
      </c>
      <c r="W7" s="88">
        <v>43529.19998842593</v>
      </c>
      <c r="X7" s="90" t="s">
        <v>276</v>
      </c>
      <c r="Y7" s="86"/>
      <c r="Z7" s="86"/>
      <c r="AA7" s="92" t="s">
        <v>293</v>
      </c>
      <c r="AB7" s="86"/>
      <c r="AC7" s="86" t="b">
        <v>0</v>
      </c>
      <c r="AD7" s="86">
        <v>0</v>
      </c>
      <c r="AE7" s="92" t="s">
        <v>308</v>
      </c>
      <c r="AF7" s="86" t="b">
        <v>0</v>
      </c>
      <c r="AG7" s="86" t="s">
        <v>309</v>
      </c>
      <c r="AH7" s="86"/>
      <c r="AI7" s="92" t="s">
        <v>308</v>
      </c>
      <c r="AJ7" s="86" t="b">
        <v>0</v>
      </c>
      <c r="AK7" s="86">
        <v>0</v>
      </c>
      <c r="AL7" s="92" t="s">
        <v>308</v>
      </c>
      <c r="AM7" s="86" t="s">
        <v>310</v>
      </c>
      <c r="AN7" s="86" t="b">
        <v>0</v>
      </c>
      <c r="AO7" s="92" t="s">
        <v>293</v>
      </c>
      <c r="AP7" s="86" t="s">
        <v>176</v>
      </c>
      <c r="AQ7" s="86">
        <v>0</v>
      </c>
      <c r="AR7" s="86">
        <v>0</v>
      </c>
      <c r="AS7" s="86"/>
      <c r="AT7" s="86"/>
      <c r="AU7" s="86"/>
      <c r="AV7" s="86"/>
      <c r="AW7" s="86"/>
      <c r="AX7" s="86"/>
      <c r="AY7" s="86"/>
      <c r="AZ7" s="86"/>
      <c r="BA7">
        <v>10</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30">
      <c r="A8" s="84" t="s">
        <v>213</v>
      </c>
      <c r="B8" s="84" t="s">
        <v>216</v>
      </c>
      <c r="C8" s="53" t="s">
        <v>559</v>
      </c>
      <c r="D8" s="54">
        <v>10</v>
      </c>
      <c r="E8" s="65" t="s">
        <v>136</v>
      </c>
      <c r="F8" s="55">
        <v>12</v>
      </c>
      <c r="G8" s="53"/>
      <c r="H8" s="57"/>
      <c r="I8" s="56"/>
      <c r="J8" s="56"/>
      <c r="K8" s="36" t="s">
        <v>65</v>
      </c>
      <c r="L8" s="83">
        <v>8</v>
      </c>
      <c r="M8" s="83"/>
      <c r="N8" s="63"/>
      <c r="O8" s="86" t="s">
        <v>218</v>
      </c>
      <c r="P8" s="88">
        <v>43529.200578703705</v>
      </c>
      <c r="Q8" s="86" t="s">
        <v>222</v>
      </c>
      <c r="R8" s="90" t="s">
        <v>239</v>
      </c>
      <c r="S8" s="86" t="s">
        <v>253</v>
      </c>
      <c r="T8" s="86" t="s">
        <v>258</v>
      </c>
      <c r="U8" s="86"/>
      <c r="V8" s="90" t="s">
        <v>273</v>
      </c>
      <c r="W8" s="88">
        <v>43529.200578703705</v>
      </c>
      <c r="X8" s="90" t="s">
        <v>277</v>
      </c>
      <c r="Y8" s="86"/>
      <c r="Z8" s="86"/>
      <c r="AA8" s="92" t="s">
        <v>294</v>
      </c>
      <c r="AB8" s="86"/>
      <c r="AC8" s="86" t="b">
        <v>0</v>
      </c>
      <c r="AD8" s="86">
        <v>0</v>
      </c>
      <c r="AE8" s="92" t="s">
        <v>308</v>
      </c>
      <c r="AF8" s="86" t="b">
        <v>0</v>
      </c>
      <c r="AG8" s="86" t="s">
        <v>309</v>
      </c>
      <c r="AH8" s="86"/>
      <c r="AI8" s="92" t="s">
        <v>308</v>
      </c>
      <c r="AJ8" s="86" t="b">
        <v>0</v>
      </c>
      <c r="AK8" s="86">
        <v>0</v>
      </c>
      <c r="AL8" s="92" t="s">
        <v>308</v>
      </c>
      <c r="AM8" s="86" t="s">
        <v>310</v>
      </c>
      <c r="AN8" s="86" t="b">
        <v>0</v>
      </c>
      <c r="AO8" s="92" t="s">
        <v>294</v>
      </c>
      <c r="AP8" s="86" t="s">
        <v>176</v>
      </c>
      <c r="AQ8" s="86">
        <v>0</v>
      </c>
      <c r="AR8" s="86">
        <v>0</v>
      </c>
      <c r="AS8" s="86"/>
      <c r="AT8" s="86"/>
      <c r="AU8" s="86"/>
      <c r="AV8" s="86"/>
      <c r="AW8" s="86"/>
      <c r="AX8" s="86"/>
      <c r="AY8" s="86"/>
      <c r="AZ8" s="86"/>
      <c r="BA8">
        <v>10</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30">
      <c r="A9" s="84" t="s">
        <v>213</v>
      </c>
      <c r="B9" s="84" t="s">
        <v>216</v>
      </c>
      <c r="C9" s="53" t="s">
        <v>559</v>
      </c>
      <c r="D9" s="54">
        <v>10</v>
      </c>
      <c r="E9" s="65" t="s">
        <v>136</v>
      </c>
      <c r="F9" s="55">
        <v>12</v>
      </c>
      <c r="G9" s="53"/>
      <c r="H9" s="57"/>
      <c r="I9" s="56"/>
      <c r="J9" s="56"/>
      <c r="K9" s="36" t="s">
        <v>65</v>
      </c>
      <c r="L9" s="83">
        <v>9</v>
      </c>
      <c r="M9" s="83"/>
      <c r="N9" s="63"/>
      <c r="O9" s="86" t="s">
        <v>218</v>
      </c>
      <c r="P9" s="88">
        <v>43529.20181712963</v>
      </c>
      <c r="Q9" s="86" t="s">
        <v>223</v>
      </c>
      <c r="R9" s="90" t="s">
        <v>240</v>
      </c>
      <c r="S9" s="86" t="s">
        <v>253</v>
      </c>
      <c r="T9" s="86" t="s">
        <v>259</v>
      </c>
      <c r="U9" s="86"/>
      <c r="V9" s="90" t="s">
        <v>273</v>
      </c>
      <c r="W9" s="88">
        <v>43529.20181712963</v>
      </c>
      <c r="X9" s="90" t="s">
        <v>278</v>
      </c>
      <c r="Y9" s="86"/>
      <c r="Z9" s="86"/>
      <c r="AA9" s="92" t="s">
        <v>295</v>
      </c>
      <c r="AB9" s="86"/>
      <c r="AC9" s="86" t="b">
        <v>0</v>
      </c>
      <c r="AD9" s="86">
        <v>0</v>
      </c>
      <c r="AE9" s="92" t="s">
        <v>308</v>
      </c>
      <c r="AF9" s="86" t="b">
        <v>0</v>
      </c>
      <c r="AG9" s="86" t="s">
        <v>309</v>
      </c>
      <c r="AH9" s="86"/>
      <c r="AI9" s="92" t="s">
        <v>308</v>
      </c>
      <c r="AJ9" s="86" t="b">
        <v>0</v>
      </c>
      <c r="AK9" s="86">
        <v>0</v>
      </c>
      <c r="AL9" s="92" t="s">
        <v>308</v>
      </c>
      <c r="AM9" s="86" t="s">
        <v>310</v>
      </c>
      <c r="AN9" s="86" t="b">
        <v>0</v>
      </c>
      <c r="AO9" s="92" t="s">
        <v>295</v>
      </c>
      <c r="AP9" s="86" t="s">
        <v>176</v>
      </c>
      <c r="AQ9" s="86">
        <v>0</v>
      </c>
      <c r="AR9" s="86">
        <v>0</v>
      </c>
      <c r="AS9" s="86"/>
      <c r="AT9" s="86"/>
      <c r="AU9" s="86"/>
      <c r="AV9" s="86"/>
      <c r="AW9" s="86"/>
      <c r="AX9" s="86"/>
      <c r="AY9" s="86"/>
      <c r="AZ9" s="86"/>
      <c r="BA9">
        <v>10</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30">
      <c r="A10" s="84" t="s">
        <v>213</v>
      </c>
      <c r="B10" s="84" t="s">
        <v>216</v>
      </c>
      <c r="C10" s="53" t="s">
        <v>559</v>
      </c>
      <c r="D10" s="54">
        <v>10</v>
      </c>
      <c r="E10" s="65" t="s">
        <v>136</v>
      </c>
      <c r="F10" s="55">
        <v>12</v>
      </c>
      <c r="G10" s="53"/>
      <c r="H10" s="57"/>
      <c r="I10" s="56"/>
      <c r="J10" s="56"/>
      <c r="K10" s="36" t="s">
        <v>65</v>
      </c>
      <c r="L10" s="83">
        <v>10</v>
      </c>
      <c r="M10" s="83"/>
      <c r="N10" s="63"/>
      <c r="O10" s="86" t="s">
        <v>218</v>
      </c>
      <c r="P10" s="88">
        <v>43529.20429398148</v>
      </c>
      <c r="Q10" s="86" t="s">
        <v>224</v>
      </c>
      <c r="R10" s="90" t="s">
        <v>241</v>
      </c>
      <c r="S10" s="86" t="s">
        <v>253</v>
      </c>
      <c r="T10" s="86" t="s">
        <v>260</v>
      </c>
      <c r="U10" s="86"/>
      <c r="V10" s="90" t="s">
        <v>273</v>
      </c>
      <c r="W10" s="88">
        <v>43529.20429398148</v>
      </c>
      <c r="X10" s="90" t="s">
        <v>279</v>
      </c>
      <c r="Y10" s="86"/>
      <c r="Z10" s="86"/>
      <c r="AA10" s="92" t="s">
        <v>296</v>
      </c>
      <c r="AB10" s="86"/>
      <c r="AC10" s="86" t="b">
        <v>0</v>
      </c>
      <c r="AD10" s="86">
        <v>0</v>
      </c>
      <c r="AE10" s="92" t="s">
        <v>308</v>
      </c>
      <c r="AF10" s="86" t="b">
        <v>0</v>
      </c>
      <c r="AG10" s="86" t="s">
        <v>309</v>
      </c>
      <c r="AH10" s="86"/>
      <c r="AI10" s="92" t="s">
        <v>308</v>
      </c>
      <c r="AJ10" s="86" t="b">
        <v>0</v>
      </c>
      <c r="AK10" s="86">
        <v>0</v>
      </c>
      <c r="AL10" s="92" t="s">
        <v>308</v>
      </c>
      <c r="AM10" s="86" t="s">
        <v>310</v>
      </c>
      <c r="AN10" s="86" t="b">
        <v>0</v>
      </c>
      <c r="AO10" s="92" t="s">
        <v>296</v>
      </c>
      <c r="AP10" s="86" t="s">
        <v>176</v>
      </c>
      <c r="AQ10" s="86">
        <v>0</v>
      </c>
      <c r="AR10" s="86">
        <v>0</v>
      </c>
      <c r="AS10" s="86"/>
      <c r="AT10" s="86"/>
      <c r="AU10" s="86"/>
      <c r="AV10" s="86"/>
      <c r="AW10" s="86"/>
      <c r="AX10" s="86"/>
      <c r="AY10" s="86"/>
      <c r="AZ10" s="86"/>
      <c r="BA10">
        <v>10</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30">
      <c r="A11" s="84" t="s">
        <v>213</v>
      </c>
      <c r="B11" s="84" t="s">
        <v>216</v>
      </c>
      <c r="C11" s="53" t="s">
        <v>559</v>
      </c>
      <c r="D11" s="54">
        <v>10</v>
      </c>
      <c r="E11" s="65" t="s">
        <v>136</v>
      </c>
      <c r="F11" s="55">
        <v>12</v>
      </c>
      <c r="G11" s="53"/>
      <c r="H11" s="57"/>
      <c r="I11" s="56"/>
      <c r="J11" s="56"/>
      <c r="K11" s="36" t="s">
        <v>65</v>
      </c>
      <c r="L11" s="83">
        <v>11</v>
      </c>
      <c r="M11" s="83"/>
      <c r="N11" s="63"/>
      <c r="O11" s="86" t="s">
        <v>218</v>
      </c>
      <c r="P11" s="88">
        <v>43533.11770833333</v>
      </c>
      <c r="Q11" s="86" t="s">
        <v>225</v>
      </c>
      <c r="R11" s="90" t="s">
        <v>242</v>
      </c>
      <c r="S11" s="86" t="s">
        <v>253</v>
      </c>
      <c r="T11" s="86" t="s">
        <v>261</v>
      </c>
      <c r="U11" s="86"/>
      <c r="V11" s="90" t="s">
        <v>273</v>
      </c>
      <c r="W11" s="88">
        <v>43533.11770833333</v>
      </c>
      <c r="X11" s="90" t="s">
        <v>280</v>
      </c>
      <c r="Y11" s="86"/>
      <c r="Z11" s="86"/>
      <c r="AA11" s="92" t="s">
        <v>297</v>
      </c>
      <c r="AB11" s="86"/>
      <c r="AC11" s="86" t="b">
        <v>0</v>
      </c>
      <c r="AD11" s="86">
        <v>0</v>
      </c>
      <c r="AE11" s="92" t="s">
        <v>308</v>
      </c>
      <c r="AF11" s="86" t="b">
        <v>0</v>
      </c>
      <c r="AG11" s="86" t="s">
        <v>309</v>
      </c>
      <c r="AH11" s="86"/>
      <c r="AI11" s="92" t="s">
        <v>308</v>
      </c>
      <c r="AJ11" s="86" t="b">
        <v>0</v>
      </c>
      <c r="AK11" s="86">
        <v>0</v>
      </c>
      <c r="AL11" s="92" t="s">
        <v>308</v>
      </c>
      <c r="AM11" s="86" t="s">
        <v>310</v>
      </c>
      <c r="AN11" s="86" t="b">
        <v>0</v>
      </c>
      <c r="AO11" s="92" t="s">
        <v>297</v>
      </c>
      <c r="AP11" s="86" t="s">
        <v>176</v>
      </c>
      <c r="AQ11" s="86">
        <v>0</v>
      </c>
      <c r="AR11" s="86">
        <v>0</v>
      </c>
      <c r="AS11" s="86"/>
      <c r="AT11" s="86"/>
      <c r="AU11" s="86"/>
      <c r="AV11" s="86"/>
      <c r="AW11" s="86"/>
      <c r="AX11" s="86"/>
      <c r="AY11" s="86"/>
      <c r="AZ11" s="86"/>
      <c r="BA11">
        <v>10</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30">
      <c r="A12" s="84" t="s">
        <v>213</v>
      </c>
      <c r="B12" s="84" t="s">
        <v>216</v>
      </c>
      <c r="C12" s="53" t="s">
        <v>559</v>
      </c>
      <c r="D12" s="54">
        <v>10</v>
      </c>
      <c r="E12" s="65" t="s">
        <v>136</v>
      </c>
      <c r="F12" s="55">
        <v>12</v>
      </c>
      <c r="G12" s="53"/>
      <c r="H12" s="57"/>
      <c r="I12" s="56"/>
      <c r="J12" s="56"/>
      <c r="K12" s="36" t="s">
        <v>65</v>
      </c>
      <c r="L12" s="83">
        <v>12</v>
      </c>
      <c r="M12" s="83"/>
      <c r="N12" s="63"/>
      <c r="O12" s="86" t="s">
        <v>218</v>
      </c>
      <c r="P12" s="88">
        <v>43533.11840277778</v>
      </c>
      <c r="Q12" s="86" t="s">
        <v>226</v>
      </c>
      <c r="R12" s="90" t="s">
        <v>243</v>
      </c>
      <c r="S12" s="86" t="s">
        <v>253</v>
      </c>
      <c r="T12" s="86" t="s">
        <v>262</v>
      </c>
      <c r="U12" s="86"/>
      <c r="V12" s="90" t="s">
        <v>273</v>
      </c>
      <c r="W12" s="88">
        <v>43533.11840277778</v>
      </c>
      <c r="X12" s="90" t="s">
        <v>281</v>
      </c>
      <c r="Y12" s="86"/>
      <c r="Z12" s="86"/>
      <c r="AA12" s="92" t="s">
        <v>298</v>
      </c>
      <c r="AB12" s="86"/>
      <c r="AC12" s="86" t="b">
        <v>0</v>
      </c>
      <c r="AD12" s="86">
        <v>0</v>
      </c>
      <c r="AE12" s="92" t="s">
        <v>308</v>
      </c>
      <c r="AF12" s="86" t="b">
        <v>0</v>
      </c>
      <c r="AG12" s="86" t="s">
        <v>309</v>
      </c>
      <c r="AH12" s="86"/>
      <c r="AI12" s="92" t="s">
        <v>308</v>
      </c>
      <c r="AJ12" s="86" t="b">
        <v>0</v>
      </c>
      <c r="AK12" s="86">
        <v>0</v>
      </c>
      <c r="AL12" s="92" t="s">
        <v>308</v>
      </c>
      <c r="AM12" s="86" t="s">
        <v>310</v>
      </c>
      <c r="AN12" s="86" t="b">
        <v>0</v>
      </c>
      <c r="AO12" s="92" t="s">
        <v>298</v>
      </c>
      <c r="AP12" s="86" t="s">
        <v>176</v>
      </c>
      <c r="AQ12" s="86">
        <v>0</v>
      </c>
      <c r="AR12" s="86">
        <v>0</v>
      </c>
      <c r="AS12" s="86"/>
      <c r="AT12" s="86"/>
      <c r="AU12" s="86"/>
      <c r="AV12" s="86"/>
      <c r="AW12" s="86"/>
      <c r="AX12" s="86"/>
      <c r="AY12" s="86"/>
      <c r="AZ12" s="86"/>
      <c r="BA12">
        <v>10</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30">
      <c r="A13" s="84" t="s">
        <v>213</v>
      </c>
      <c r="B13" s="84" t="s">
        <v>216</v>
      </c>
      <c r="C13" s="53" t="s">
        <v>559</v>
      </c>
      <c r="D13" s="54">
        <v>10</v>
      </c>
      <c r="E13" s="65" t="s">
        <v>136</v>
      </c>
      <c r="F13" s="55">
        <v>12</v>
      </c>
      <c r="G13" s="53"/>
      <c r="H13" s="57"/>
      <c r="I13" s="56"/>
      <c r="J13" s="56"/>
      <c r="K13" s="36" t="s">
        <v>65</v>
      </c>
      <c r="L13" s="83">
        <v>13</v>
      </c>
      <c r="M13" s="83"/>
      <c r="N13" s="63"/>
      <c r="O13" s="86" t="s">
        <v>218</v>
      </c>
      <c r="P13" s="88">
        <v>43533.11921296296</v>
      </c>
      <c r="Q13" s="86" t="s">
        <v>227</v>
      </c>
      <c r="R13" s="90" t="s">
        <v>244</v>
      </c>
      <c r="S13" s="86" t="s">
        <v>253</v>
      </c>
      <c r="T13" s="86" t="s">
        <v>263</v>
      </c>
      <c r="U13" s="86"/>
      <c r="V13" s="90" t="s">
        <v>273</v>
      </c>
      <c r="W13" s="88">
        <v>43533.11921296296</v>
      </c>
      <c r="X13" s="90" t="s">
        <v>282</v>
      </c>
      <c r="Y13" s="86"/>
      <c r="Z13" s="86"/>
      <c r="AA13" s="92" t="s">
        <v>299</v>
      </c>
      <c r="AB13" s="86"/>
      <c r="AC13" s="86" t="b">
        <v>0</v>
      </c>
      <c r="AD13" s="86">
        <v>0</v>
      </c>
      <c r="AE13" s="92" t="s">
        <v>308</v>
      </c>
      <c r="AF13" s="86" t="b">
        <v>0</v>
      </c>
      <c r="AG13" s="86" t="s">
        <v>309</v>
      </c>
      <c r="AH13" s="86"/>
      <c r="AI13" s="92" t="s">
        <v>308</v>
      </c>
      <c r="AJ13" s="86" t="b">
        <v>0</v>
      </c>
      <c r="AK13" s="86">
        <v>0</v>
      </c>
      <c r="AL13" s="92" t="s">
        <v>308</v>
      </c>
      <c r="AM13" s="86" t="s">
        <v>310</v>
      </c>
      <c r="AN13" s="86" t="b">
        <v>0</v>
      </c>
      <c r="AO13" s="92" t="s">
        <v>299</v>
      </c>
      <c r="AP13" s="86" t="s">
        <v>176</v>
      </c>
      <c r="AQ13" s="86">
        <v>0</v>
      </c>
      <c r="AR13" s="86">
        <v>0</v>
      </c>
      <c r="AS13" s="86"/>
      <c r="AT13" s="86"/>
      <c r="AU13" s="86"/>
      <c r="AV13" s="86"/>
      <c r="AW13" s="86"/>
      <c r="AX13" s="86"/>
      <c r="AY13" s="86"/>
      <c r="AZ13" s="86"/>
      <c r="BA13">
        <v>10</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30">
      <c r="A14" s="84" t="s">
        <v>213</v>
      </c>
      <c r="B14" s="84" t="s">
        <v>216</v>
      </c>
      <c r="C14" s="53" t="s">
        <v>559</v>
      </c>
      <c r="D14" s="54">
        <v>10</v>
      </c>
      <c r="E14" s="65" t="s">
        <v>136</v>
      </c>
      <c r="F14" s="55">
        <v>12</v>
      </c>
      <c r="G14" s="53"/>
      <c r="H14" s="57"/>
      <c r="I14" s="56"/>
      <c r="J14" s="56"/>
      <c r="K14" s="36" t="s">
        <v>65</v>
      </c>
      <c r="L14" s="83">
        <v>14</v>
      </c>
      <c r="M14" s="83"/>
      <c r="N14" s="63"/>
      <c r="O14" s="86" t="s">
        <v>218</v>
      </c>
      <c r="P14" s="88">
        <v>43535.742939814816</v>
      </c>
      <c r="Q14" s="86" t="s">
        <v>228</v>
      </c>
      <c r="R14" s="90" t="s">
        <v>245</v>
      </c>
      <c r="S14" s="86" t="s">
        <v>253</v>
      </c>
      <c r="T14" s="86" t="s">
        <v>264</v>
      </c>
      <c r="U14" s="86"/>
      <c r="V14" s="90" t="s">
        <v>273</v>
      </c>
      <c r="W14" s="88">
        <v>43535.742939814816</v>
      </c>
      <c r="X14" s="90" t="s">
        <v>283</v>
      </c>
      <c r="Y14" s="86"/>
      <c r="Z14" s="86"/>
      <c r="AA14" s="92" t="s">
        <v>300</v>
      </c>
      <c r="AB14" s="86"/>
      <c r="AC14" s="86" t="b">
        <v>0</v>
      </c>
      <c r="AD14" s="86">
        <v>0</v>
      </c>
      <c r="AE14" s="92" t="s">
        <v>308</v>
      </c>
      <c r="AF14" s="86" t="b">
        <v>0</v>
      </c>
      <c r="AG14" s="86" t="s">
        <v>309</v>
      </c>
      <c r="AH14" s="86"/>
      <c r="AI14" s="92" t="s">
        <v>308</v>
      </c>
      <c r="AJ14" s="86" t="b">
        <v>0</v>
      </c>
      <c r="AK14" s="86">
        <v>0</v>
      </c>
      <c r="AL14" s="92" t="s">
        <v>308</v>
      </c>
      <c r="AM14" s="86" t="s">
        <v>310</v>
      </c>
      <c r="AN14" s="86" t="b">
        <v>0</v>
      </c>
      <c r="AO14" s="92" t="s">
        <v>300</v>
      </c>
      <c r="AP14" s="86" t="s">
        <v>176</v>
      </c>
      <c r="AQ14" s="86">
        <v>0</v>
      </c>
      <c r="AR14" s="86">
        <v>0</v>
      </c>
      <c r="AS14" s="86"/>
      <c r="AT14" s="86"/>
      <c r="AU14" s="86"/>
      <c r="AV14" s="86"/>
      <c r="AW14" s="86"/>
      <c r="AX14" s="86"/>
      <c r="AY14" s="86"/>
      <c r="AZ14" s="86"/>
      <c r="BA14">
        <v>10</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30">
      <c r="A15" s="84" t="s">
        <v>213</v>
      </c>
      <c r="B15" s="84" t="s">
        <v>216</v>
      </c>
      <c r="C15" s="53" t="s">
        <v>559</v>
      </c>
      <c r="D15" s="54">
        <v>10</v>
      </c>
      <c r="E15" s="65" t="s">
        <v>136</v>
      </c>
      <c r="F15" s="55">
        <v>12</v>
      </c>
      <c r="G15" s="53"/>
      <c r="H15" s="57"/>
      <c r="I15" s="56"/>
      <c r="J15" s="56"/>
      <c r="K15" s="36" t="s">
        <v>65</v>
      </c>
      <c r="L15" s="83">
        <v>15</v>
      </c>
      <c r="M15" s="83"/>
      <c r="N15" s="63"/>
      <c r="O15" s="86" t="s">
        <v>218</v>
      </c>
      <c r="P15" s="88">
        <v>43539.07251157407</v>
      </c>
      <c r="Q15" s="86" t="s">
        <v>229</v>
      </c>
      <c r="R15" s="90" t="s">
        <v>246</v>
      </c>
      <c r="S15" s="86" t="s">
        <v>253</v>
      </c>
      <c r="T15" s="86" t="s">
        <v>265</v>
      </c>
      <c r="U15" s="86"/>
      <c r="V15" s="90" t="s">
        <v>273</v>
      </c>
      <c r="W15" s="88">
        <v>43539.07251157407</v>
      </c>
      <c r="X15" s="90" t="s">
        <v>284</v>
      </c>
      <c r="Y15" s="86"/>
      <c r="Z15" s="86"/>
      <c r="AA15" s="92" t="s">
        <v>301</v>
      </c>
      <c r="AB15" s="86"/>
      <c r="AC15" s="86" t="b">
        <v>0</v>
      </c>
      <c r="AD15" s="86">
        <v>1</v>
      </c>
      <c r="AE15" s="92" t="s">
        <v>308</v>
      </c>
      <c r="AF15" s="86" t="b">
        <v>0</v>
      </c>
      <c r="AG15" s="86" t="s">
        <v>309</v>
      </c>
      <c r="AH15" s="86"/>
      <c r="AI15" s="92" t="s">
        <v>308</v>
      </c>
      <c r="AJ15" s="86" t="b">
        <v>0</v>
      </c>
      <c r="AK15" s="86">
        <v>0</v>
      </c>
      <c r="AL15" s="92" t="s">
        <v>308</v>
      </c>
      <c r="AM15" s="86" t="s">
        <v>310</v>
      </c>
      <c r="AN15" s="86" t="b">
        <v>0</v>
      </c>
      <c r="AO15" s="92" t="s">
        <v>301</v>
      </c>
      <c r="AP15" s="86" t="s">
        <v>176</v>
      </c>
      <c r="AQ15" s="86">
        <v>0</v>
      </c>
      <c r="AR15" s="86">
        <v>0</v>
      </c>
      <c r="AS15" s="86"/>
      <c r="AT15" s="86"/>
      <c r="AU15" s="86"/>
      <c r="AV15" s="86"/>
      <c r="AW15" s="86"/>
      <c r="AX15" s="86"/>
      <c r="AY15" s="86"/>
      <c r="AZ15" s="86"/>
      <c r="BA15">
        <v>10</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30">
      <c r="A16" s="84" t="s">
        <v>213</v>
      </c>
      <c r="B16" s="84" t="s">
        <v>217</v>
      </c>
      <c r="C16" s="53" t="s">
        <v>559</v>
      </c>
      <c r="D16" s="54">
        <v>10</v>
      </c>
      <c r="E16" s="65" t="s">
        <v>136</v>
      </c>
      <c r="F16" s="55">
        <v>12</v>
      </c>
      <c r="G16" s="53"/>
      <c r="H16" s="57"/>
      <c r="I16" s="56"/>
      <c r="J16" s="56"/>
      <c r="K16" s="36" t="s">
        <v>65</v>
      </c>
      <c r="L16" s="83">
        <v>16</v>
      </c>
      <c r="M16" s="83"/>
      <c r="N16" s="63"/>
      <c r="O16" s="86" t="s">
        <v>218</v>
      </c>
      <c r="P16" s="88">
        <v>43529.19934027778</v>
      </c>
      <c r="Q16" s="86" t="s">
        <v>220</v>
      </c>
      <c r="R16" s="90" t="s">
        <v>237</v>
      </c>
      <c r="S16" s="86" t="s">
        <v>253</v>
      </c>
      <c r="T16" s="86" t="s">
        <v>256</v>
      </c>
      <c r="U16" s="86"/>
      <c r="V16" s="90" t="s">
        <v>273</v>
      </c>
      <c r="W16" s="88">
        <v>43529.19934027778</v>
      </c>
      <c r="X16" s="90" t="s">
        <v>275</v>
      </c>
      <c r="Y16" s="86"/>
      <c r="Z16" s="86"/>
      <c r="AA16" s="92" t="s">
        <v>292</v>
      </c>
      <c r="AB16" s="86"/>
      <c r="AC16" s="86" t="b">
        <v>0</v>
      </c>
      <c r="AD16" s="86">
        <v>1</v>
      </c>
      <c r="AE16" s="92" t="s">
        <v>308</v>
      </c>
      <c r="AF16" s="86" t="b">
        <v>0</v>
      </c>
      <c r="AG16" s="86" t="s">
        <v>309</v>
      </c>
      <c r="AH16" s="86"/>
      <c r="AI16" s="92" t="s">
        <v>308</v>
      </c>
      <c r="AJ16" s="86" t="b">
        <v>0</v>
      </c>
      <c r="AK16" s="86">
        <v>0</v>
      </c>
      <c r="AL16" s="92" t="s">
        <v>308</v>
      </c>
      <c r="AM16" s="86" t="s">
        <v>310</v>
      </c>
      <c r="AN16" s="86" t="b">
        <v>0</v>
      </c>
      <c r="AO16" s="92" t="s">
        <v>292</v>
      </c>
      <c r="AP16" s="86" t="s">
        <v>176</v>
      </c>
      <c r="AQ16" s="86">
        <v>0</v>
      </c>
      <c r="AR16" s="86">
        <v>0</v>
      </c>
      <c r="AS16" s="86"/>
      <c r="AT16" s="86"/>
      <c r="AU16" s="86"/>
      <c r="AV16" s="86"/>
      <c r="AW16" s="86"/>
      <c r="AX16" s="86"/>
      <c r="AY16" s="86"/>
      <c r="AZ16" s="86"/>
      <c r="BA16">
        <v>10</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18</v>
      </c>
      <c r="BK16" s="52">
        <v>100</v>
      </c>
      <c r="BL16" s="51">
        <v>18</v>
      </c>
    </row>
    <row r="17" spans="1:64" ht="30">
      <c r="A17" s="84" t="s">
        <v>213</v>
      </c>
      <c r="B17" s="84" t="s">
        <v>217</v>
      </c>
      <c r="C17" s="53" t="s">
        <v>559</v>
      </c>
      <c r="D17" s="54">
        <v>10</v>
      </c>
      <c r="E17" s="65" t="s">
        <v>136</v>
      </c>
      <c r="F17" s="55">
        <v>12</v>
      </c>
      <c r="G17" s="53"/>
      <c r="H17" s="57"/>
      <c r="I17" s="56"/>
      <c r="J17" s="56"/>
      <c r="K17" s="36" t="s">
        <v>65</v>
      </c>
      <c r="L17" s="83">
        <v>17</v>
      </c>
      <c r="M17" s="83"/>
      <c r="N17" s="63"/>
      <c r="O17" s="86" t="s">
        <v>218</v>
      </c>
      <c r="P17" s="88">
        <v>43529.19998842593</v>
      </c>
      <c r="Q17" s="86" t="s">
        <v>221</v>
      </c>
      <c r="R17" s="90" t="s">
        <v>238</v>
      </c>
      <c r="S17" s="86" t="s">
        <v>253</v>
      </c>
      <c r="T17" s="86" t="s">
        <v>257</v>
      </c>
      <c r="U17" s="86"/>
      <c r="V17" s="90" t="s">
        <v>273</v>
      </c>
      <c r="W17" s="88">
        <v>43529.19998842593</v>
      </c>
      <c r="X17" s="90" t="s">
        <v>276</v>
      </c>
      <c r="Y17" s="86"/>
      <c r="Z17" s="86"/>
      <c r="AA17" s="92" t="s">
        <v>293</v>
      </c>
      <c r="AB17" s="86"/>
      <c r="AC17" s="86" t="b">
        <v>0</v>
      </c>
      <c r="AD17" s="86">
        <v>0</v>
      </c>
      <c r="AE17" s="92" t="s">
        <v>308</v>
      </c>
      <c r="AF17" s="86" t="b">
        <v>0</v>
      </c>
      <c r="AG17" s="86" t="s">
        <v>309</v>
      </c>
      <c r="AH17" s="86"/>
      <c r="AI17" s="92" t="s">
        <v>308</v>
      </c>
      <c r="AJ17" s="86" t="b">
        <v>0</v>
      </c>
      <c r="AK17" s="86">
        <v>0</v>
      </c>
      <c r="AL17" s="92" t="s">
        <v>308</v>
      </c>
      <c r="AM17" s="86" t="s">
        <v>310</v>
      </c>
      <c r="AN17" s="86" t="b">
        <v>0</v>
      </c>
      <c r="AO17" s="92" t="s">
        <v>293</v>
      </c>
      <c r="AP17" s="86" t="s">
        <v>176</v>
      </c>
      <c r="AQ17" s="86">
        <v>0</v>
      </c>
      <c r="AR17" s="86">
        <v>0</v>
      </c>
      <c r="AS17" s="86"/>
      <c r="AT17" s="86"/>
      <c r="AU17" s="86"/>
      <c r="AV17" s="86"/>
      <c r="AW17" s="86"/>
      <c r="AX17" s="86"/>
      <c r="AY17" s="86"/>
      <c r="AZ17" s="86"/>
      <c r="BA17">
        <v>10</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16</v>
      </c>
      <c r="BK17" s="52">
        <v>100</v>
      </c>
      <c r="BL17" s="51">
        <v>16</v>
      </c>
    </row>
    <row r="18" spans="1:64" ht="30">
      <c r="A18" s="84" t="s">
        <v>213</v>
      </c>
      <c r="B18" s="84" t="s">
        <v>217</v>
      </c>
      <c r="C18" s="53" t="s">
        <v>559</v>
      </c>
      <c r="D18" s="54">
        <v>10</v>
      </c>
      <c r="E18" s="65" t="s">
        <v>136</v>
      </c>
      <c r="F18" s="55">
        <v>12</v>
      </c>
      <c r="G18" s="53"/>
      <c r="H18" s="57"/>
      <c r="I18" s="56"/>
      <c r="J18" s="56"/>
      <c r="K18" s="36" t="s">
        <v>65</v>
      </c>
      <c r="L18" s="83">
        <v>18</v>
      </c>
      <c r="M18" s="83"/>
      <c r="N18" s="63"/>
      <c r="O18" s="86" t="s">
        <v>218</v>
      </c>
      <c r="P18" s="88">
        <v>43529.200578703705</v>
      </c>
      <c r="Q18" s="86" t="s">
        <v>222</v>
      </c>
      <c r="R18" s="90" t="s">
        <v>239</v>
      </c>
      <c r="S18" s="86" t="s">
        <v>253</v>
      </c>
      <c r="T18" s="86" t="s">
        <v>258</v>
      </c>
      <c r="U18" s="86"/>
      <c r="V18" s="90" t="s">
        <v>273</v>
      </c>
      <c r="W18" s="88">
        <v>43529.200578703705</v>
      </c>
      <c r="X18" s="90" t="s">
        <v>277</v>
      </c>
      <c r="Y18" s="86"/>
      <c r="Z18" s="86"/>
      <c r="AA18" s="92" t="s">
        <v>294</v>
      </c>
      <c r="AB18" s="86"/>
      <c r="AC18" s="86" t="b">
        <v>0</v>
      </c>
      <c r="AD18" s="86">
        <v>0</v>
      </c>
      <c r="AE18" s="92" t="s">
        <v>308</v>
      </c>
      <c r="AF18" s="86" t="b">
        <v>0</v>
      </c>
      <c r="AG18" s="86" t="s">
        <v>309</v>
      </c>
      <c r="AH18" s="86"/>
      <c r="AI18" s="92" t="s">
        <v>308</v>
      </c>
      <c r="AJ18" s="86" t="b">
        <v>0</v>
      </c>
      <c r="AK18" s="86">
        <v>0</v>
      </c>
      <c r="AL18" s="92" t="s">
        <v>308</v>
      </c>
      <c r="AM18" s="86" t="s">
        <v>310</v>
      </c>
      <c r="AN18" s="86" t="b">
        <v>0</v>
      </c>
      <c r="AO18" s="92" t="s">
        <v>294</v>
      </c>
      <c r="AP18" s="86" t="s">
        <v>176</v>
      </c>
      <c r="AQ18" s="86">
        <v>0</v>
      </c>
      <c r="AR18" s="86">
        <v>0</v>
      </c>
      <c r="AS18" s="86"/>
      <c r="AT18" s="86"/>
      <c r="AU18" s="86"/>
      <c r="AV18" s="86"/>
      <c r="AW18" s="86"/>
      <c r="AX18" s="86"/>
      <c r="AY18" s="86"/>
      <c r="AZ18" s="86"/>
      <c r="BA18">
        <v>10</v>
      </c>
      <c r="BB18" s="85" t="str">
        <f>REPLACE(INDEX(GroupVertices[Group],MATCH(Edges[[#This Row],[Vertex 1]],GroupVertices[Vertex],0)),1,1,"")</f>
        <v>1</v>
      </c>
      <c r="BC18" s="85" t="str">
        <f>REPLACE(INDEX(GroupVertices[Group],MATCH(Edges[[#This Row],[Vertex 2]],GroupVertices[Vertex],0)),1,1,"")</f>
        <v>1</v>
      </c>
      <c r="BD18" s="51">
        <v>1</v>
      </c>
      <c r="BE18" s="52">
        <v>5.882352941176471</v>
      </c>
      <c r="BF18" s="51">
        <v>0</v>
      </c>
      <c r="BG18" s="52">
        <v>0</v>
      </c>
      <c r="BH18" s="51">
        <v>0</v>
      </c>
      <c r="BI18" s="52">
        <v>0</v>
      </c>
      <c r="BJ18" s="51">
        <v>16</v>
      </c>
      <c r="BK18" s="52">
        <v>94.11764705882354</v>
      </c>
      <c r="BL18" s="51">
        <v>17</v>
      </c>
    </row>
    <row r="19" spans="1:64" ht="30">
      <c r="A19" s="84" t="s">
        <v>213</v>
      </c>
      <c r="B19" s="84" t="s">
        <v>217</v>
      </c>
      <c r="C19" s="53" t="s">
        <v>559</v>
      </c>
      <c r="D19" s="54">
        <v>10</v>
      </c>
      <c r="E19" s="65" t="s">
        <v>136</v>
      </c>
      <c r="F19" s="55">
        <v>12</v>
      </c>
      <c r="G19" s="53"/>
      <c r="H19" s="57"/>
      <c r="I19" s="56"/>
      <c r="J19" s="56"/>
      <c r="K19" s="36" t="s">
        <v>65</v>
      </c>
      <c r="L19" s="83">
        <v>19</v>
      </c>
      <c r="M19" s="83"/>
      <c r="N19" s="63"/>
      <c r="O19" s="86" t="s">
        <v>218</v>
      </c>
      <c r="P19" s="88">
        <v>43529.20181712963</v>
      </c>
      <c r="Q19" s="86" t="s">
        <v>223</v>
      </c>
      <c r="R19" s="90" t="s">
        <v>240</v>
      </c>
      <c r="S19" s="86" t="s">
        <v>253</v>
      </c>
      <c r="T19" s="86" t="s">
        <v>259</v>
      </c>
      <c r="U19" s="86"/>
      <c r="V19" s="90" t="s">
        <v>273</v>
      </c>
      <c r="W19" s="88">
        <v>43529.20181712963</v>
      </c>
      <c r="X19" s="90" t="s">
        <v>278</v>
      </c>
      <c r="Y19" s="86"/>
      <c r="Z19" s="86"/>
      <c r="AA19" s="92" t="s">
        <v>295</v>
      </c>
      <c r="AB19" s="86"/>
      <c r="AC19" s="86" t="b">
        <v>0</v>
      </c>
      <c r="AD19" s="86">
        <v>0</v>
      </c>
      <c r="AE19" s="92" t="s">
        <v>308</v>
      </c>
      <c r="AF19" s="86" t="b">
        <v>0</v>
      </c>
      <c r="AG19" s="86" t="s">
        <v>309</v>
      </c>
      <c r="AH19" s="86"/>
      <c r="AI19" s="92" t="s">
        <v>308</v>
      </c>
      <c r="AJ19" s="86" t="b">
        <v>0</v>
      </c>
      <c r="AK19" s="86">
        <v>0</v>
      </c>
      <c r="AL19" s="92" t="s">
        <v>308</v>
      </c>
      <c r="AM19" s="86" t="s">
        <v>310</v>
      </c>
      <c r="AN19" s="86" t="b">
        <v>0</v>
      </c>
      <c r="AO19" s="92" t="s">
        <v>295</v>
      </c>
      <c r="AP19" s="86" t="s">
        <v>176</v>
      </c>
      <c r="AQ19" s="86">
        <v>0</v>
      </c>
      <c r="AR19" s="86">
        <v>0</v>
      </c>
      <c r="AS19" s="86"/>
      <c r="AT19" s="86"/>
      <c r="AU19" s="86"/>
      <c r="AV19" s="86"/>
      <c r="AW19" s="86"/>
      <c r="AX19" s="86"/>
      <c r="AY19" s="86"/>
      <c r="AZ19" s="86"/>
      <c r="BA19">
        <v>10</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17</v>
      </c>
      <c r="BK19" s="52">
        <v>100</v>
      </c>
      <c r="BL19" s="51">
        <v>17</v>
      </c>
    </row>
    <row r="20" spans="1:64" ht="30">
      <c r="A20" s="84" t="s">
        <v>213</v>
      </c>
      <c r="B20" s="84" t="s">
        <v>217</v>
      </c>
      <c r="C20" s="53" t="s">
        <v>559</v>
      </c>
      <c r="D20" s="54">
        <v>10</v>
      </c>
      <c r="E20" s="65" t="s">
        <v>136</v>
      </c>
      <c r="F20" s="55">
        <v>12</v>
      </c>
      <c r="G20" s="53"/>
      <c r="H20" s="57"/>
      <c r="I20" s="56"/>
      <c r="J20" s="56"/>
      <c r="K20" s="36" t="s">
        <v>65</v>
      </c>
      <c r="L20" s="83">
        <v>20</v>
      </c>
      <c r="M20" s="83"/>
      <c r="N20" s="63"/>
      <c r="O20" s="86" t="s">
        <v>218</v>
      </c>
      <c r="P20" s="88">
        <v>43529.20429398148</v>
      </c>
      <c r="Q20" s="86" t="s">
        <v>224</v>
      </c>
      <c r="R20" s="90" t="s">
        <v>241</v>
      </c>
      <c r="S20" s="86" t="s">
        <v>253</v>
      </c>
      <c r="T20" s="86" t="s">
        <v>260</v>
      </c>
      <c r="U20" s="86"/>
      <c r="V20" s="90" t="s">
        <v>273</v>
      </c>
      <c r="W20" s="88">
        <v>43529.20429398148</v>
      </c>
      <c r="X20" s="90" t="s">
        <v>279</v>
      </c>
      <c r="Y20" s="86"/>
      <c r="Z20" s="86"/>
      <c r="AA20" s="92" t="s">
        <v>296</v>
      </c>
      <c r="AB20" s="86"/>
      <c r="AC20" s="86" t="b">
        <v>0</v>
      </c>
      <c r="AD20" s="86">
        <v>0</v>
      </c>
      <c r="AE20" s="92" t="s">
        <v>308</v>
      </c>
      <c r="AF20" s="86" t="b">
        <v>0</v>
      </c>
      <c r="AG20" s="86" t="s">
        <v>309</v>
      </c>
      <c r="AH20" s="86"/>
      <c r="AI20" s="92" t="s">
        <v>308</v>
      </c>
      <c r="AJ20" s="86" t="b">
        <v>0</v>
      </c>
      <c r="AK20" s="86">
        <v>0</v>
      </c>
      <c r="AL20" s="92" t="s">
        <v>308</v>
      </c>
      <c r="AM20" s="86" t="s">
        <v>310</v>
      </c>
      <c r="AN20" s="86" t="b">
        <v>0</v>
      </c>
      <c r="AO20" s="92" t="s">
        <v>296</v>
      </c>
      <c r="AP20" s="86" t="s">
        <v>176</v>
      </c>
      <c r="AQ20" s="86">
        <v>0</v>
      </c>
      <c r="AR20" s="86">
        <v>0</v>
      </c>
      <c r="AS20" s="86"/>
      <c r="AT20" s="86"/>
      <c r="AU20" s="86"/>
      <c r="AV20" s="86"/>
      <c r="AW20" s="86"/>
      <c r="AX20" s="86"/>
      <c r="AY20" s="86"/>
      <c r="AZ20" s="86"/>
      <c r="BA20">
        <v>10</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21</v>
      </c>
      <c r="BK20" s="52">
        <v>100</v>
      </c>
      <c r="BL20" s="51">
        <v>21</v>
      </c>
    </row>
    <row r="21" spans="1:64" ht="30">
      <c r="A21" s="84" t="s">
        <v>213</v>
      </c>
      <c r="B21" s="84" t="s">
        <v>217</v>
      </c>
      <c r="C21" s="53" t="s">
        <v>559</v>
      </c>
      <c r="D21" s="54">
        <v>10</v>
      </c>
      <c r="E21" s="65" t="s">
        <v>136</v>
      </c>
      <c r="F21" s="55">
        <v>12</v>
      </c>
      <c r="G21" s="53"/>
      <c r="H21" s="57"/>
      <c r="I21" s="56"/>
      <c r="J21" s="56"/>
      <c r="K21" s="36" t="s">
        <v>65</v>
      </c>
      <c r="L21" s="83">
        <v>21</v>
      </c>
      <c r="M21" s="83"/>
      <c r="N21" s="63"/>
      <c r="O21" s="86" t="s">
        <v>218</v>
      </c>
      <c r="P21" s="88">
        <v>43533.11770833333</v>
      </c>
      <c r="Q21" s="86" t="s">
        <v>225</v>
      </c>
      <c r="R21" s="90" t="s">
        <v>242</v>
      </c>
      <c r="S21" s="86" t="s">
        <v>253</v>
      </c>
      <c r="T21" s="86" t="s">
        <v>261</v>
      </c>
      <c r="U21" s="86"/>
      <c r="V21" s="90" t="s">
        <v>273</v>
      </c>
      <c r="W21" s="88">
        <v>43533.11770833333</v>
      </c>
      <c r="X21" s="90" t="s">
        <v>280</v>
      </c>
      <c r="Y21" s="86"/>
      <c r="Z21" s="86"/>
      <c r="AA21" s="92" t="s">
        <v>297</v>
      </c>
      <c r="AB21" s="86"/>
      <c r="AC21" s="86" t="b">
        <v>0</v>
      </c>
      <c r="AD21" s="86">
        <v>0</v>
      </c>
      <c r="AE21" s="92" t="s">
        <v>308</v>
      </c>
      <c r="AF21" s="86" t="b">
        <v>0</v>
      </c>
      <c r="AG21" s="86" t="s">
        <v>309</v>
      </c>
      <c r="AH21" s="86"/>
      <c r="AI21" s="92" t="s">
        <v>308</v>
      </c>
      <c r="AJ21" s="86" t="b">
        <v>0</v>
      </c>
      <c r="AK21" s="86">
        <v>0</v>
      </c>
      <c r="AL21" s="92" t="s">
        <v>308</v>
      </c>
      <c r="AM21" s="86" t="s">
        <v>310</v>
      </c>
      <c r="AN21" s="86" t="b">
        <v>0</v>
      </c>
      <c r="AO21" s="92" t="s">
        <v>297</v>
      </c>
      <c r="AP21" s="86" t="s">
        <v>176</v>
      </c>
      <c r="AQ21" s="86">
        <v>0</v>
      </c>
      <c r="AR21" s="86">
        <v>0</v>
      </c>
      <c r="AS21" s="86"/>
      <c r="AT21" s="86"/>
      <c r="AU21" s="86"/>
      <c r="AV21" s="86"/>
      <c r="AW21" s="86"/>
      <c r="AX21" s="86"/>
      <c r="AY21" s="86"/>
      <c r="AZ21" s="86"/>
      <c r="BA21">
        <v>10</v>
      </c>
      <c r="BB21" s="85" t="str">
        <f>REPLACE(INDEX(GroupVertices[Group],MATCH(Edges[[#This Row],[Vertex 1]],GroupVertices[Vertex],0)),1,1,"")</f>
        <v>1</v>
      </c>
      <c r="BC21" s="85" t="str">
        <f>REPLACE(INDEX(GroupVertices[Group],MATCH(Edges[[#This Row],[Vertex 2]],GroupVertices[Vertex],0)),1,1,"")</f>
        <v>1</v>
      </c>
      <c r="BD21" s="51">
        <v>1</v>
      </c>
      <c r="BE21" s="52">
        <v>5.882352941176471</v>
      </c>
      <c r="BF21" s="51">
        <v>0</v>
      </c>
      <c r="BG21" s="52">
        <v>0</v>
      </c>
      <c r="BH21" s="51">
        <v>0</v>
      </c>
      <c r="BI21" s="52">
        <v>0</v>
      </c>
      <c r="BJ21" s="51">
        <v>16</v>
      </c>
      <c r="BK21" s="52">
        <v>94.11764705882354</v>
      </c>
      <c r="BL21" s="51">
        <v>17</v>
      </c>
    </row>
    <row r="22" spans="1:64" ht="30">
      <c r="A22" s="84" t="s">
        <v>213</v>
      </c>
      <c r="B22" s="84" t="s">
        <v>217</v>
      </c>
      <c r="C22" s="53" t="s">
        <v>559</v>
      </c>
      <c r="D22" s="54">
        <v>10</v>
      </c>
      <c r="E22" s="65" t="s">
        <v>136</v>
      </c>
      <c r="F22" s="55">
        <v>12</v>
      </c>
      <c r="G22" s="53"/>
      <c r="H22" s="57"/>
      <c r="I22" s="56"/>
      <c r="J22" s="56"/>
      <c r="K22" s="36" t="s">
        <v>65</v>
      </c>
      <c r="L22" s="83">
        <v>22</v>
      </c>
      <c r="M22" s="83"/>
      <c r="N22" s="63"/>
      <c r="O22" s="86" t="s">
        <v>218</v>
      </c>
      <c r="P22" s="88">
        <v>43533.11840277778</v>
      </c>
      <c r="Q22" s="86" t="s">
        <v>226</v>
      </c>
      <c r="R22" s="90" t="s">
        <v>243</v>
      </c>
      <c r="S22" s="86" t="s">
        <v>253</v>
      </c>
      <c r="T22" s="86" t="s">
        <v>262</v>
      </c>
      <c r="U22" s="86"/>
      <c r="V22" s="90" t="s">
        <v>273</v>
      </c>
      <c r="W22" s="88">
        <v>43533.11840277778</v>
      </c>
      <c r="X22" s="90" t="s">
        <v>281</v>
      </c>
      <c r="Y22" s="86"/>
      <c r="Z22" s="86"/>
      <c r="AA22" s="92" t="s">
        <v>298</v>
      </c>
      <c r="AB22" s="86"/>
      <c r="AC22" s="86" t="b">
        <v>0</v>
      </c>
      <c r="AD22" s="86">
        <v>0</v>
      </c>
      <c r="AE22" s="92" t="s">
        <v>308</v>
      </c>
      <c r="AF22" s="86" t="b">
        <v>0</v>
      </c>
      <c r="AG22" s="86" t="s">
        <v>309</v>
      </c>
      <c r="AH22" s="86"/>
      <c r="AI22" s="92" t="s">
        <v>308</v>
      </c>
      <c r="AJ22" s="86" t="b">
        <v>0</v>
      </c>
      <c r="AK22" s="86">
        <v>0</v>
      </c>
      <c r="AL22" s="92" t="s">
        <v>308</v>
      </c>
      <c r="AM22" s="86" t="s">
        <v>310</v>
      </c>
      <c r="AN22" s="86" t="b">
        <v>0</v>
      </c>
      <c r="AO22" s="92" t="s">
        <v>298</v>
      </c>
      <c r="AP22" s="86" t="s">
        <v>176</v>
      </c>
      <c r="AQ22" s="86">
        <v>0</v>
      </c>
      <c r="AR22" s="86">
        <v>0</v>
      </c>
      <c r="AS22" s="86"/>
      <c r="AT22" s="86"/>
      <c r="AU22" s="86"/>
      <c r="AV22" s="86"/>
      <c r="AW22" s="86"/>
      <c r="AX22" s="86"/>
      <c r="AY22" s="86"/>
      <c r="AZ22" s="86"/>
      <c r="BA22">
        <v>10</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17</v>
      </c>
      <c r="BK22" s="52">
        <v>100</v>
      </c>
      <c r="BL22" s="51">
        <v>17</v>
      </c>
    </row>
    <row r="23" spans="1:64" ht="30">
      <c r="A23" s="84" t="s">
        <v>213</v>
      </c>
      <c r="B23" s="84" t="s">
        <v>217</v>
      </c>
      <c r="C23" s="53" t="s">
        <v>559</v>
      </c>
      <c r="D23" s="54">
        <v>10</v>
      </c>
      <c r="E23" s="65" t="s">
        <v>136</v>
      </c>
      <c r="F23" s="55">
        <v>12</v>
      </c>
      <c r="G23" s="53"/>
      <c r="H23" s="57"/>
      <c r="I23" s="56"/>
      <c r="J23" s="56"/>
      <c r="K23" s="36" t="s">
        <v>65</v>
      </c>
      <c r="L23" s="83">
        <v>23</v>
      </c>
      <c r="M23" s="83"/>
      <c r="N23" s="63"/>
      <c r="O23" s="86" t="s">
        <v>218</v>
      </c>
      <c r="P23" s="88">
        <v>43533.11921296296</v>
      </c>
      <c r="Q23" s="86" t="s">
        <v>227</v>
      </c>
      <c r="R23" s="90" t="s">
        <v>244</v>
      </c>
      <c r="S23" s="86" t="s">
        <v>253</v>
      </c>
      <c r="T23" s="86" t="s">
        <v>263</v>
      </c>
      <c r="U23" s="86"/>
      <c r="V23" s="90" t="s">
        <v>273</v>
      </c>
      <c r="W23" s="88">
        <v>43533.11921296296</v>
      </c>
      <c r="X23" s="90" t="s">
        <v>282</v>
      </c>
      <c r="Y23" s="86"/>
      <c r="Z23" s="86"/>
      <c r="AA23" s="92" t="s">
        <v>299</v>
      </c>
      <c r="AB23" s="86"/>
      <c r="AC23" s="86" t="b">
        <v>0</v>
      </c>
      <c r="AD23" s="86">
        <v>0</v>
      </c>
      <c r="AE23" s="92" t="s">
        <v>308</v>
      </c>
      <c r="AF23" s="86" t="b">
        <v>0</v>
      </c>
      <c r="AG23" s="86" t="s">
        <v>309</v>
      </c>
      <c r="AH23" s="86"/>
      <c r="AI23" s="92" t="s">
        <v>308</v>
      </c>
      <c r="AJ23" s="86" t="b">
        <v>0</v>
      </c>
      <c r="AK23" s="86">
        <v>0</v>
      </c>
      <c r="AL23" s="92" t="s">
        <v>308</v>
      </c>
      <c r="AM23" s="86" t="s">
        <v>310</v>
      </c>
      <c r="AN23" s="86" t="b">
        <v>0</v>
      </c>
      <c r="AO23" s="92" t="s">
        <v>299</v>
      </c>
      <c r="AP23" s="86" t="s">
        <v>176</v>
      </c>
      <c r="AQ23" s="86">
        <v>0</v>
      </c>
      <c r="AR23" s="86">
        <v>0</v>
      </c>
      <c r="AS23" s="86"/>
      <c r="AT23" s="86"/>
      <c r="AU23" s="86"/>
      <c r="AV23" s="86"/>
      <c r="AW23" s="86"/>
      <c r="AX23" s="86"/>
      <c r="AY23" s="86"/>
      <c r="AZ23" s="86"/>
      <c r="BA23">
        <v>10</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17</v>
      </c>
      <c r="BK23" s="52">
        <v>100</v>
      </c>
      <c r="BL23" s="51">
        <v>17</v>
      </c>
    </row>
    <row r="24" spans="1:64" ht="30">
      <c r="A24" s="84" t="s">
        <v>213</v>
      </c>
      <c r="B24" s="84" t="s">
        <v>217</v>
      </c>
      <c r="C24" s="53" t="s">
        <v>559</v>
      </c>
      <c r="D24" s="54">
        <v>10</v>
      </c>
      <c r="E24" s="65" t="s">
        <v>136</v>
      </c>
      <c r="F24" s="55">
        <v>12</v>
      </c>
      <c r="G24" s="53"/>
      <c r="H24" s="57"/>
      <c r="I24" s="56"/>
      <c r="J24" s="56"/>
      <c r="K24" s="36" t="s">
        <v>65</v>
      </c>
      <c r="L24" s="83">
        <v>24</v>
      </c>
      <c r="M24" s="83"/>
      <c r="N24" s="63"/>
      <c r="O24" s="86" t="s">
        <v>218</v>
      </c>
      <c r="P24" s="88">
        <v>43535.742939814816</v>
      </c>
      <c r="Q24" s="86" t="s">
        <v>228</v>
      </c>
      <c r="R24" s="90" t="s">
        <v>245</v>
      </c>
      <c r="S24" s="86" t="s">
        <v>253</v>
      </c>
      <c r="T24" s="86" t="s">
        <v>264</v>
      </c>
      <c r="U24" s="86"/>
      <c r="V24" s="90" t="s">
        <v>273</v>
      </c>
      <c r="W24" s="88">
        <v>43535.742939814816</v>
      </c>
      <c r="X24" s="90" t="s">
        <v>283</v>
      </c>
      <c r="Y24" s="86"/>
      <c r="Z24" s="86"/>
      <c r="AA24" s="92" t="s">
        <v>300</v>
      </c>
      <c r="AB24" s="86"/>
      <c r="AC24" s="86" t="b">
        <v>0</v>
      </c>
      <c r="AD24" s="86">
        <v>0</v>
      </c>
      <c r="AE24" s="92" t="s">
        <v>308</v>
      </c>
      <c r="AF24" s="86" t="b">
        <v>0</v>
      </c>
      <c r="AG24" s="86" t="s">
        <v>309</v>
      </c>
      <c r="AH24" s="86"/>
      <c r="AI24" s="92" t="s">
        <v>308</v>
      </c>
      <c r="AJ24" s="86" t="b">
        <v>0</v>
      </c>
      <c r="AK24" s="86">
        <v>0</v>
      </c>
      <c r="AL24" s="92" t="s">
        <v>308</v>
      </c>
      <c r="AM24" s="86" t="s">
        <v>310</v>
      </c>
      <c r="AN24" s="86" t="b">
        <v>0</v>
      </c>
      <c r="AO24" s="92" t="s">
        <v>300</v>
      </c>
      <c r="AP24" s="86" t="s">
        <v>176</v>
      </c>
      <c r="AQ24" s="86">
        <v>0</v>
      </c>
      <c r="AR24" s="86">
        <v>0</v>
      </c>
      <c r="AS24" s="86"/>
      <c r="AT24" s="86"/>
      <c r="AU24" s="86"/>
      <c r="AV24" s="86"/>
      <c r="AW24" s="86"/>
      <c r="AX24" s="86"/>
      <c r="AY24" s="86"/>
      <c r="AZ24" s="86"/>
      <c r="BA24">
        <v>10</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21</v>
      </c>
      <c r="BK24" s="52">
        <v>100</v>
      </c>
      <c r="BL24" s="51">
        <v>21</v>
      </c>
    </row>
    <row r="25" spans="1:64" ht="30">
      <c r="A25" s="84" t="s">
        <v>213</v>
      </c>
      <c r="B25" s="84" t="s">
        <v>217</v>
      </c>
      <c r="C25" s="53" t="s">
        <v>559</v>
      </c>
      <c r="D25" s="54">
        <v>10</v>
      </c>
      <c r="E25" s="65" t="s">
        <v>136</v>
      </c>
      <c r="F25" s="55">
        <v>12</v>
      </c>
      <c r="G25" s="53"/>
      <c r="H25" s="57"/>
      <c r="I25" s="56"/>
      <c r="J25" s="56"/>
      <c r="K25" s="36" t="s">
        <v>65</v>
      </c>
      <c r="L25" s="83">
        <v>25</v>
      </c>
      <c r="M25" s="83"/>
      <c r="N25" s="63"/>
      <c r="O25" s="86" t="s">
        <v>218</v>
      </c>
      <c r="P25" s="88">
        <v>43539.07251157407</v>
      </c>
      <c r="Q25" s="86" t="s">
        <v>229</v>
      </c>
      <c r="R25" s="90" t="s">
        <v>246</v>
      </c>
      <c r="S25" s="86" t="s">
        <v>253</v>
      </c>
      <c r="T25" s="86" t="s">
        <v>265</v>
      </c>
      <c r="U25" s="86"/>
      <c r="V25" s="90" t="s">
        <v>273</v>
      </c>
      <c r="W25" s="88">
        <v>43539.07251157407</v>
      </c>
      <c r="X25" s="90" t="s">
        <v>284</v>
      </c>
      <c r="Y25" s="86"/>
      <c r="Z25" s="86"/>
      <c r="AA25" s="92" t="s">
        <v>301</v>
      </c>
      <c r="AB25" s="86"/>
      <c r="AC25" s="86" t="b">
        <v>0</v>
      </c>
      <c r="AD25" s="86">
        <v>1</v>
      </c>
      <c r="AE25" s="92" t="s">
        <v>308</v>
      </c>
      <c r="AF25" s="86" t="b">
        <v>0</v>
      </c>
      <c r="AG25" s="86" t="s">
        <v>309</v>
      </c>
      <c r="AH25" s="86"/>
      <c r="AI25" s="92" t="s">
        <v>308</v>
      </c>
      <c r="AJ25" s="86" t="b">
        <v>0</v>
      </c>
      <c r="AK25" s="86">
        <v>0</v>
      </c>
      <c r="AL25" s="92" t="s">
        <v>308</v>
      </c>
      <c r="AM25" s="86" t="s">
        <v>310</v>
      </c>
      <c r="AN25" s="86" t="b">
        <v>0</v>
      </c>
      <c r="AO25" s="92" t="s">
        <v>301</v>
      </c>
      <c r="AP25" s="86" t="s">
        <v>176</v>
      </c>
      <c r="AQ25" s="86">
        <v>0</v>
      </c>
      <c r="AR25" s="86">
        <v>0</v>
      </c>
      <c r="AS25" s="86"/>
      <c r="AT25" s="86"/>
      <c r="AU25" s="86"/>
      <c r="AV25" s="86"/>
      <c r="AW25" s="86"/>
      <c r="AX25" s="86"/>
      <c r="AY25" s="86"/>
      <c r="AZ25" s="86"/>
      <c r="BA25">
        <v>10</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18</v>
      </c>
      <c r="BK25" s="52">
        <v>100</v>
      </c>
      <c r="BL25" s="51">
        <v>18</v>
      </c>
    </row>
    <row r="26" spans="1:64" ht="45">
      <c r="A26" s="84" t="s">
        <v>213</v>
      </c>
      <c r="B26" s="84" t="s">
        <v>213</v>
      </c>
      <c r="C26" s="53" t="s">
        <v>558</v>
      </c>
      <c r="D26" s="54">
        <v>3</v>
      </c>
      <c r="E26" s="65" t="s">
        <v>136</v>
      </c>
      <c r="F26" s="55">
        <v>35</v>
      </c>
      <c r="G26" s="53"/>
      <c r="H26" s="57"/>
      <c r="I26" s="56"/>
      <c r="J26" s="56"/>
      <c r="K26" s="36" t="s">
        <v>65</v>
      </c>
      <c r="L26" s="83">
        <v>26</v>
      </c>
      <c r="M26" s="83"/>
      <c r="N26" s="63"/>
      <c r="O26" s="86" t="s">
        <v>176</v>
      </c>
      <c r="P26" s="88">
        <v>43526.15770833333</v>
      </c>
      <c r="Q26" s="86" t="s">
        <v>230</v>
      </c>
      <c r="R26" s="90" t="s">
        <v>247</v>
      </c>
      <c r="S26" s="86" t="s">
        <v>254</v>
      </c>
      <c r="T26" s="86" t="s">
        <v>266</v>
      </c>
      <c r="U26" s="86"/>
      <c r="V26" s="90" t="s">
        <v>273</v>
      </c>
      <c r="W26" s="88">
        <v>43526.15770833333</v>
      </c>
      <c r="X26" s="90" t="s">
        <v>285</v>
      </c>
      <c r="Y26" s="86"/>
      <c r="Z26" s="86"/>
      <c r="AA26" s="92" t="s">
        <v>302</v>
      </c>
      <c r="AB26" s="86"/>
      <c r="AC26" s="86" t="b">
        <v>0</v>
      </c>
      <c r="AD26" s="86">
        <v>0</v>
      </c>
      <c r="AE26" s="92" t="s">
        <v>308</v>
      </c>
      <c r="AF26" s="86" t="b">
        <v>0</v>
      </c>
      <c r="AG26" s="86" t="s">
        <v>309</v>
      </c>
      <c r="AH26" s="86"/>
      <c r="AI26" s="92" t="s">
        <v>308</v>
      </c>
      <c r="AJ26" s="86" t="b">
        <v>0</v>
      </c>
      <c r="AK26" s="86">
        <v>0</v>
      </c>
      <c r="AL26" s="92" t="s">
        <v>308</v>
      </c>
      <c r="AM26" s="86" t="s">
        <v>310</v>
      </c>
      <c r="AN26" s="86" t="b">
        <v>1</v>
      </c>
      <c r="AO26" s="92" t="s">
        <v>302</v>
      </c>
      <c r="AP26" s="86" t="s">
        <v>176</v>
      </c>
      <c r="AQ26" s="86">
        <v>0</v>
      </c>
      <c r="AR26" s="86">
        <v>0</v>
      </c>
      <c r="AS26" s="86"/>
      <c r="AT26" s="86"/>
      <c r="AU26" s="86"/>
      <c r="AV26" s="86"/>
      <c r="AW26" s="86"/>
      <c r="AX26" s="86"/>
      <c r="AY26" s="86"/>
      <c r="AZ26" s="86"/>
      <c r="BA26">
        <v>6</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12</v>
      </c>
      <c r="BK26" s="52">
        <v>100</v>
      </c>
      <c r="BL26" s="51">
        <v>12</v>
      </c>
    </row>
    <row r="27" spans="1:64" ht="45">
      <c r="A27" s="84" t="s">
        <v>213</v>
      </c>
      <c r="B27" s="84" t="s">
        <v>213</v>
      </c>
      <c r="C27" s="53" t="s">
        <v>558</v>
      </c>
      <c r="D27" s="54">
        <v>3</v>
      </c>
      <c r="E27" s="65" t="s">
        <v>136</v>
      </c>
      <c r="F27" s="55">
        <v>35</v>
      </c>
      <c r="G27" s="53"/>
      <c r="H27" s="57"/>
      <c r="I27" s="56"/>
      <c r="J27" s="56"/>
      <c r="K27" s="36" t="s">
        <v>65</v>
      </c>
      <c r="L27" s="83">
        <v>27</v>
      </c>
      <c r="M27" s="83"/>
      <c r="N27" s="63"/>
      <c r="O27" s="86" t="s">
        <v>176</v>
      </c>
      <c r="P27" s="88">
        <v>43526.158425925925</v>
      </c>
      <c r="Q27" s="86" t="s">
        <v>231</v>
      </c>
      <c r="R27" s="90" t="s">
        <v>248</v>
      </c>
      <c r="S27" s="86" t="s">
        <v>254</v>
      </c>
      <c r="T27" s="86" t="s">
        <v>267</v>
      </c>
      <c r="U27" s="86"/>
      <c r="V27" s="90" t="s">
        <v>273</v>
      </c>
      <c r="W27" s="88">
        <v>43526.158425925925</v>
      </c>
      <c r="X27" s="90" t="s">
        <v>286</v>
      </c>
      <c r="Y27" s="86"/>
      <c r="Z27" s="86"/>
      <c r="AA27" s="92" t="s">
        <v>303</v>
      </c>
      <c r="AB27" s="86"/>
      <c r="AC27" s="86" t="b">
        <v>0</v>
      </c>
      <c r="AD27" s="86">
        <v>0</v>
      </c>
      <c r="AE27" s="92" t="s">
        <v>308</v>
      </c>
      <c r="AF27" s="86" t="b">
        <v>0</v>
      </c>
      <c r="AG27" s="86" t="s">
        <v>309</v>
      </c>
      <c r="AH27" s="86"/>
      <c r="AI27" s="92" t="s">
        <v>308</v>
      </c>
      <c r="AJ27" s="86" t="b">
        <v>0</v>
      </c>
      <c r="AK27" s="86">
        <v>0</v>
      </c>
      <c r="AL27" s="92" t="s">
        <v>308</v>
      </c>
      <c r="AM27" s="86" t="s">
        <v>310</v>
      </c>
      <c r="AN27" s="86" t="b">
        <v>1</v>
      </c>
      <c r="AO27" s="92" t="s">
        <v>303</v>
      </c>
      <c r="AP27" s="86" t="s">
        <v>176</v>
      </c>
      <c r="AQ27" s="86">
        <v>0</v>
      </c>
      <c r="AR27" s="86">
        <v>0</v>
      </c>
      <c r="AS27" s="86"/>
      <c r="AT27" s="86"/>
      <c r="AU27" s="86"/>
      <c r="AV27" s="86"/>
      <c r="AW27" s="86"/>
      <c r="AX27" s="86"/>
      <c r="AY27" s="86"/>
      <c r="AZ27" s="86"/>
      <c r="BA27">
        <v>6</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11</v>
      </c>
      <c r="BK27" s="52">
        <v>100</v>
      </c>
      <c r="BL27" s="51">
        <v>11</v>
      </c>
    </row>
    <row r="28" spans="1:64" ht="45">
      <c r="A28" s="84" t="s">
        <v>213</v>
      </c>
      <c r="B28" s="84" t="s">
        <v>213</v>
      </c>
      <c r="C28" s="53" t="s">
        <v>558</v>
      </c>
      <c r="D28" s="54">
        <v>3</v>
      </c>
      <c r="E28" s="65" t="s">
        <v>136</v>
      </c>
      <c r="F28" s="55">
        <v>35</v>
      </c>
      <c r="G28" s="53"/>
      <c r="H28" s="57"/>
      <c r="I28" s="56"/>
      <c r="J28" s="56"/>
      <c r="K28" s="36" t="s">
        <v>65</v>
      </c>
      <c r="L28" s="83">
        <v>28</v>
      </c>
      <c r="M28" s="83"/>
      <c r="N28" s="63"/>
      <c r="O28" s="86" t="s">
        <v>176</v>
      </c>
      <c r="P28" s="88">
        <v>43537.081712962965</v>
      </c>
      <c r="Q28" s="86" t="s">
        <v>232</v>
      </c>
      <c r="R28" s="90" t="s">
        <v>249</v>
      </c>
      <c r="S28" s="86" t="s">
        <v>254</v>
      </c>
      <c r="T28" s="86" t="s">
        <v>268</v>
      </c>
      <c r="U28" s="86"/>
      <c r="V28" s="90" t="s">
        <v>273</v>
      </c>
      <c r="W28" s="88">
        <v>43537.081712962965</v>
      </c>
      <c r="X28" s="90" t="s">
        <v>287</v>
      </c>
      <c r="Y28" s="86"/>
      <c r="Z28" s="86"/>
      <c r="AA28" s="92" t="s">
        <v>304</v>
      </c>
      <c r="AB28" s="86"/>
      <c r="AC28" s="86" t="b">
        <v>0</v>
      </c>
      <c r="AD28" s="86">
        <v>0</v>
      </c>
      <c r="AE28" s="92" t="s">
        <v>308</v>
      </c>
      <c r="AF28" s="86" t="b">
        <v>0</v>
      </c>
      <c r="AG28" s="86" t="s">
        <v>309</v>
      </c>
      <c r="AH28" s="86"/>
      <c r="AI28" s="92" t="s">
        <v>308</v>
      </c>
      <c r="AJ28" s="86" t="b">
        <v>0</v>
      </c>
      <c r="AK28" s="86">
        <v>0</v>
      </c>
      <c r="AL28" s="92" t="s">
        <v>308</v>
      </c>
      <c r="AM28" s="86" t="s">
        <v>310</v>
      </c>
      <c r="AN28" s="86" t="b">
        <v>1</v>
      </c>
      <c r="AO28" s="92" t="s">
        <v>304</v>
      </c>
      <c r="AP28" s="86" t="s">
        <v>176</v>
      </c>
      <c r="AQ28" s="86">
        <v>0</v>
      </c>
      <c r="AR28" s="86">
        <v>0</v>
      </c>
      <c r="AS28" s="86"/>
      <c r="AT28" s="86"/>
      <c r="AU28" s="86"/>
      <c r="AV28" s="86"/>
      <c r="AW28" s="86"/>
      <c r="AX28" s="86"/>
      <c r="AY28" s="86"/>
      <c r="AZ28" s="86"/>
      <c r="BA28">
        <v>6</v>
      </c>
      <c r="BB28" s="85" t="str">
        <f>REPLACE(INDEX(GroupVertices[Group],MATCH(Edges[[#This Row],[Vertex 1]],GroupVertices[Vertex],0)),1,1,"")</f>
        <v>1</v>
      </c>
      <c r="BC28" s="85" t="str">
        <f>REPLACE(INDEX(GroupVertices[Group],MATCH(Edges[[#This Row],[Vertex 2]],GroupVertices[Vertex],0)),1,1,"")</f>
        <v>1</v>
      </c>
      <c r="BD28" s="51">
        <v>2</v>
      </c>
      <c r="BE28" s="52">
        <v>15.384615384615385</v>
      </c>
      <c r="BF28" s="51">
        <v>0</v>
      </c>
      <c r="BG28" s="52">
        <v>0</v>
      </c>
      <c r="BH28" s="51">
        <v>0</v>
      </c>
      <c r="BI28" s="52">
        <v>0</v>
      </c>
      <c r="BJ28" s="51">
        <v>11</v>
      </c>
      <c r="BK28" s="52">
        <v>84.61538461538461</v>
      </c>
      <c r="BL28" s="51">
        <v>13</v>
      </c>
    </row>
    <row r="29" spans="1:64" ht="45">
      <c r="A29" s="84" t="s">
        <v>213</v>
      </c>
      <c r="B29" s="84" t="s">
        <v>213</v>
      </c>
      <c r="C29" s="53" t="s">
        <v>558</v>
      </c>
      <c r="D29" s="54">
        <v>3</v>
      </c>
      <c r="E29" s="65" t="s">
        <v>136</v>
      </c>
      <c r="F29" s="55">
        <v>35</v>
      </c>
      <c r="G29" s="53"/>
      <c r="H29" s="57"/>
      <c r="I29" s="56"/>
      <c r="J29" s="56"/>
      <c r="K29" s="36" t="s">
        <v>65</v>
      </c>
      <c r="L29" s="83">
        <v>29</v>
      </c>
      <c r="M29" s="83"/>
      <c r="N29" s="63"/>
      <c r="O29" s="86" t="s">
        <v>176</v>
      </c>
      <c r="P29" s="88">
        <v>43539.073125</v>
      </c>
      <c r="Q29" s="86" t="s">
        <v>233</v>
      </c>
      <c r="R29" s="90" t="s">
        <v>250</v>
      </c>
      <c r="S29" s="86" t="s">
        <v>254</v>
      </c>
      <c r="T29" s="86" t="s">
        <v>269</v>
      </c>
      <c r="U29" s="86"/>
      <c r="V29" s="90" t="s">
        <v>273</v>
      </c>
      <c r="W29" s="88">
        <v>43539.073125</v>
      </c>
      <c r="X29" s="90" t="s">
        <v>288</v>
      </c>
      <c r="Y29" s="86"/>
      <c r="Z29" s="86"/>
      <c r="AA29" s="92" t="s">
        <v>305</v>
      </c>
      <c r="AB29" s="86"/>
      <c r="AC29" s="86" t="b">
        <v>0</v>
      </c>
      <c r="AD29" s="86">
        <v>0</v>
      </c>
      <c r="AE29" s="92" t="s">
        <v>308</v>
      </c>
      <c r="AF29" s="86" t="b">
        <v>0</v>
      </c>
      <c r="AG29" s="86" t="s">
        <v>309</v>
      </c>
      <c r="AH29" s="86"/>
      <c r="AI29" s="92" t="s">
        <v>308</v>
      </c>
      <c r="AJ29" s="86" t="b">
        <v>0</v>
      </c>
      <c r="AK29" s="86">
        <v>0</v>
      </c>
      <c r="AL29" s="92" t="s">
        <v>308</v>
      </c>
      <c r="AM29" s="86" t="s">
        <v>310</v>
      </c>
      <c r="AN29" s="86" t="b">
        <v>1</v>
      </c>
      <c r="AO29" s="92" t="s">
        <v>305</v>
      </c>
      <c r="AP29" s="86" t="s">
        <v>176</v>
      </c>
      <c r="AQ29" s="86">
        <v>0</v>
      </c>
      <c r="AR29" s="86">
        <v>0</v>
      </c>
      <c r="AS29" s="86"/>
      <c r="AT29" s="86"/>
      <c r="AU29" s="86"/>
      <c r="AV29" s="86"/>
      <c r="AW29" s="86"/>
      <c r="AX29" s="86"/>
      <c r="AY29" s="86"/>
      <c r="AZ29" s="86"/>
      <c r="BA29">
        <v>6</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13</v>
      </c>
      <c r="BK29" s="52">
        <v>100</v>
      </c>
      <c r="BL29" s="51">
        <v>13</v>
      </c>
    </row>
    <row r="30" spans="1:64" ht="45">
      <c r="A30" s="84" t="s">
        <v>213</v>
      </c>
      <c r="B30" s="84" t="s">
        <v>213</v>
      </c>
      <c r="C30" s="53" t="s">
        <v>558</v>
      </c>
      <c r="D30" s="54">
        <v>3</v>
      </c>
      <c r="E30" s="65" t="s">
        <v>136</v>
      </c>
      <c r="F30" s="55">
        <v>35</v>
      </c>
      <c r="G30" s="53"/>
      <c r="H30" s="57"/>
      <c r="I30" s="56"/>
      <c r="J30" s="56"/>
      <c r="K30" s="36" t="s">
        <v>65</v>
      </c>
      <c r="L30" s="83">
        <v>30</v>
      </c>
      <c r="M30" s="83"/>
      <c r="N30" s="63"/>
      <c r="O30" s="86" t="s">
        <v>176</v>
      </c>
      <c r="P30" s="88">
        <v>43539.073912037034</v>
      </c>
      <c r="Q30" s="86" t="s">
        <v>234</v>
      </c>
      <c r="R30" s="90" t="s">
        <v>251</v>
      </c>
      <c r="S30" s="86" t="s">
        <v>254</v>
      </c>
      <c r="T30" s="86" t="s">
        <v>270</v>
      </c>
      <c r="U30" s="86"/>
      <c r="V30" s="90" t="s">
        <v>273</v>
      </c>
      <c r="W30" s="88">
        <v>43539.073912037034</v>
      </c>
      <c r="X30" s="90" t="s">
        <v>289</v>
      </c>
      <c r="Y30" s="86"/>
      <c r="Z30" s="86"/>
      <c r="AA30" s="92" t="s">
        <v>306</v>
      </c>
      <c r="AB30" s="86"/>
      <c r="AC30" s="86" t="b">
        <v>0</v>
      </c>
      <c r="AD30" s="86">
        <v>0</v>
      </c>
      <c r="AE30" s="92" t="s">
        <v>308</v>
      </c>
      <c r="AF30" s="86" t="b">
        <v>0</v>
      </c>
      <c r="AG30" s="86" t="s">
        <v>309</v>
      </c>
      <c r="AH30" s="86"/>
      <c r="AI30" s="92" t="s">
        <v>308</v>
      </c>
      <c r="AJ30" s="86" t="b">
        <v>0</v>
      </c>
      <c r="AK30" s="86">
        <v>0</v>
      </c>
      <c r="AL30" s="92" t="s">
        <v>308</v>
      </c>
      <c r="AM30" s="86" t="s">
        <v>310</v>
      </c>
      <c r="AN30" s="86" t="b">
        <v>1</v>
      </c>
      <c r="AO30" s="92" t="s">
        <v>306</v>
      </c>
      <c r="AP30" s="86" t="s">
        <v>176</v>
      </c>
      <c r="AQ30" s="86">
        <v>0</v>
      </c>
      <c r="AR30" s="86">
        <v>0</v>
      </c>
      <c r="AS30" s="86"/>
      <c r="AT30" s="86"/>
      <c r="AU30" s="86"/>
      <c r="AV30" s="86"/>
      <c r="AW30" s="86"/>
      <c r="AX30" s="86"/>
      <c r="AY30" s="86"/>
      <c r="AZ30" s="86"/>
      <c r="BA30">
        <v>6</v>
      </c>
      <c r="BB30" s="85" t="str">
        <f>REPLACE(INDEX(GroupVertices[Group],MATCH(Edges[[#This Row],[Vertex 1]],GroupVertices[Vertex],0)),1,1,"")</f>
        <v>1</v>
      </c>
      <c r="BC30" s="85" t="str">
        <f>REPLACE(INDEX(GroupVertices[Group],MATCH(Edges[[#This Row],[Vertex 2]],GroupVertices[Vertex],0)),1,1,"")</f>
        <v>1</v>
      </c>
      <c r="BD30" s="51">
        <v>1</v>
      </c>
      <c r="BE30" s="52">
        <v>8.333333333333334</v>
      </c>
      <c r="BF30" s="51">
        <v>0</v>
      </c>
      <c r="BG30" s="52">
        <v>0</v>
      </c>
      <c r="BH30" s="51">
        <v>0</v>
      </c>
      <c r="BI30" s="52">
        <v>0</v>
      </c>
      <c r="BJ30" s="51">
        <v>11</v>
      </c>
      <c r="BK30" s="52">
        <v>91.66666666666667</v>
      </c>
      <c r="BL30" s="51">
        <v>12</v>
      </c>
    </row>
    <row r="31" spans="1:64" ht="45">
      <c r="A31" s="84" t="s">
        <v>213</v>
      </c>
      <c r="B31" s="84" t="s">
        <v>213</v>
      </c>
      <c r="C31" s="53" t="s">
        <v>558</v>
      </c>
      <c r="D31" s="54">
        <v>3</v>
      </c>
      <c r="E31" s="65" t="s">
        <v>136</v>
      </c>
      <c r="F31" s="55">
        <v>35</v>
      </c>
      <c r="G31" s="53"/>
      <c r="H31" s="57"/>
      <c r="I31" s="56"/>
      <c r="J31" s="56"/>
      <c r="K31" s="36" t="s">
        <v>65</v>
      </c>
      <c r="L31" s="83">
        <v>31</v>
      </c>
      <c r="M31" s="83"/>
      <c r="N31" s="63"/>
      <c r="O31" s="86" t="s">
        <v>176</v>
      </c>
      <c r="P31" s="88">
        <v>43539.07462962963</v>
      </c>
      <c r="Q31" s="86" t="s">
        <v>235</v>
      </c>
      <c r="R31" s="90" t="s">
        <v>252</v>
      </c>
      <c r="S31" s="86" t="s">
        <v>254</v>
      </c>
      <c r="T31" s="86" t="s">
        <v>271</v>
      </c>
      <c r="U31" s="86"/>
      <c r="V31" s="90" t="s">
        <v>273</v>
      </c>
      <c r="W31" s="88">
        <v>43539.07462962963</v>
      </c>
      <c r="X31" s="90" t="s">
        <v>290</v>
      </c>
      <c r="Y31" s="86"/>
      <c r="Z31" s="86"/>
      <c r="AA31" s="92" t="s">
        <v>307</v>
      </c>
      <c r="AB31" s="86"/>
      <c r="AC31" s="86" t="b">
        <v>0</v>
      </c>
      <c r="AD31" s="86">
        <v>0</v>
      </c>
      <c r="AE31" s="92" t="s">
        <v>308</v>
      </c>
      <c r="AF31" s="86" t="b">
        <v>0</v>
      </c>
      <c r="AG31" s="86" t="s">
        <v>309</v>
      </c>
      <c r="AH31" s="86"/>
      <c r="AI31" s="92" t="s">
        <v>308</v>
      </c>
      <c r="AJ31" s="86" t="b">
        <v>0</v>
      </c>
      <c r="AK31" s="86">
        <v>0</v>
      </c>
      <c r="AL31" s="92" t="s">
        <v>308</v>
      </c>
      <c r="AM31" s="86" t="s">
        <v>310</v>
      </c>
      <c r="AN31" s="86" t="b">
        <v>1</v>
      </c>
      <c r="AO31" s="92" t="s">
        <v>307</v>
      </c>
      <c r="AP31" s="86" t="s">
        <v>176</v>
      </c>
      <c r="AQ31" s="86">
        <v>0</v>
      </c>
      <c r="AR31" s="86">
        <v>0</v>
      </c>
      <c r="AS31" s="86"/>
      <c r="AT31" s="86"/>
      <c r="AU31" s="86"/>
      <c r="AV31" s="86"/>
      <c r="AW31" s="86"/>
      <c r="AX31" s="86"/>
      <c r="AY31" s="86"/>
      <c r="AZ31" s="86"/>
      <c r="BA31">
        <v>6</v>
      </c>
      <c r="BB31" s="85" t="str">
        <f>REPLACE(INDEX(GroupVertices[Group],MATCH(Edges[[#This Row],[Vertex 1]],GroupVertices[Vertex],0)),1,1,"")</f>
        <v>1</v>
      </c>
      <c r="BC31" s="85" t="str">
        <f>REPLACE(INDEX(GroupVertices[Group],MATCH(Edges[[#This Row],[Vertex 2]],GroupVertices[Vertex],0)),1,1,"")</f>
        <v>1</v>
      </c>
      <c r="BD31" s="51">
        <v>1</v>
      </c>
      <c r="BE31" s="52">
        <v>8.333333333333334</v>
      </c>
      <c r="BF31" s="51">
        <v>0</v>
      </c>
      <c r="BG31" s="52">
        <v>0</v>
      </c>
      <c r="BH31" s="51">
        <v>0</v>
      </c>
      <c r="BI31" s="52">
        <v>0</v>
      </c>
      <c r="BJ31" s="51">
        <v>11</v>
      </c>
      <c r="BK31" s="52">
        <v>91.66666666666667</v>
      </c>
      <c r="BL31"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hyperlinks>
    <hyperlink ref="R3" r:id="rId1" display="https://www.instagram.com/p/BunELvyHAY1/?utm_source=ig_twitter_share&amp;igshid=f61mtlsgodud"/>
    <hyperlink ref="R4" r:id="rId2" display="https://www.instagram.com/p/BunELvyHAY1/?utm_source=ig_twitter_share&amp;igshid=f61mtlsgodud"/>
    <hyperlink ref="R5" r:id="rId3" display="https://www.instagram.com/p/BunELvyHAY1/?utm_source=ig_twitter_share&amp;igshid=f61mtlsgodud"/>
    <hyperlink ref="R6" r:id="rId4" display="https://www.instagram.com/p/BunR4S4n3GH/?utm_source=ig_twitter_share&amp;igshid=1bm3f9g94cniz"/>
    <hyperlink ref="R7" r:id="rId5" display="https://www.instagram.com/p/BunR_QGHS-W/?utm_source=ig_twitter_share&amp;igshid=1wywlkp1bljju"/>
    <hyperlink ref="R8" r:id="rId6" display="https://www.instagram.com/p/BunSFe8nC_3/?utm_source=ig_twitter_share&amp;igshid=qdnq5gkp6qkv"/>
    <hyperlink ref="R9" r:id="rId7" display="https://www.instagram.com/p/BunSSkNntm5/?utm_source=ig_twitter_share&amp;igshid=17d3csgvzjkx4"/>
    <hyperlink ref="R10" r:id="rId8" display="https://www.instagram.com/p/BunSshUnsk7/?utm_source=ig_twitter_share&amp;igshid=1fi4hzmexuway"/>
    <hyperlink ref="R11" r:id="rId9" display="https://www.instagram.com/p/BuxXm1XHTB-/?utm_source=ig_twitter_share&amp;igshid=14hvyrhf5gcgq"/>
    <hyperlink ref="R12" r:id="rId10" display="https://www.instagram.com/p/BuxXuWNnvtU/?utm_source=ig_twitter_share&amp;igshid=1c2hvsxcm4b24"/>
    <hyperlink ref="R13" r:id="rId11" display="https://www.instagram.com/p/BuxX23SHUWW/?utm_source=ig_twitter_share&amp;igshid=ob6nnpure4lj"/>
    <hyperlink ref="R14" r:id="rId12" display="https://www.instagram.com/p/Bu4IO8zHVnA/?utm_source=ig_twitter_share&amp;igshid=1svvc4ylgp4vj"/>
    <hyperlink ref="R15" r:id="rId13" display="https://www.instagram.com/p/BvAs7kDHfCh/?utm_source=ig_twitter_share&amp;igshid=pnwrv03o8xar"/>
    <hyperlink ref="R16" r:id="rId14" display="https://www.instagram.com/p/BunR4S4n3GH/?utm_source=ig_twitter_share&amp;igshid=1bm3f9g94cniz"/>
    <hyperlink ref="R17" r:id="rId15" display="https://www.instagram.com/p/BunR_QGHS-W/?utm_source=ig_twitter_share&amp;igshid=1wywlkp1bljju"/>
    <hyperlink ref="R18" r:id="rId16" display="https://www.instagram.com/p/BunSFe8nC_3/?utm_source=ig_twitter_share&amp;igshid=qdnq5gkp6qkv"/>
    <hyperlink ref="R19" r:id="rId17" display="https://www.instagram.com/p/BunSSkNntm5/?utm_source=ig_twitter_share&amp;igshid=17d3csgvzjkx4"/>
    <hyperlink ref="R20" r:id="rId18" display="https://www.instagram.com/p/BunSshUnsk7/?utm_source=ig_twitter_share&amp;igshid=1fi4hzmexuway"/>
    <hyperlink ref="R21" r:id="rId19" display="https://www.instagram.com/p/BuxXm1XHTB-/?utm_source=ig_twitter_share&amp;igshid=14hvyrhf5gcgq"/>
    <hyperlink ref="R22" r:id="rId20" display="https://www.instagram.com/p/BuxXuWNnvtU/?utm_source=ig_twitter_share&amp;igshid=1c2hvsxcm4b24"/>
    <hyperlink ref="R23" r:id="rId21" display="https://www.instagram.com/p/BuxX23SHUWW/?utm_source=ig_twitter_share&amp;igshid=ob6nnpure4lj"/>
    <hyperlink ref="R24" r:id="rId22" display="https://www.instagram.com/p/Bu4IO8zHVnA/?utm_source=ig_twitter_share&amp;igshid=1svvc4ylgp4vj"/>
    <hyperlink ref="R25" r:id="rId23" display="https://www.instagram.com/p/BvAs7kDHfCh/?utm_source=ig_twitter_share&amp;igshid=pnwrv03o8xar"/>
    <hyperlink ref="R26" r:id="rId24" display="https://twitter.com/i/web/status/1101690366112264192"/>
    <hyperlink ref="R27" r:id="rId25" display="https://twitter.com/i/web/status/1101690626582683648"/>
    <hyperlink ref="R28" r:id="rId26" display="https://twitter.com/i/web/status/1105649094108815360"/>
    <hyperlink ref="R29" r:id="rId27" display="https://twitter.com/i/web/status/1106370755531554816"/>
    <hyperlink ref="R30" r:id="rId28" display="https://twitter.com/i/web/status/1106371040744108032"/>
    <hyperlink ref="R31" r:id="rId29" display="https://twitter.com/i/web/status/1106371302334578688"/>
    <hyperlink ref="V3" r:id="rId30" display="http://pbs.twimg.com/profile_images/845855787146620929/VKAZMVDL_normal.jpg"/>
    <hyperlink ref="V4" r:id="rId31" display="http://pbs.twimg.com/profile_images/845855787146620929/VKAZMVDL_normal.jpg"/>
    <hyperlink ref="V5" r:id="rId32" display="http://pbs.twimg.com/profile_images/845855787146620929/VKAZMVDL_normal.jpg"/>
    <hyperlink ref="V6" r:id="rId33" display="http://pbs.twimg.com/profile_images/619293774192074752/yBUiyWE-_normal.jpg"/>
    <hyperlink ref="V7" r:id="rId34" display="http://pbs.twimg.com/profile_images/619293774192074752/yBUiyWE-_normal.jpg"/>
    <hyperlink ref="V8" r:id="rId35" display="http://pbs.twimg.com/profile_images/619293774192074752/yBUiyWE-_normal.jpg"/>
    <hyperlink ref="V9" r:id="rId36" display="http://pbs.twimg.com/profile_images/619293774192074752/yBUiyWE-_normal.jpg"/>
    <hyperlink ref="V10" r:id="rId37" display="http://pbs.twimg.com/profile_images/619293774192074752/yBUiyWE-_normal.jpg"/>
    <hyperlink ref="V11" r:id="rId38" display="http://pbs.twimg.com/profile_images/619293774192074752/yBUiyWE-_normal.jpg"/>
    <hyperlink ref="V12" r:id="rId39" display="http://pbs.twimg.com/profile_images/619293774192074752/yBUiyWE-_normal.jpg"/>
    <hyperlink ref="V13" r:id="rId40" display="http://pbs.twimg.com/profile_images/619293774192074752/yBUiyWE-_normal.jpg"/>
    <hyperlink ref="V14" r:id="rId41" display="http://pbs.twimg.com/profile_images/619293774192074752/yBUiyWE-_normal.jpg"/>
    <hyperlink ref="V15" r:id="rId42" display="http://pbs.twimg.com/profile_images/619293774192074752/yBUiyWE-_normal.jpg"/>
    <hyperlink ref="V16" r:id="rId43" display="http://pbs.twimg.com/profile_images/619293774192074752/yBUiyWE-_normal.jpg"/>
    <hyperlink ref="V17" r:id="rId44" display="http://pbs.twimg.com/profile_images/619293774192074752/yBUiyWE-_normal.jpg"/>
    <hyperlink ref="V18" r:id="rId45" display="http://pbs.twimg.com/profile_images/619293774192074752/yBUiyWE-_normal.jpg"/>
    <hyperlink ref="V19" r:id="rId46" display="http://pbs.twimg.com/profile_images/619293774192074752/yBUiyWE-_normal.jpg"/>
    <hyperlink ref="V20" r:id="rId47" display="http://pbs.twimg.com/profile_images/619293774192074752/yBUiyWE-_normal.jpg"/>
    <hyperlink ref="V21" r:id="rId48" display="http://pbs.twimg.com/profile_images/619293774192074752/yBUiyWE-_normal.jpg"/>
    <hyperlink ref="V22" r:id="rId49" display="http://pbs.twimg.com/profile_images/619293774192074752/yBUiyWE-_normal.jpg"/>
    <hyperlink ref="V23" r:id="rId50" display="http://pbs.twimg.com/profile_images/619293774192074752/yBUiyWE-_normal.jpg"/>
    <hyperlink ref="V24" r:id="rId51" display="http://pbs.twimg.com/profile_images/619293774192074752/yBUiyWE-_normal.jpg"/>
    <hyperlink ref="V25" r:id="rId52" display="http://pbs.twimg.com/profile_images/619293774192074752/yBUiyWE-_normal.jpg"/>
    <hyperlink ref="V26" r:id="rId53" display="http://pbs.twimg.com/profile_images/619293774192074752/yBUiyWE-_normal.jpg"/>
    <hyperlink ref="V27" r:id="rId54" display="http://pbs.twimg.com/profile_images/619293774192074752/yBUiyWE-_normal.jpg"/>
    <hyperlink ref="V28" r:id="rId55" display="http://pbs.twimg.com/profile_images/619293774192074752/yBUiyWE-_normal.jpg"/>
    <hyperlink ref="V29" r:id="rId56" display="http://pbs.twimg.com/profile_images/619293774192074752/yBUiyWE-_normal.jpg"/>
    <hyperlink ref="V30" r:id="rId57" display="http://pbs.twimg.com/profile_images/619293774192074752/yBUiyWE-_normal.jpg"/>
    <hyperlink ref="V31" r:id="rId58" display="http://pbs.twimg.com/profile_images/619293774192074752/yBUiyWE-_normal.jpg"/>
    <hyperlink ref="X3" r:id="rId59" display="https://twitter.com/#!/soniafalcone/status/1102762495431921664"/>
    <hyperlink ref="X4" r:id="rId60" display="https://twitter.com/#!/soniafalcone/status/1102762495431921664"/>
    <hyperlink ref="X5" r:id="rId61" display="https://twitter.com/#!/soniafalcone/status/1102762495431921664"/>
    <hyperlink ref="X6" r:id="rId62" display="https://twitter.com/#!/psmodsquad/status/1102792617199194112"/>
    <hyperlink ref="X7" r:id="rId63" display="https://twitter.com/#!/psmodsquad/status/1102792850838876160"/>
    <hyperlink ref="X8" r:id="rId64" display="https://twitter.com/#!/psmodsquad/status/1102793064161062912"/>
    <hyperlink ref="X9" r:id="rId65" display="https://twitter.com/#!/psmodsquad/status/1102793513060716546"/>
    <hyperlink ref="X10" r:id="rId66" display="https://twitter.com/#!/psmodsquad/status/1102794410889265152"/>
    <hyperlink ref="X11" r:id="rId67" display="https://twitter.com/#!/psmodsquad/status/1104212585585336323"/>
    <hyperlink ref="X12" r:id="rId68" display="https://twitter.com/#!/psmodsquad/status/1104212837910695936"/>
    <hyperlink ref="X13" r:id="rId69" display="https://twitter.com/#!/psmodsquad/status/1104213131528527872"/>
    <hyperlink ref="X14" r:id="rId70" display="https://twitter.com/#!/psmodsquad/status/1105163938440798209"/>
    <hyperlink ref="X15" r:id="rId71" display="https://twitter.com/#!/psmodsquad/status/1106370536421113856"/>
    <hyperlink ref="X16" r:id="rId72" display="https://twitter.com/#!/psmodsquad/status/1102792617199194112"/>
    <hyperlink ref="X17" r:id="rId73" display="https://twitter.com/#!/psmodsquad/status/1102792850838876160"/>
    <hyperlink ref="X18" r:id="rId74" display="https://twitter.com/#!/psmodsquad/status/1102793064161062912"/>
    <hyperlink ref="X19" r:id="rId75" display="https://twitter.com/#!/psmodsquad/status/1102793513060716546"/>
    <hyperlink ref="X20" r:id="rId76" display="https://twitter.com/#!/psmodsquad/status/1102794410889265152"/>
    <hyperlink ref="X21" r:id="rId77" display="https://twitter.com/#!/psmodsquad/status/1104212585585336323"/>
    <hyperlink ref="X22" r:id="rId78" display="https://twitter.com/#!/psmodsquad/status/1104212837910695936"/>
    <hyperlink ref="X23" r:id="rId79" display="https://twitter.com/#!/psmodsquad/status/1104213131528527872"/>
    <hyperlink ref="X24" r:id="rId80" display="https://twitter.com/#!/psmodsquad/status/1105163938440798209"/>
    <hyperlink ref="X25" r:id="rId81" display="https://twitter.com/#!/psmodsquad/status/1106370536421113856"/>
    <hyperlink ref="X26" r:id="rId82" display="https://twitter.com/#!/psmodsquad/status/1101690366112264192"/>
    <hyperlink ref="X27" r:id="rId83" display="https://twitter.com/#!/psmodsquad/status/1101690626582683648"/>
    <hyperlink ref="X28" r:id="rId84" display="https://twitter.com/#!/psmodsquad/status/1105649094108815360"/>
    <hyperlink ref="X29" r:id="rId85" display="https://twitter.com/#!/psmodsquad/status/1106370755531554816"/>
    <hyperlink ref="X30" r:id="rId86" display="https://twitter.com/#!/psmodsquad/status/1106371040744108032"/>
    <hyperlink ref="X31" r:id="rId87" display="https://twitter.com/#!/psmodsquad/status/1106371302334578688"/>
  </hyperlinks>
  <printOptions/>
  <pageMargins left="0.7" right="0.7" top="0.75" bottom="0.75" header="0.3" footer="0.3"/>
  <pageSetup horizontalDpi="600" verticalDpi="600" orientation="portrait" r:id="rId91"/>
  <legacyDrawing r:id="rId89"/>
  <tableParts>
    <tablePart r:id="rId9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520</v>
      </c>
      <c r="B1" s="13" t="s">
        <v>528</v>
      </c>
      <c r="C1" s="13" t="s">
        <v>529</v>
      </c>
      <c r="D1" s="13" t="s">
        <v>144</v>
      </c>
      <c r="E1" s="13" t="s">
        <v>531</v>
      </c>
      <c r="F1" s="13" t="s">
        <v>532</v>
      </c>
      <c r="G1" s="13" t="s">
        <v>533</v>
      </c>
    </row>
    <row r="2" spans="1:7" ht="15">
      <c r="A2" s="85" t="s">
        <v>461</v>
      </c>
      <c r="B2" s="85">
        <v>6</v>
      </c>
      <c r="C2" s="132">
        <v>0.021818181818181816</v>
      </c>
      <c r="D2" s="85" t="s">
        <v>530</v>
      </c>
      <c r="E2" s="85"/>
      <c r="F2" s="85"/>
      <c r="G2" s="85"/>
    </row>
    <row r="3" spans="1:7" ht="15">
      <c r="A3" s="85" t="s">
        <v>462</v>
      </c>
      <c r="B3" s="85">
        <v>1</v>
      </c>
      <c r="C3" s="132">
        <v>0.0036363636363636364</v>
      </c>
      <c r="D3" s="85" t="s">
        <v>530</v>
      </c>
      <c r="E3" s="85"/>
      <c r="F3" s="85"/>
      <c r="G3" s="85"/>
    </row>
    <row r="4" spans="1:7" ht="15">
      <c r="A4" s="85" t="s">
        <v>463</v>
      </c>
      <c r="B4" s="85">
        <v>0</v>
      </c>
      <c r="C4" s="132">
        <v>0</v>
      </c>
      <c r="D4" s="85" t="s">
        <v>530</v>
      </c>
      <c r="E4" s="85"/>
      <c r="F4" s="85"/>
      <c r="G4" s="85"/>
    </row>
    <row r="5" spans="1:7" ht="15">
      <c r="A5" s="85" t="s">
        <v>464</v>
      </c>
      <c r="B5" s="85">
        <v>268</v>
      </c>
      <c r="C5" s="132">
        <v>0.9745454545454545</v>
      </c>
      <c r="D5" s="85" t="s">
        <v>530</v>
      </c>
      <c r="E5" s="85"/>
      <c r="F5" s="85"/>
      <c r="G5" s="85"/>
    </row>
    <row r="6" spans="1:7" ht="15">
      <c r="A6" s="85" t="s">
        <v>465</v>
      </c>
      <c r="B6" s="85">
        <v>275</v>
      </c>
      <c r="C6" s="132">
        <v>1</v>
      </c>
      <c r="D6" s="85" t="s">
        <v>530</v>
      </c>
      <c r="E6" s="85"/>
      <c r="F6" s="85"/>
      <c r="G6" s="85"/>
    </row>
    <row r="7" spans="1:7" ht="15">
      <c r="A7" s="91" t="s">
        <v>466</v>
      </c>
      <c r="B7" s="91">
        <v>16</v>
      </c>
      <c r="C7" s="133">
        <v>0.0020060143788456497</v>
      </c>
      <c r="D7" s="91" t="s">
        <v>530</v>
      </c>
      <c r="E7" s="91" t="b">
        <v>0</v>
      </c>
      <c r="F7" s="91" t="b">
        <v>0</v>
      </c>
      <c r="G7" s="91" t="b">
        <v>0</v>
      </c>
    </row>
    <row r="8" spans="1:7" ht="15">
      <c r="A8" s="91" t="s">
        <v>443</v>
      </c>
      <c r="B8" s="91">
        <v>16</v>
      </c>
      <c r="C8" s="133">
        <v>0.0020060143788456497</v>
      </c>
      <c r="D8" s="91" t="s">
        <v>530</v>
      </c>
      <c r="E8" s="91" t="b">
        <v>0</v>
      </c>
      <c r="F8" s="91" t="b">
        <v>0</v>
      </c>
      <c r="G8" s="91" t="b">
        <v>0</v>
      </c>
    </row>
    <row r="9" spans="1:7" ht="15">
      <c r="A9" s="91" t="s">
        <v>213</v>
      </c>
      <c r="B9" s="91">
        <v>16</v>
      </c>
      <c r="C9" s="133">
        <v>0.0020060143788456497</v>
      </c>
      <c r="D9" s="91" t="s">
        <v>530</v>
      </c>
      <c r="E9" s="91" t="b">
        <v>0</v>
      </c>
      <c r="F9" s="91" t="b">
        <v>0</v>
      </c>
      <c r="G9" s="91" t="b">
        <v>0</v>
      </c>
    </row>
    <row r="10" spans="1:7" ht="15">
      <c r="A10" s="91" t="s">
        <v>444</v>
      </c>
      <c r="B10" s="91">
        <v>15</v>
      </c>
      <c r="C10" s="133">
        <v>0.0038826901658994767</v>
      </c>
      <c r="D10" s="91" t="s">
        <v>530</v>
      </c>
      <c r="E10" s="91" t="b">
        <v>0</v>
      </c>
      <c r="F10" s="91" t="b">
        <v>0</v>
      </c>
      <c r="G10" s="91" t="b">
        <v>0</v>
      </c>
    </row>
    <row r="11" spans="1:7" ht="15">
      <c r="A11" s="91" t="s">
        <v>445</v>
      </c>
      <c r="B11" s="91">
        <v>14</v>
      </c>
      <c r="C11" s="133">
        <v>0.005621392380002392</v>
      </c>
      <c r="D11" s="91" t="s">
        <v>530</v>
      </c>
      <c r="E11" s="91" t="b">
        <v>0</v>
      </c>
      <c r="F11" s="91" t="b">
        <v>0</v>
      </c>
      <c r="G11" s="91" t="b">
        <v>0</v>
      </c>
    </row>
    <row r="12" spans="1:7" ht="15">
      <c r="A12" s="91" t="s">
        <v>446</v>
      </c>
      <c r="B12" s="91">
        <v>12</v>
      </c>
      <c r="C12" s="133">
        <v>0.00864386716175138</v>
      </c>
      <c r="D12" s="91" t="s">
        <v>530</v>
      </c>
      <c r="E12" s="91" t="b">
        <v>0</v>
      </c>
      <c r="F12" s="91" t="b">
        <v>0</v>
      </c>
      <c r="G12" s="91" t="b">
        <v>0</v>
      </c>
    </row>
    <row r="13" spans="1:7" ht="15">
      <c r="A13" s="91" t="s">
        <v>447</v>
      </c>
      <c r="B13" s="91">
        <v>11</v>
      </c>
      <c r="C13" s="133">
        <v>0.009902945706764466</v>
      </c>
      <c r="D13" s="91" t="s">
        <v>530</v>
      </c>
      <c r="E13" s="91" t="b">
        <v>0</v>
      </c>
      <c r="F13" s="91" t="b">
        <v>0</v>
      </c>
      <c r="G13" s="91" t="b">
        <v>0</v>
      </c>
    </row>
    <row r="14" spans="1:7" ht="15">
      <c r="A14" s="91" t="s">
        <v>216</v>
      </c>
      <c r="B14" s="91">
        <v>11</v>
      </c>
      <c r="C14" s="133">
        <v>0.009902945706764466</v>
      </c>
      <c r="D14" s="91" t="s">
        <v>530</v>
      </c>
      <c r="E14" s="91" t="b">
        <v>0</v>
      </c>
      <c r="F14" s="91" t="b">
        <v>0</v>
      </c>
      <c r="G14" s="91" t="b">
        <v>0</v>
      </c>
    </row>
    <row r="15" spans="1:7" ht="15">
      <c r="A15" s="91" t="s">
        <v>448</v>
      </c>
      <c r="B15" s="91">
        <v>11</v>
      </c>
      <c r="C15" s="133">
        <v>0.009902945706764466</v>
      </c>
      <c r="D15" s="91" t="s">
        <v>530</v>
      </c>
      <c r="E15" s="91" t="b">
        <v>0</v>
      </c>
      <c r="F15" s="91" t="b">
        <v>0</v>
      </c>
      <c r="G15" s="91" t="b">
        <v>0</v>
      </c>
    </row>
    <row r="16" spans="1:7" ht="15">
      <c r="A16" s="91" t="s">
        <v>449</v>
      </c>
      <c r="B16" s="91">
        <v>10</v>
      </c>
      <c r="C16" s="133">
        <v>0.010973758160870185</v>
      </c>
      <c r="D16" s="91" t="s">
        <v>530</v>
      </c>
      <c r="E16" s="91" t="b">
        <v>0</v>
      </c>
      <c r="F16" s="91" t="b">
        <v>0</v>
      </c>
      <c r="G16" s="91" t="b">
        <v>0</v>
      </c>
    </row>
    <row r="17" spans="1:7" ht="15">
      <c r="A17" s="91" t="s">
        <v>217</v>
      </c>
      <c r="B17" s="91">
        <v>10</v>
      </c>
      <c r="C17" s="133">
        <v>0.010973758160870185</v>
      </c>
      <c r="D17" s="91" t="s">
        <v>530</v>
      </c>
      <c r="E17" s="91" t="b">
        <v>0</v>
      </c>
      <c r="F17" s="91" t="b">
        <v>0</v>
      </c>
      <c r="G17" s="91" t="b">
        <v>0</v>
      </c>
    </row>
    <row r="18" spans="1:7" ht="15">
      <c r="A18" s="91" t="s">
        <v>521</v>
      </c>
      <c r="B18" s="91">
        <v>8</v>
      </c>
      <c r="C18" s="133">
        <v>0.01247081654805068</v>
      </c>
      <c r="D18" s="91" t="s">
        <v>530</v>
      </c>
      <c r="E18" s="91" t="b">
        <v>0</v>
      </c>
      <c r="F18" s="91" t="b">
        <v>0</v>
      </c>
      <c r="G18" s="91" t="b">
        <v>0</v>
      </c>
    </row>
    <row r="19" spans="1:7" ht="15">
      <c r="A19" s="91" t="s">
        <v>522</v>
      </c>
      <c r="B19" s="91">
        <v>5</v>
      </c>
      <c r="C19" s="133">
        <v>0.012654259929577503</v>
      </c>
      <c r="D19" s="91" t="s">
        <v>530</v>
      </c>
      <c r="E19" s="91" t="b">
        <v>1</v>
      </c>
      <c r="F19" s="91" t="b">
        <v>0</v>
      </c>
      <c r="G19" s="91" t="b">
        <v>0</v>
      </c>
    </row>
    <row r="20" spans="1:7" ht="15">
      <c r="A20" s="91" t="s">
        <v>450</v>
      </c>
      <c r="B20" s="91">
        <v>4</v>
      </c>
      <c r="C20" s="133">
        <v>0.011969312953339268</v>
      </c>
      <c r="D20" s="91" t="s">
        <v>530</v>
      </c>
      <c r="E20" s="91" t="b">
        <v>0</v>
      </c>
      <c r="F20" s="91" t="b">
        <v>0</v>
      </c>
      <c r="G20" s="91" t="b">
        <v>0</v>
      </c>
    </row>
    <row r="21" spans="1:7" ht="15">
      <c r="A21" s="91" t="s">
        <v>451</v>
      </c>
      <c r="B21" s="91">
        <v>3</v>
      </c>
      <c r="C21" s="133">
        <v>0.010761823809408735</v>
      </c>
      <c r="D21" s="91" t="s">
        <v>530</v>
      </c>
      <c r="E21" s="91" t="b">
        <v>0</v>
      </c>
      <c r="F21" s="91" t="b">
        <v>0</v>
      </c>
      <c r="G21" s="91" t="b">
        <v>0</v>
      </c>
    </row>
    <row r="22" spans="1:7" ht="15">
      <c r="A22" s="91" t="s">
        <v>469</v>
      </c>
      <c r="B22" s="91">
        <v>3</v>
      </c>
      <c r="C22" s="133">
        <v>0.013277413224489895</v>
      </c>
      <c r="D22" s="91" t="s">
        <v>530</v>
      </c>
      <c r="E22" s="91" t="b">
        <v>0</v>
      </c>
      <c r="F22" s="91" t="b">
        <v>0</v>
      </c>
      <c r="G22" s="91" t="b">
        <v>0</v>
      </c>
    </row>
    <row r="23" spans="1:7" ht="15">
      <c r="A23" s="91" t="s">
        <v>523</v>
      </c>
      <c r="B23" s="91">
        <v>2</v>
      </c>
      <c r="C23" s="133">
        <v>0.008851608816326599</v>
      </c>
      <c r="D23" s="91" t="s">
        <v>530</v>
      </c>
      <c r="E23" s="91" t="b">
        <v>0</v>
      </c>
      <c r="F23" s="91" t="b">
        <v>0</v>
      </c>
      <c r="G23" s="91" t="b">
        <v>0</v>
      </c>
    </row>
    <row r="24" spans="1:7" ht="15">
      <c r="A24" s="91" t="s">
        <v>524</v>
      </c>
      <c r="B24" s="91">
        <v>2</v>
      </c>
      <c r="C24" s="133">
        <v>0.008851608816326599</v>
      </c>
      <c r="D24" s="91" t="s">
        <v>530</v>
      </c>
      <c r="E24" s="91" t="b">
        <v>0</v>
      </c>
      <c r="F24" s="91" t="b">
        <v>0</v>
      </c>
      <c r="G24" s="91" t="b">
        <v>0</v>
      </c>
    </row>
    <row r="25" spans="1:7" ht="15">
      <c r="A25" s="91" t="s">
        <v>525</v>
      </c>
      <c r="B25" s="91">
        <v>2</v>
      </c>
      <c r="C25" s="133">
        <v>0.008851608816326599</v>
      </c>
      <c r="D25" s="91" t="s">
        <v>530</v>
      </c>
      <c r="E25" s="91" t="b">
        <v>0</v>
      </c>
      <c r="F25" s="91" t="b">
        <v>0</v>
      </c>
      <c r="G25" s="91" t="b">
        <v>0</v>
      </c>
    </row>
    <row r="26" spans="1:7" ht="15">
      <c r="A26" s="91" t="s">
        <v>526</v>
      </c>
      <c r="B26" s="91">
        <v>2</v>
      </c>
      <c r="C26" s="133">
        <v>0.008851608816326599</v>
      </c>
      <c r="D26" s="91" t="s">
        <v>530</v>
      </c>
      <c r="E26" s="91" t="b">
        <v>0</v>
      </c>
      <c r="F26" s="91" t="b">
        <v>0</v>
      </c>
      <c r="G26" s="91" t="b">
        <v>0</v>
      </c>
    </row>
    <row r="27" spans="1:7" ht="15">
      <c r="A27" s="91" t="s">
        <v>527</v>
      </c>
      <c r="B27" s="91">
        <v>2</v>
      </c>
      <c r="C27" s="133">
        <v>0.008851608816326599</v>
      </c>
      <c r="D27" s="91" t="s">
        <v>530</v>
      </c>
      <c r="E27" s="91" t="b">
        <v>0</v>
      </c>
      <c r="F27" s="91" t="b">
        <v>0</v>
      </c>
      <c r="G27" s="91" t="b">
        <v>0</v>
      </c>
    </row>
    <row r="28" spans="1:7" ht="15">
      <c r="A28" s="91" t="s">
        <v>466</v>
      </c>
      <c r="B28" s="91">
        <v>16</v>
      </c>
      <c r="C28" s="133">
        <v>0</v>
      </c>
      <c r="D28" s="91" t="s">
        <v>414</v>
      </c>
      <c r="E28" s="91" t="b">
        <v>0</v>
      </c>
      <c r="F28" s="91" t="b">
        <v>0</v>
      </c>
      <c r="G28" s="91" t="b">
        <v>0</v>
      </c>
    </row>
    <row r="29" spans="1:7" ht="15">
      <c r="A29" s="91" t="s">
        <v>443</v>
      </c>
      <c r="B29" s="91">
        <v>16</v>
      </c>
      <c r="C29" s="133">
        <v>0</v>
      </c>
      <c r="D29" s="91" t="s">
        <v>414</v>
      </c>
      <c r="E29" s="91" t="b">
        <v>0</v>
      </c>
      <c r="F29" s="91" t="b">
        <v>0</v>
      </c>
      <c r="G29" s="91" t="b">
        <v>0</v>
      </c>
    </row>
    <row r="30" spans="1:7" ht="15">
      <c r="A30" s="91" t="s">
        <v>213</v>
      </c>
      <c r="B30" s="91">
        <v>16</v>
      </c>
      <c r="C30" s="133">
        <v>0</v>
      </c>
      <c r="D30" s="91" t="s">
        <v>414</v>
      </c>
      <c r="E30" s="91" t="b">
        <v>0</v>
      </c>
      <c r="F30" s="91" t="b">
        <v>0</v>
      </c>
      <c r="G30" s="91" t="b">
        <v>0</v>
      </c>
    </row>
    <row r="31" spans="1:7" ht="15">
      <c r="A31" s="91" t="s">
        <v>444</v>
      </c>
      <c r="B31" s="91">
        <v>15</v>
      </c>
      <c r="C31" s="133">
        <v>0.0021783982072728133</v>
      </c>
      <c r="D31" s="91" t="s">
        <v>414</v>
      </c>
      <c r="E31" s="91" t="b">
        <v>0</v>
      </c>
      <c r="F31" s="91" t="b">
        <v>0</v>
      </c>
      <c r="G31" s="91" t="b">
        <v>0</v>
      </c>
    </row>
    <row r="32" spans="1:7" ht="15">
      <c r="A32" s="91" t="s">
        <v>445</v>
      </c>
      <c r="B32" s="91">
        <v>14</v>
      </c>
      <c r="C32" s="133">
        <v>0.004206669728951369</v>
      </c>
      <c r="D32" s="91" t="s">
        <v>414</v>
      </c>
      <c r="E32" s="91" t="b">
        <v>0</v>
      </c>
      <c r="F32" s="91" t="b">
        <v>0</v>
      </c>
      <c r="G32" s="91" t="b">
        <v>0</v>
      </c>
    </row>
    <row r="33" spans="1:7" ht="15">
      <c r="A33" s="91" t="s">
        <v>446</v>
      </c>
      <c r="B33" s="91">
        <v>12</v>
      </c>
      <c r="C33" s="133">
        <v>0.007768211602588597</v>
      </c>
      <c r="D33" s="91" t="s">
        <v>414</v>
      </c>
      <c r="E33" s="91" t="b">
        <v>0</v>
      </c>
      <c r="F33" s="91" t="b">
        <v>0</v>
      </c>
      <c r="G33" s="91" t="b">
        <v>0</v>
      </c>
    </row>
    <row r="34" spans="1:7" ht="15">
      <c r="A34" s="91" t="s">
        <v>447</v>
      </c>
      <c r="B34" s="91">
        <v>11</v>
      </c>
      <c r="C34" s="133">
        <v>0.009274612810749728</v>
      </c>
      <c r="D34" s="91" t="s">
        <v>414</v>
      </c>
      <c r="E34" s="91" t="b">
        <v>0</v>
      </c>
      <c r="F34" s="91" t="b">
        <v>0</v>
      </c>
      <c r="G34" s="91" t="b">
        <v>0</v>
      </c>
    </row>
    <row r="35" spans="1:7" ht="15">
      <c r="A35" s="91" t="s">
        <v>448</v>
      </c>
      <c r="B35" s="91">
        <v>11</v>
      </c>
      <c r="C35" s="133">
        <v>0.009274612810749728</v>
      </c>
      <c r="D35" s="91" t="s">
        <v>414</v>
      </c>
      <c r="E35" s="91" t="b">
        <v>0</v>
      </c>
      <c r="F35" s="91" t="b">
        <v>0</v>
      </c>
      <c r="G35" s="91" t="b">
        <v>0</v>
      </c>
    </row>
    <row r="36" spans="1:7" ht="15">
      <c r="A36" s="91" t="s">
        <v>449</v>
      </c>
      <c r="B36" s="91">
        <v>10</v>
      </c>
      <c r="C36" s="133">
        <v>0.01057616490445206</v>
      </c>
      <c r="D36" s="91" t="s">
        <v>414</v>
      </c>
      <c r="E36" s="91" t="b">
        <v>0</v>
      </c>
      <c r="F36" s="91" t="b">
        <v>0</v>
      </c>
      <c r="G36" s="91" t="b">
        <v>0</v>
      </c>
    </row>
    <row r="37" spans="1:7" ht="15">
      <c r="A37" s="91" t="s">
        <v>217</v>
      </c>
      <c r="B37" s="91">
        <v>10</v>
      </c>
      <c r="C37" s="133">
        <v>0.01057616490445206</v>
      </c>
      <c r="D37" s="91" t="s">
        <v>414</v>
      </c>
      <c r="E37" s="91" t="b">
        <v>0</v>
      </c>
      <c r="F37" s="91" t="b">
        <v>0</v>
      </c>
      <c r="G37" s="91" t="b">
        <v>0</v>
      </c>
    </row>
    <row r="38" spans="1:7" ht="15">
      <c r="A38" s="91" t="s">
        <v>216</v>
      </c>
      <c r="B38" s="91">
        <v>10</v>
      </c>
      <c r="C38" s="133">
        <v>0.01057616490445206</v>
      </c>
      <c r="D38" s="91" t="s">
        <v>414</v>
      </c>
      <c r="E38" s="91" t="b">
        <v>0</v>
      </c>
      <c r="F38" s="91" t="b">
        <v>0</v>
      </c>
      <c r="G38" s="91" t="b">
        <v>0</v>
      </c>
    </row>
    <row r="39" spans="1:7" ht="15">
      <c r="A39" s="91" t="s">
        <v>521</v>
      </c>
      <c r="B39" s="91">
        <v>8</v>
      </c>
      <c r="C39" s="133">
        <v>0.012477927281408547</v>
      </c>
      <c r="D39" s="91" t="s">
        <v>414</v>
      </c>
      <c r="E39" s="91" t="b">
        <v>0</v>
      </c>
      <c r="F39" s="91" t="b">
        <v>0</v>
      </c>
      <c r="G39" s="91" t="b">
        <v>0</v>
      </c>
    </row>
    <row r="40" spans="1:7" ht="15">
      <c r="A40" s="91" t="s">
        <v>522</v>
      </c>
      <c r="B40" s="91">
        <v>5</v>
      </c>
      <c r="C40" s="133">
        <v>0.013086787003106374</v>
      </c>
      <c r="D40" s="91" t="s">
        <v>414</v>
      </c>
      <c r="E40" s="91" t="b">
        <v>1</v>
      </c>
      <c r="F40" s="91" t="b">
        <v>0</v>
      </c>
      <c r="G40" s="91" t="b">
        <v>0</v>
      </c>
    </row>
    <row r="41" spans="1:7" ht="15">
      <c r="A41" s="91" t="s">
        <v>450</v>
      </c>
      <c r="B41" s="91">
        <v>4</v>
      </c>
      <c r="C41" s="133">
        <v>0.012477927281408547</v>
      </c>
      <c r="D41" s="91" t="s">
        <v>414</v>
      </c>
      <c r="E41" s="91" t="b">
        <v>0</v>
      </c>
      <c r="F41" s="91" t="b">
        <v>0</v>
      </c>
      <c r="G41" s="91" t="b">
        <v>0</v>
      </c>
    </row>
    <row r="42" spans="1:7" ht="15">
      <c r="A42" s="91" t="s">
        <v>451</v>
      </c>
      <c r="B42" s="91">
        <v>3</v>
      </c>
      <c r="C42" s="133">
        <v>0.011300498361703559</v>
      </c>
      <c r="D42" s="91" t="s">
        <v>414</v>
      </c>
      <c r="E42" s="91" t="b">
        <v>0</v>
      </c>
      <c r="F42" s="91" t="b">
        <v>0</v>
      </c>
      <c r="G42" s="91" t="b">
        <v>0</v>
      </c>
    </row>
    <row r="43" spans="1:7" ht="15">
      <c r="A43" s="91" t="s">
        <v>523</v>
      </c>
      <c r="B43" s="91">
        <v>2</v>
      </c>
      <c r="C43" s="133">
        <v>0.00935844546105641</v>
      </c>
      <c r="D43" s="91" t="s">
        <v>414</v>
      </c>
      <c r="E43" s="91" t="b">
        <v>0</v>
      </c>
      <c r="F43" s="91" t="b">
        <v>0</v>
      </c>
      <c r="G43" s="91" t="b">
        <v>0</v>
      </c>
    </row>
    <row r="44" spans="1:7" ht="15">
      <c r="A44" s="91" t="s">
        <v>524</v>
      </c>
      <c r="B44" s="91">
        <v>2</v>
      </c>
      <c r="C44" s="133">
        <v>0.00935844546105641</v>
      </c>
      <c r="D44" s="91" t="s">
        <v>414</v>
      </c>
      <c r="E44" s="91" t="b">
        <v>0</v>
      </c>
      <c r="F44" s="91" t="b">
        <v>0</v>
      </c>
      <c r="G44" s="91" t="b">
        <v>0</v>
      </c>
    </row>
    <row r="45" spans="1:7" ht="15">
      <c r="A45" s="91" t="s">
        <v>526</v>
      </c>
      <c r="B45" s="91">
        <v>2</v>
      </c>
      <c r="C45" s="133">
        <v>0.00935844546105641</v>
      </c>
      <c r="D45" s="91" t="s">
        <v>414</v>
      </c>
      <c r="E45" s="91" t="b">
        <v>0</v>
      </c>
      <c r="F45" s="91" t="b">
        <v>0</v>
      </c>
      <c r="G45" s="91" t="b">
        <v>0</v>
      </c>
    </row>
    <row r="46" spans="1:7" ht="15">
      <c r="A46" s="91" t="s">
        <v>525</v>
      </c>
      <c r="B46" s="91">
        <v>2</v>
      </c>
      <c r="C46" s="133">
        <v>0.00935844546105641</v>
      </c>
      <c r="D46" s="91" t="s">
        <v>414</v>
      </c>
      <c r="E46" s="91" t="b">
        <v>0</v>
      </c>
      <c r="F46" s="91" t="b">
        <v>0</v>
      </c>
      <c r="G46" s="91" t="b">
        <v>0</v>
      </c>
    </row>
    <row r="47" spans="1:7" ht="15">
      <c r="A47" s="91" t="s">
        <v>469</v>
      </c>
      <c r="B47" s="91">
        <v>2</v>
      </c>
      <c r="C47" s="133">
        <v>0</v>
      </c>
      <c r="D47" s="91" t="s">
        <v>415</v>
      </c>
      <c r="E47" s="91" t="b">
        <v>0</v>
      </c>
      <c r="F47" s="91" t="b">
        <v>0</v>
      </c>
      <c r="G4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534</v>
      </c>
      <c r="B1" s="13" t="s">
        <v>535</v>
      </c>
      <c r="C1" s="13" t="s">
        <v>528</v>
      </c>
      <c r="D1" s="13" t="s">
        <v>529</v>
      </c>
      <c r="E1" s="13" t="s">
        <v>536</v>
      </c>
      <c r="F1" s="13" t="s">
        <v>144</v>
      </c>
      <c r="G1" s="13" t="s">
        <v>537</v>
      </c>
      <c r="H1" s="13" t="s">
        <v>538</v>
      </c>
      <c r="I1" s="13" t="s">
        <v>539</v>
      </c>
      <c r="J1" s="13" t="s">
        <v>540</v>
      </c>
      <c r="K1" s="13" t="s">
        <v>541</v>
      </c>
      <c r="L1" s="13" t="s">
        <v>542</v>
      </c>
    </row>
    <row r="2" spans="1:12" ht="15">
      <c r="A2" s="91" t="s">
        <v>443</v>
      </c>
      <c r="B2" s="91" t="s">
        <v>213</v>
      </c>
      <c r="C2" s="91">
        <v>16</v>
      </c>
      <c r="D2" s="133">
        <v>0.0020060143788456497</v>
      </c>
      <c r="E2" s="133">
        <v>1.081437326351849</v>
      </c>
      <c r="F2" s="91" t="s">
        <v>530</v>
      </c>
      <c r="G2" s="91" t="b">
        <v>0</v>
      </c>
      <c r="H2" s="91" t="b">
        <v>0</v>
      </c>
      <c r="I2" s="91" t="b">
        <v>0</v>
      </c>
      <c r="J2" s="91" t="b">
        <v>0</v>
      </c>
      <c r="K2" s="91" t="b">
        <v>0</v>
      </c>
      <c r="L2" s="91" t="b">
        <v>0</v>
      </c>
    </row>
    <row r="3" spans="1:12" ht="15">
      <c r="A3" s="91" t="s">
        <v>466</v>
      </c>
      <c r="B3" s="91" t="s">
        <v>443</v>
      </c>
      <c r="C3" s="91">
        <v>15</v>
      </c>
      <c r="D3" s="133">
        <v>0.0038826901658994767</v>
      </c>
      <c r="E3" s="133">
        <v>1.0534086027516054</v>
      </c>
      <c r="F3" s="91" t="s">
        <v>530</v>
      </c>
      <c r="G3" s="91" t="b">
        <v>0</v>
      </c>
      <c r="H3" s="91" t="b">
        <v>0</v>
      </c>
      <c r="I3" s="91" t="b">
        <v>0</v>
      </c>
      <c r="J3" s="91" t="b">
        <v>0</v>
      </c>
      <c r="K3" s="91" t="b">
        <v>0</v>
      </c>
      <c r="L3" s="91" t="b">
        <v>0</v>
      </c>
    </row>
    <row r="4" spans="1:12" ht="15">
      <c r="A4" s="91" t="s">
        <v>213</v>
      </c>
      <c r="B4" s="91" t="s">
        <v>445</v>
      </c>
      <c r="C4" s="91">
        <v>14</v>
      </c>
      <c r="D4" s="133">
        <v>0.005621392380002392</v>
      </c>
      <c r="E4" s="133">
        <v>1.1394292733295357</v>
      </c>
      <c r="F4" s="91" t="s">
        <v>530</v>
      </c>
      <c r="G4" s="91" t="b">
        <v>0</v>
      </c>
      <c r="H4" s="91" t="b">
        <v>0</v>
      </c>
      <c r="I4" s="91" t="b">
        <v>0</v>
      </c>
      <c r="J4" s="91" t="b">
        <v>0</v>
      </c>
      <c r="K4" s="91" t="b">
        <v>0</v>
      </c>
      <c r="L4" s="91" t="b">
        <v>0</v>
      </c>
    </row>
    <row r="5" spans="1:12" ht="15">
      <c r="A5" s="91" t="s">
        <v>445</v>
      </c>
      <c r="B5" s="91" t="s">
        <v>446</v>
      </c>
      <c r="C5" s="91">
        <v>12</v>
      </c>
      <c r="D5" s="133">
        <v>0.00864386716175138</v>
      </c>
      <c r="E5" s="133">
        <v>1.206376062960149</v>
      </c>
      <c r="F5" s="91" t="s">
        <v>530</v>
      </c>
      <c r="G5" s="91" t="b">
        <v>0</v>
      </c>
      <c r="H5" s="91" t="b">
        <v>0</v>
      </c>
      <c r="I5" s="91" t="b">
        <v>0</v>
      </c>
      <c r="J5" s="91" t="b">
        <v>0</v>
      </c>
      <c r="K5" s="91" t="b">
        <v>0</v>
      </c>
      <c r="L5" s="91" t="b">
        <v>0</v>
      </c>
    </row>
    <row r="6" spans="1:12" ht="15">
      <c r="A6" s="91" t="s">
        <v>446</v>
      </c>
      <c r="B6" s="91" t="s">
        <v>447</v>
      </c>
      <c r="C6" s="91">
        <v>11</v>
      </c>
      <c r="D6" s="133">
        <v>0.009902945706764466</v>
      </c>
      <c r="E6" s="133">
        <v>1.2441646238495487</v>
      </c>
      <c r="F6" s="91" t="s">
        <v>530</v>
      </c>
      <c r="G6" s="91" t="b">
        <v>0</v>
      </c>
      <c r="H6" s="91" t="b">
        <v>0</v>
      </c>
      <c r="I6" s="91" t="b">
        <v>0</v>
      </c>
      <c r="J6" s="91" t="b">
        <v>0</v>
      </c>
      <c r="K6" s="91" t="b">
        <v>0</v>
      </c>
      <c r="L6" s="91" t="b">
        <v>0</v>
      </c>
    </row>
    <row r="7" spans="1:12" ht="15">
      <c r="A7" s="91" t="s">
        <v>447</v>
      </c>
      <c r="B7" s="91" t="s">
        <v>449</v>
      </c>
      <c r="C7" s="91">
        <v>10</v>
      </c>
      <c r="D7" s="133">
        <v>0.010973758160870185</v>
      </c>
      <c r="E7" s="133">
        <v>1.2855573090077739</v>
      </c>
      <c r="F7" s="91" t="s">
        <v>530</v>
      </c>
      <c r="G7" s="91" t="b">
        <v>0</v>
      </c>
      <c r="H7" s="91" t="b">
        <v>0</v>
      </c>
      <c r="I7" s="91" t="b">
        <v>0</v>
      </c>
      <c r="J7" s="91" t="b">
        <v>0</v>
      </c>
      <c r="K7" s="91" t="b">
        <v>0</v>
      </c>
      <c r="L7" s="91" t="b">
        <v>0</v>
      </c>
    </row>
    <row r="8" spans="1:12" ht="15">
      <c r="A8" s="91" t="s">
        <v>449</v>
      </c>
      <c r="B8" s="91" t="s">
        <v>217</v>
      </c>
      <c r="C8" s="91">
        <v>10</v>
      </c>
      <c r="D8" s="133">
        <v>0.010973758160870185</v>
      </c>
      <c r="E8" s="133">
        <v>1.2855573090077739</v>
      </c>
      <c r="F8" s="91" t="s">
        <v>530</v>
      </c>
      <c r="G8" s="91" t="b">
        <v>0</v>
      </c>
      <c r="H8" s="91" t="b">
        <v>0</v>
      </c>
      <c r="I8" s="91" t="b">
        <v>0</v>
      </c>
      <c r="J8" s="91" t="b">
        <v>0</v>
      </c>
      <c r="K8" s="91" t="b">
        <v>0</v>
      </c>
      <c r="L8" s="91" t="b">
        <v>0</v>
      </c>
    </row>
    <row r="9" spans="1:12" ht="15">
      <c r="A9" s="91" t="s">
        <v>217</v>
      </c>
      <c r="B9" s="91" t="s">
        <v>216</v>
      </c>
      <c r="C9" s="91">
        <v>10</v>
      </c>
      <c r="D9" s="133">
        <v>0.010973758160870185</v>
      </c>
      <c r="E9" s="133">
        <v>1.2441646238495487</v>
      </c>
      <c r="F9" s="91" t="s">
        <v>530</v>
      </c>
      <c r="G9" s="91" t="b">
        <v>0</v>
      </c>
      <c r="H9" s="91" t="b">
        <v>0</v>
      </c>
      <c r="I9" s="91" t="b">
        <v>0</v>
      </c>
      <c r="J9" s="91" t="b">
        <v>0</v>
      </c>
      <c r="K9" s="91" t="b">
        <v>0</v>
      </c>
      <c r="L9" s="91" t="b">
        <v>0</v>
      </c>
    </row>
    <row r="10" spans="1:12" ht="15">
      <c r="A10" s="91" t="s">
        <v>448</v>
      </c>
      <c r="B10" s="91" t="s">
        <v>466</v>
      </c>
      <c r="C10" s="91">
        <v>10</v>
      </c>
      <c r="D10" s="133">
        <v>0.010973758160870185</v>
      </c>
      <c r="E10" s="133">
        <v>1.040044641193624</v>
      </c>
      <c r="F10" s="91" t="s">
        <v>530</v>
      </c>
      <c r="G10" s="91" t="b">
        <v>0</v>
      </c>
      <c r="H10" s="91" t="b">
        <v>0</v>
      </c>
      <c r="I10" s="91" t="b">
        <v>0</v>
      </c>
      <c r="J10" s="91" t="b">
        <v>0</v>
      </c>
      <c r="K10" s="91" t="b">
        <v>0</v>
      </c>
      <c r="L10" s="91" t="b">
        <v>0</v>
      </c>
    </row>
    <row r="11" spans="1:12" ht="15">
      <c r="A11" s="91" t="s">
        <v>216</v>
      </c>
      <c r="B11" s="91" t="s">
        <v>521</v>
      </c>
      <c r="C11" s="91">
        <v>8</v>
      </c>
      <c r="D11" s="133">
        <v>0.01247081654805068</v>
      </c>
      <c r="E11" s="133">
        <v>1.331314799568449</v>
      </c>
      <c r="F11" s="91" t="s">
        <v>530</v>
      </c>
      <c r="G11" s="91" t="b">
        <v>0</v>
      </c>
      <c r="H11" s="91" t="b">
        <v>0</v>
      </c>
      <c r="I11" s="91" t="b">
        <v>0</v>
      </c>
      <c r="J11" s="91" t="b">
        <v>0</v>
      </c>
      <c r="K11" s="91" t="b">
        <v>0</v>
      </c>
      <c r="L11" s="91" t="b">
        <v>0</v>
      </c>
    </row>
    <row r="12" spans="1:12" ht="15">
      <c r="A12" s="91" t="s">
        <v>450</v>
      </c>
      <c r="B12" s="91" t="s">
        <v>466</v>
      </c>
      <c r="C12" s="91">
        <v>4</v>
      </c>
      <c r="D12" s="133">
        <v>0.011969312953339268</v>
      </c>
      <c r="E12" s="133">
        <v>1.081437326351849</v>
      </c>
      <c r="F12" s="91" t="s">
        <v>530</v>
      </c>
      <c r="G12" s="91" t="b">
        <v>0</v>
      </c>
      <c r="H12" s="91" t="b">
        <v>0</v>
      </c>
      <c r="I12" s="91" t="b">
        <v>0</v>
      </c>
      <c r="J12" s="91" t="b">
        <v>0</v>
      </c>
      <c r="K12" s="91" t="b">
        <v>0</v>
      </c>
      <c r="L12" s="91" t="b">
        <v>0</v>
      </c>
    </row>
    <row r="13" spans="1:12" ht="15">
      <c r="A13" s="91" t="s">
        <v>451</v>
      </c>
      <c r="B13" s="91" t="s">
        <v>444</v>
      </c>
      <c r="C13" s="91">
        <v>3</v>
      </c>
      <c r="D13" s="133">
        <v>0.010761823809408735</v>
      </c>
      <c r="E13" s="133">
        <v>1.2855573090077739</v>
      </c>
      <c r="F13" s="91" t="s">
        <v>530</v>
      </c>
      <c r="G13" s="91" t="b">
        <v>0</v>
      </c>
      <c r="H13" s="91" t="b">
        <v>0</v>
      </c>
      <c r="I13" s="91" t="b">
        <v>0</v>
      </c>
      <c r="J13" s="91" t="b">
        <v>0</v>
      </c>
      <c r="K13" s="91" t="b">
        <v>0</v>
      </c>
      <c r="L13" s="91" t="b">
        <v>0</v>
      </c>
    </row>
    <row r="14" spans="1:12" ht="15">
      <c r="A14" s="91" t="s">
        <v>522</v>
      </c>
      <c r="B14" s="91" t="s">
        <v>448</v>
      </c>
      <c r="C14" s="91">
        <v>3</v>
      </c>
      <c r="D14" s="133">
        <v>0.010761823809408735</v>
      </c>
      <c r="E14" s="133">
        <v>1.0637085593914173</v>
      </c>
      <c r="F14" s="91" t="s">
        <v>530</v>
      </c>
      <c r="G14" s="91" t="b">
        <v>1</v>
      </c>
      <c r="H14" s="91" t="b">
        <v>0</v>
      </c>
      <c r="I14" s="91" t="b">
        <v>0</v>
      </c>
      <c r="J14" s="91" t="b">
        <v>0</v>
      </c>
      <c r="K14" s="91" t="b">
        <v>0</v>
      </c>
      <c r="L14" s="91" t="b">
        <v>0</v>
      </c>
    </row>
    <row r="15" spans="1:12" ht="15">
      <c r="A15" s="91" t="s">
        <v>444</v>
      </c>
      <c r="B15" s="91" t="s">
        <v>450</v>
      </c>
      <c r="C15" s="91">
        <v>2</v>
      </c>
      <c r="D15" s="133">
        <v>0.008851608816326599</v>
      </c>
      <c r="E15" s="133">
        <v>0.8084360542881114</v>
      </c>
      <c r="F15" s="91" t="s">
        <v>530</v>
      </c>
      <c r="G15" s="91" t="b">
        <v>0</v>
      </c>
      <c r="H15" s="91" t="b">
        <v>0</v>
      </c>
      <c r="I15" s="91" t="b">
        <v>0</v>
      </c>
      <c r="J15" s="91" t="b">
        <v>0</v>
      </c>
      <c r="K15" s="91" t="b">
        <v>0</v>
      </c>
      <c r="L15" s="91" t="b">
        <v>0</v>
      </c>
    </row>
    <row r="16" spans="1:12" ht="15">
      <c r="A16" s="91" t="s">
        <v>523</v>
      </c>
      <c r="B16" s="91" t="s">
        <v>524</v>
      </c>
      <c r="C16" s="91">
        <v>2</v>
      </c>
      <c r="D16" s="133">
        <v>0.008851608816326599</v>
      </c>
      <c r="E16" s="133">
        <v>1.9845273133437926</v>
      </c>
      <c r="F16" s="91" t="s">
        <v>530</v>
      </c>
      <c r="G16" s="91" t="b">
        <v>0</v>
      </c>
      <c r="H16" s="91" t="b">
        <v>0</v>
      </c>
      <c r="I16" s="91" t="b">
        <v>0</v>
      </c>
      <c r="J16" s="91" t="b">
        <v>0</v>
      </c>
      <c r="K16" s="91" t="b">
        <v>0</v>
      </c>
      <c r="L16" s="91" t="b">
        <v>0</v>
      </c>
    </row>
    <row r="17" spans="1:12" ht="15">
      <c r="A17" s="91" t="s">
        <v>444</v>
      </c>
      <c r="B17" s="91" t="s">
        <v>448</v>
      </c>
      <c r="C17" s="91">
        <v>2</v>
      </c>
      <c r="D17" s="133">
        <v>0.008851608816326599</v>
      </c>
      <c r="E17" s="133">
        <v>0.4104960456160738</v>
      </c>
      <c r="F17" s="91" t="s">
        <v>530</v>
      </c>
      <c r="G17" s="91" t="b">
        <v>0</v>
      </c>
      <c r="H17" s="91" t="b">
        <v>0</v>
      </c>
      <c r="I17" s="91" t="b">
        <v>0</v>
      </c>
      <c r="J17" s="91" t="b">
        <v>0</v>
      </c>
      <c r="K17" s="91" t="b">
        <v>0</v>
      </c>
      <c r="L17" s="91" t="b">
        <v>0</v>
      </c>
    </row>
    <row r="18" spans="1:12" ht="15">
      <c r="A18" s="91" t="s">
        <v>521</v>
      </c>
      <c r="B18" s="91" t="s">
        <v>526</v>
      </c>
      <c r="C18" s="91">
        <v>2</v>
      </c>
      <c r="D18" s="133">
        <v>0.008851608816326599</v>
      </c>
      <c r="E18" s="133">
        <v>1.9845273133437926</v>
      </c>
      <c r="F18" s="91" t="s">
        <v>530</v>
      </c>
      <c r="G18" s="91" t="b">
        <v>0</v>
      </c>
      <c r="H18" s="91" t="b">
        <v>0</v>
      </c>
      <c r="I18" s="91" t="b">
        <v>0</v>
      </c>
      <c r="J18" s="91" t="b">
        <v>0</v>
      </c>
      <c r="K18" s="91" t="b">
        <v>0</v>
      </c>
      <c r="L18" s="91" t="b">
        <v>0</v>
      </c>
    </row>
    <row r="19" spans="1:12" ht="15">
      <c r="A19" s="91" t="s">
        <v>444</v>
      </c>
      <c r="B19" s="91" t="s">
        <v>522</v>
      </c>
      <c r="C19" s="91">
        <v>2</v>
      </c>
      <c r="D19" s="133">
        <v>0.008851608816326599</v>
      </c>
      <c r="E19" s="133">
        <v>0.7115260412800549</v>
      </c>
      <c r="F19" s="91" t="s">
        <v>530</v>
      </c>
      <c r="G19" s="91" t="b">
        <v>0</v>
      </c>
      <c r="H19" s="91" t="b">
        <v>0</v>
      </c>
      <c r="I19" s="91" t="b">
        <v>0</v>
      </c>
      <c r="J19" s="91" t="b">
        <v>1</v>
      </c>
      <c r="K19" s="91" t="b">
        <v>0</v>
      </c>
      <c r="L19" s="91" t="b">
        <v>0</v>
      </c>
    </row>
    <row r="20" spans="1:12" ht="15">
      <c r="A20" s="91" t="s">
        <v>443</v>
      </c>
      <c r="B20" s="91" t="s">
        <v>213</v>
      </c>
      <c r="C20" s="91">
        <v>16</v>
      </c>
      <c r="D20" s="133">
        <v>0</v>
      </c>
      <c r="E20" s="133">
        <v>1.0438532837058818</v>
      </c>
      <c r="F20" s="91" t="s">
        <v>414</v>
      </c>
      <c r="G20" s="91" t="b">
        <v>0</v>
      </c>
      <c r="H20" s="91" t="b">
        <v>0</v>
      </c>
      <c r="I20" s="91" t="b">
        <v>0</v>
      </c>
      <c r="J20" s="91" t="b">
        <v>0</v>
      </c>
      <c r="K20" s="91" t="b">
        <v>0</v>
      </c>
      <c r="L20" s="91" t="b">
        <v>0</v>
      </c>
    </row>
    <row r="21" spans="1:12" ht="15">
      <c r="A21" s="91" t="s">
        <v>466</v>
      </c>
      <c r="B21" s="91" t="s">
        <v>443</v>
      </c>
      <c r="C21" s="91">
        <v>15</v>
      </c>
      <c r="D21" s="133">
        <v>0.0021783982072728133</v>
      </c>
      <c r="E21" s="133">
        <v>1.0158245601056384</v>
      </c>
      <c r="F21" s="91" t="s">
        <v>414</v>
      </c>
      <c r="G21" s="91" t="b">
        <v>0</v>
      </c>
      <c r="H21" s="91" t="b">
        <v>0</v>
      </c>
      <c r="I21" s="91" t="b">
        <v>0</v>
      </c>
      <c r="J21" s="91" t="b">
        <v>0</v>
      </c>
      <c r="K21" s="91" t="b">
        <v>0</v>
      </c>
      <c r="L21" s="91" t="b">
        <v>0</v>
      </c>
    </row>
    <row r="22" spans="1:12" ht="15">
      <c r="A22" s="91" t="s">
        <v>213</v>
      </c>
      <c r="B22" s="91" t="s">
        <v>445</v>
      </c>
      <c r="C22" s="91">
        <v>14</v>
      </c>
      <c r="D22" s="133">
        <v>0.004206669728951369</v>
      </c>
      <c r="E22" s="133">
        <v>1.1018452306835687</v>
      </c>
      <c r="F22" s="91" t="s">
        <v>414</v>
      </c>
      <c r="G22" s="91" t="b">
        <v>0</v>
      </c>
      <c r="H22" s="91" t="b">
        <v>0</v>
      </c>
      <c r="I22" s="91" t="b">
        <v>0</v>
      </c>
      <c r="J22" s="91" t="b">
        <v>0</v>
      </c>
      <c r="K22" s="91" t="b">
        <v>0</v>
      </c>
      <c r="L22" s="91" t="b">
        <v>0</v>
      </c>
    </row>
    <row r="23" spans="1:12" ht="15">
      <c r="A23" s="91" t="s">
        <v>445</v>
      </c>
      <c r="B23" s="91" t="s">
        <v>446</v>
      </c>
      <c r="C23" s="91">
        <v>12</v>
      </c>
      <c r="D23" s="133">
        <v>0.007768211602588597</v>
      </c>
      <c r="E23" s="133">
        <v>1.1687920203141817</v>
      </c>
      <c r="F23" s="91" t="s">
        <v>414</v>
      </c>
      <c r="G23" s="91" t="b">
        <v>0</v>
      </c>
      <c r="H23" s="91" t="b">
        <v>0</v>
      </c>
      <c r="I23" s="91" t="b">
        <v>0</v>
      </c>
      <c r="J23" s="91" t="b">
        <v>0</v>
      </c>
      <c r="K23" s="91" t="b">
        <v>0</v>
      </c>
      <c r="L23" s="91" t="b">
        <v>0</v>
      </c>
    </row>
    <row r="24" spans="1:12" ht="15">
      <c r="A24" s="91" t="s">
        <v>446</v>
      </c>
      <c r="B24" s="91" t="s">
        <v>447</v>
      </c>
      <c r="C24" s="91">
        <v>11</v>
      </c>
      <c r="D24" s="133">
        <v>0.009274612810749728</v>
      </c>
      <c r="E24" s="133">
        <v>1.2065805812035815</v>
      </c>
      <c r="F24" s="91" t="s">
        <v>414</v>
      </c>
      <c r="G24" s="91" t="b">
        <v>0</v>
      </c>
      <c r="H24" s="91" t="b">
        <v>0</v>
      </c>
      <c r="I24" s="91" t="b">
        <v>0</v>
      </c>
      <c r="J24" s="91" t="b">
        <v>0</v>
      </c>
      <c r="K24" s="91" t="b">
        <v>0</v>
      </c>
      <c r="L24" s="91" t="b">
        <v>0</v>
      </c>
    </row>
    <row r="25" spans="1:12" ht="15">
      <c r="A25" s="91" t="s">
        <v>447</v>
      </c>
      <c r="B25" s="91" t="s">
        <v>449</v>
      </c>
      <c r="C25" s="91">
        <v>10</v>
      </c>
      <c r="D25" s="133">
        <v>0.01057616490445206</v>
      </c>
      <c r="E25" s="133">
        <v>1.2479732663618066</v>
      </c>
      <c r="F25" s="91" t="s">
        <v>414</v>
      </c>
      <c r="G25" s="91" t="b">
        <v>0</v>
      </c>
      <c r="H25" s="91" t="b">
        <v>0</v>
      </c>
      <c r="I25" s="91" t="b">
        <v>0</v>
      </c>
      <c r="J25" s="91" t="b">
        <v>0</v>
      </c>
      <c r="K25" s="91" t="b">
        <v>0</v>
      </c>
      <c r="L25" s="91" t="b">
        <v>0</v>
      </c>
    </row>
    <row r="26" spans="1:12" ht="15">
      <c r="A26" s="91" t="s">
        <v>449</v>
      </c>
      <c r="B26" s="91" t="s">
        <v>217</v>
      </c>
      <c r="C26" s="91">
        <v>10</v>
      </c>
      <c r="D26" s="133">
        <v>0.01057616490445206</v>
      </c>
      <c r="E26" s="133">
        <v>1.2479732663618066</v>
      </c>
      <c r="F26" s="91" t="s">
        <v>414</v>
      </c>
      <c r="G26" s="91" t="b">
        <v>0</v>
      </c>
      <c r="H26" s="91" t="b">
        <v>0</v>
      </c>
      <c r="I26" s="91" t="b">
        <v>0</v>
      </c>
      <c r="J26" s="91" t="b">
        <v>0</v>
      </c>
      <c r="K26" s="91" t="b">
        <v>0</v>
      </c>
      <c r="L26" s="91" t="b">
        <v>0</v>
      </c>
    </row>
    <row r="27" spans="1:12" ht="15">
      <c r="A27" s="91" t="s">
        <v>217</v>
      </c>
      <c r="B27" s="91" t="s">
        <v>216</v>
      </c>
      <c r="C27" s="91">
        <v>10</v>
      </c>
      <c r="D27" s="133">
        <v>0.01057616490445206</v>
      </c>
      <c r="E27" s="133">
        <v>1.2479732663618066</v>
      </c>
      <c r="F27" s="91" t="s">
        <v>414</v>
      </c>
      <c r="G27" s="91" t="b">
        <v>0</v>
      </c>
      <c r="H27" s="91" t="b">
        <v>0</v>
      </c>
      <c r="I27" s="91" t="b">
        <v>0</v>
      </c>
      <c r="J27" s="91" t="b">
        <v>0</v>
      </c>
      <c r="K27" s="91" t="b">
        <v>0</v>
      </c>
      <c r="L27" s="91" t="b">
        <v>0</v>
      </c>
    </row>
    <row r="28" spans="1:12" ht="15">
      <c r="A28" s="91" t="s">
        <v>448</v>
      </c>
      <c r="B28" s="91" t="s">
        <v>466</v>
      </c>
      <c r="C28" s="91">
        <v>10</v>
      </c>
      <c r="D28" s="133">
        <v>0.01057616490445206</v>
      </c>
      <c r="E28" s="133">
        <v>1.002460598547657</v>
      </c>
      <c r="F28" s="91" t="s">
        <v>414</v>
      </c>
      <c r="G28" s="91" t="b">
        <v>0</v>
      </c>
      <c r="H28" s="91" t="b">
        <v>0</v>
      </c>
      <c r="I28" s="91" t="b">
        <v>0</v>
      </c>
      <c r="J28" s="91" t="b">
        <v>0</v>
      </c>
      <c r="K28" s="91" t="b">
        <v>0</v>
      </c>
      <c r="L28" s="91" t="b">
        <v>0</v>
      </c>
    </row>
    <row r="29" spans="1:12" ht="15">
      <c r="A29" s="91" t="s">
        <v>216</v>
      </c>
      <c r="B29" s="91" t="s">
        <v>521</v>
      </c>
      <c r="C29" s="91">
        <v>8</v>
      </c>
      <c r="D29" s="133">
        <v>0.012477927281408547</v>
      </c>
      <c r="E29" s="133">
        <v>1.344883279369863</v>
      </c>
      <c r="F29" s="91" t="s">
        <v>414</v>
      </c>
      <c r="G29" s="91" t="b">
        <v>0</v>
      </c>
      <c r="H29" s="91" t="b">
        <v>0</v>
      </c>
      <c r="I29" s="91" t="b">
        <v>0</v>
      </c>
      <c r="J29" s="91" t="b">
        <v>0</v>
      </c>
      <c r="K29" s="91" t="b">
        <v>0</v>
      </c>
      <c r="L29" s="91" t="b">
        <v>0</v>
      </c>
    </row>
    <row r="30" spans="1:12" ht="15">
      <c r="A30" s="91" t="s">
        <v>450</v>
      </c>
      <c r="B30" s="91" t="s">
        <v>466</v>
      </c>
      <c r="C30" s="91">
        <v>4</v>
      </c>
      <c r="D30" s="133">
        <v>0.012477927281408547</v>
      </c>
      <c r="E30" s="133">
        <v>1.0438532837058818</v>
      </c>
      <c r="F30" s="91" t="s">
        <v>414</v>
      </c>
      <c r="G30" s="91" t="b">
        <v>0</v>
      </c>
      <c r="H30" s="91" t="b">
        <v>0</v>
      </c>
      <c r="I30" s="91" t="b">
        <v>0</v>
      </c>
      <c r="J30" s="91" t="b">
        <v>0</v>
      </c>
      <c r="K30" s="91" t="b">
        <v>0</v>
      </c>
      <c r="L30" s="91" t="b">
        <v>0</v>
      </c>
    </row>
    <row r="31" spans="1:12" ht="15">
      <c r="A31" s="91" t="s">
        <v>522</v>
      </c>
      <c r="B31" s="91" t="s">
        <v>448</v>
      </c>
      <c r="C31" s="91">
        <v>3</v>
      </c>
      <c r="D31" s="133">
        <v>0.011300498361703559</v>
      </c>
      <c r="E31" s="133">
        <v>1.0261245167454502</v>
      </c>
      <c r="F31" s="91" t="s">
        <v>414</v>
      </c>
      <c r="G31" s="91" t="b">
        <v>1</v>
      </c>
      <c r="H31" s="91" t="b">
        <v>0</v>
      </c>
      <c r="I31" s="91" t="b">
        <v>0</v>
      </c>
      <c r="J31" s="91" t="b">
        <v>0</v>
      </c>
      <c r="K31" s="91" t="b">
        <v>0</v>
      </c>
      <c r="L31" s="91" t="b">
        <v>0</v>
      </c>
    </row>
    <row r="32" spans="1:12" ht="15">
      <c r="A32" s="91" t="s">
        <v>451</v>
      </c>
      <c r="B32" s="91" t="s">
        <v>444</v>
      </c>
      <c r="C32" s="91">
        <v>3</v>
      </c>
      <c r="D32" s="133">
        <v>0.011300498361703559</v>
      </c>
      <c r="E32" s="133">
        <v>1.2479732663618066</v>
      </c>
      <c r="F32" s="91" t="s">
        <v>414</v>
      </c>
      <c r="G32" s="91" t="b">
        <v>0</v>
      </c>
      <c r="H32" s="91" t="b">
        <v>0</v>
      </c>
      <c r="I32" s="91" t="b">
        <v>0</v>
      </c>
      <c r="J32" s="91" t="b">
        <v>0</v>
      </c>
      <c r="K32" s="91" t="b">
        <v>0</v>
      </c>
      <c r="L32" s="91" t="b">
        <v>0</v>
      </c>
    </row>
    <row r="33" spans="1:12" ht="15">
      <c r="A33" s="91" t="s">
        <v>444</v>
      </c>
      <c r="B33" s="91" t="s">
        <v>450</v>
      </c>
      <c r="C33" s="91">
        <v>2</v>
      </c>
      <c r="D33" s="133">
        <v>0.00935844546105641</v>
      </c>
      <c r="E33" s="133">
        <v>0.7708520116421442</v>
      </c>
      <c r="F33" s="91" t="s">
        <v>414</v>
      </c>
      <c r="G33" s="91" t="b">
        <v>0</v>
      </c>
      <c r="H33" s="91" t="b">
        <v>0</v>
      </c>
      <c r="I33" s="91" t="b">
        <v>0</v>
      </c>
      <c r="J33" s="91" t="b">
        <v>0</v>
      </c>
      <c r="K33" s="91" t="b">
        <v>0</v>
      </c>
      <c r="L33" s="91" t="b">
        <v>0</v>
      </c>
    </row>
    <row r="34" spans="1:12" ht="15">
      <c r="A34" s="91" t="s">
        <v>523</v>
      </c>
      <c r="B34" s="91" t="s">
        <v>524</v>
      </c>
      <c r="C34" s="91">
        <v>2</v>
      </c>
      <c r="D34" s="133">
        <v>0.00935844546105641</v>
      </c>
      <c r="E34" s="133">
        <v>1.9469432706978254</v>
      </c>
      <c r="F34" s="91" t="s">
        <v>414</v>
      </c>
      <c r="G34" s="91" t="b">
        <v>0</v>
      </c>
      <c r="H34" s="91" t="b">
        <v>0</v>
      </c>
      <c r="I34" s="91" t="b">
        <v>0</v>
      </c>
      <c r="J34" s="91" t="b">
        <v>0</v>
      </c>
      <c r="K34" s="91" t="b">
        <v>0</v>
      </c>
      <c r="L34" s="91" t="b">
        <v>0</v>
      </c>
    </row>
    <row r="35" spans="1:12" ht="15">
      <c r="A35" s="91" t="s">
        <v>444</v>
      </c>
      <c r="B35" s="91" t="s">
        <v>522</v>
      </c>
      <c r="C35" s="91">
        <v>2</v>
      </c>
      <c r="D35" s="133">
        <v>0.00935844546105641</v>
      </c>
      <c r="E35" s="133">
        <v>0.6739419986340879</v>
      </c>
      <c r="F35" s="91" t="s">
        <v>414</v>
      </c>
      <c r="G35" s="91" t="b">
        <v>0</v>
      </c>
      <c r="H35" s="91" t="b">
        <v>0</v>
      </c>
      <c r="I35" s="91" t="b">
        <v>0</v>
      </c>
      <c r="J35" s="91" t="b">
        <v>1</v>
      </c>
      <c r="K35" s="91" t="b">
        <v>0</v>
      </c>
      <c r="L35" s="91" t="b">
        <v>0</v>
      </c>
    </row>
    <row r="36" spans="1:12" ht="15">
      <c r="A36" s="91" t="s">
        <v>444</v>
      </c>
      <c r="B36" s="91" t="s">
        <v>448</v>
      </c>
      <c r="C36" s="91">
        <v>2</v>
      </c>
      <c r="D36" s="133">
        <v>0.00935844546105641</v>
      </c>
      <c r="E36" s="133">
        <v>0.3729120029701066</v>
      </c>
      <c r="F36" s="91" t="s">
        <v>414</v>
      </c>
      <c r="G36" s="91" t="b">
        <v>0</v>
      </c>
      <c r="H36" s="91" t="b">
        <v>0</v>
      </c>
      <c r="I36" s="91" t="b">
        <v>0</v>
      </c>
      <c r="J36" s="91" t="b">
        <v>0</v>
      </c>
      <c r="K36" s="91" t="b">
        <v>0</v>
      </c>
      <c r="L36" s="91" t="b">
        <v>0</v>
      </c>
    </row>
    <row r="37" spans="1:12" ht="15">
      <c r="A37" s="91" t="s">
        <v>521</v>
      </c>
      <c r="B37" s="91" t="s">
        <v>526</v>
      </c>
      <c r="C37" s="91">
        <v>2</v>
      </c>
      <c r="D37" s="133">
        <v>0.00935844546105641</v>
      </c>
      <c r="E37" s="133">
        <v>1.9469432706978254</v>
      </c>
      <c r="F37" s="91" t="s">
        <v>414</v>
      </c>
      <c r="G37" s="91" t="b">
        <v>0</v>
      </c>
      <c r="H37" s="91" t="b">
        <v>0</v>
      </c>
      <c r="I37" s="91" t="b">
        <v>0</v>
      </c>
      <c r="J37" s="91" t="b">
        <v>0</v>
      </c>
      <c r="K37" s="91" t="b">
        <v>0</v>
      </c>
      <c r="L3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413</v>
      </c>
      <c r="BB2" s="13" t="s">
        <v>419</v>
      </c>
      <c r="BC2" s="13" t="s">
        <v>420</v>
      </c>
      <c r="BD2" s="67" t="s">
        <v>543</v>
      </c>
      <c r="BE2" s="67" t="s">
        <v>544</v>
      </c>
      <c r="BF2" s="67" t="s">
        <v>545</v>
      </c>
      <c r="BG2" s="67" t="s">
        <v>546</v>
      </c>
      <c r="BH2" s="67" t="s">
        <v>547</v>
      </c>
      <c r="BI2" s="67" t="s">
        <v>548</v>
      </c>
      <c r="BJ2" s="67" t="s">
        <v>549</v>
      </c>
      <c r="BK2" s="67" t="s">
        <v>550</v>
      </c>
      <c r="BL2" s="67" t="s">
        <v>551</v>
      </c>
    </row>
    <row r="3" spans="1:64" ht="15" customHeight="1">
      <c r="A3" s="84" t="s">
        <v>212</v>
      </c>
      <c r="B3" s="84" t="s">
        <v>214</v>
      </c>
      <c r="C3" s="53"/>
      <c r="D3" s="54"/>
      <c r="E3" s="65"/>
      <c r="F3" s="55"/>
      <c r="G3" s="53"/>
      <c r="H3" s="57"/>
      <c r="I3" s="56"/>
      <c r="J3" s="56"/>
      <c r="K3" s="36" t="s">
        <v>65</v>
      </c>
      <c r="L3" s="62">
        <v>3</v>
      </c>
      <c r="M3" s="62"/>
      <c r="N3" s="63"/>
      <c r="O3" s="85" t="s">
        <v>218</v>
      </c>
      <c r="P3" s="87">
        <v>43529.116215277776</v>
      </c>
      <c r="Q3" s="85" t="s">
        <v>219</v>
      </c>
      <c r="R3" s="89" t="s">
        <v>236</v>
      </c>
      <c r="S3" s="85" t="s">
        <v>253</v>
      </c>
      <c r="T3" s="85" t="s">
        <v>255</v>
      </c>
      <c r="U3" s="85"/>
      <c r="V3" s="89" t="s">
        <v>272</v>
      </c>
      <c r="W3" s="87">
        <v>43529.116215277776</v>
      </c>
      <c r="X3" s="89" t="s">
        <v>274</v>
      </c>
      <c r="Y3" s="85"/>
      <c r="Z3" s="85"/>
      <c r="AA3" s="91" t="s">
        <v>291</v>
      </c>
      <c r="AB3" s="85"/>
      <c r="AC3" s="85" t="b">
        <v>0</v>
      </c>
      <c r="AD3" s="85">
        <v>0</v>
      </c>
      <c r="AE3" s="91" t="s">
        <v>308</v>
      </c>
      <c r="AF3" s="85" t="b">
        <v>0</v>
      </c>
      <c r="AG3" s="85" t="s">
        <v>309</v>
      </c>
      <c r="AH3" s="85"/>
      <c r="AI3" s="91" t="s">
        <v>308</v>
      </c>
      <c r="AJ3" s="85" t="b">
        <v>0</v>
      </c>
      <c r="AK3" s="85">
        <v>0</v>
      </c>
      <c r="AL3" s="91" t="s">
        <v>308</v>
      </c>
      <c r="AM3" s="85" t="s">
        <v>310</v>
      </c>
      <c r="AN3" s="85" t="b">
        <v>0</v>
      </c>
      <c r="AO3" s="91" t="s">
        <v>291</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c r="BE3" s="52"/>
      <c r="BF3" s="51"/>
      <c r="BG3" s="52"/>
      <c r="BH3" s="51"/>
      <c r="BI3" s="52"/>
      <c r="BJ3" s="51"/>
      <c r="BK3" s="52"/>
      <c r="BL3" s="51"/>
    </row>
    <row r="4" spans="1:64" ht="15" customHeight="1">
      <c r="A4" s="84" t="s">
        <v>213</v>
      </c>
      <c r="B4" s="84" t="s">
        <v>216</v>
      </c>
      <c r="C4" s="53"/>
      <c r="D4" s="54"/>
      <c r="E4" s="65"/>
      <c r="F4" s="55"/>
      <c r="G4" s="53"/>
      <c r="H4" s="57"/>
      <c r="I4" s="56"/>
      <c r="J4" s="56"/>
      <c r="K4" s="36" t="s">
        <v>65</v>
      </c>
      <c r="L4" s="83">
        <v>6</v>
      </c>
      <c r="M4" s="83"/>
      <c r="N4" s="63"/>
      <c r="O4" s="86" t="s">
        <v>218</v>
      </c>
      <c r="P4" s="88">
        <v>43529.19934027778</v>
      </c>
      <c r="Q4" s="86" t="s">
        <v>220</v>
      </c>
      <c r="R4" s="90" t="s">
        <v>237</v>
      </c>
      <c r="S4" s="86" t="s">
        <v>253</v>
      </c>
      <c r="T4" s="86" t="s">
        <v>256</v>
      </c>
      <c r="U4" s="86"/>
      <c r="V4" s="90" t="s">
        <v>273</v>
      </c>
      <c r="W4" s="88">
        <v>43529.19934027778</v>
      </c>
      <c r="X4" s="90" t="s">
        <v>275</v>
      </c>
      <c r="Y4" s="86"/>
      <c r="Z4" s="86"/>
      <c r="AA4" s="92" t="s">
        <v>292</v>
      </c>
      <c r="AB4" s="86"/>
      <c r="AC4" s="86" t="b">
        <v>0</v>
      </c>
      <c r="AD4" s="86">
        <v>1</v>
      </c>
      <c r="AE4" s="92" t="s">
        <v>308</v>
      </c>
      <c r="AF4" s="86" t="b">
        <v>0</v>
      </c>
      <c r="AG4" s="86" t="s">
        <v>309</v>
      </c>
      <c r="AH4" s="86"/>
      <c r="AI4" s="92" t="s">
        <v>308</v>
      </c>
      <c r="AJ4" s="86" t="b">
        <v>0</v>
      </c>
      <c r="AK4" s="86">
        <v>0</v>
      </c>
      <c r="AL4" s="92" t="s">
        <v>308</v>
      </c>
      <c r="AM4" s="86" t="s">
        <v>310</v>
      </c>
      <c r="AN4" s="86" t="b">
        <v>0</v>
      </c>
      <c r="AO4" s="92" t="s">
        <v>292</v>
      </c>
      <c r="AP4" s="86" t="s">
        <v>176</v>
      </c>
      <c r="AQ4" s="86">
        <v>0</v>
      </c>
      <c r="AR4" s="86">
        <v>0</v>
      </c>
      <c r="AS4" s="86"/>
      <c r="AT4" s="86"/>
      <c r="AU4" s="86"/>
      <c r="AV4" s="86"/>
      <c r="AW4" s="86"/>
      <c r="AX4" s="86"/>
      <c r="AY4" s="86"/>
      <c r="AZ4" s="86"/>
      <c r="BA4">
        <v>10</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213</v>
      </c>
      <c r="B5" s="84" t="s">
        <v>216</v>
      </c>
      <c r="C5" s="53"/>
      <c r="D5" s="54"/>
      <c r="E5" s="65"/>
      <c r="F5" s="55"/>
      <c r="G5" s="53"/>
      <c r="H5" s="57"/>
      <c r="I5" s="56"/>
      <c r="J5" s="56"/>
      <c r="K5" s="36" t="s">
        <v>65</v>
      </c>
      <c r="L5" s="83">
        <v>7</v>
      </c>
      <c r="M5" s="83"/>
      <c r="N5" s="63"/>
      <c r="O5" s="86" t="s">
        <v>218</v>
      </c>
      <c r="P5" s="88">
        <v>43529.19998842593</v>
      </c>
      <c r="Q5" s="86" t="s">
        <v>221</v>
      </c>
      <c r="R5" s="90" t="s">
        <v>238</v>
      </c>
      <c r="S5" s="86" t="s">
        <v>253</v>
      </c>
      <c r="T5" s="86" t="s">
        <v>257</v>
      </c>
      <c r="U5" s="86"/>
      <c r="V5" s="90" t="s">
        <v>273</v>
      </c>
      <c r="W5" s="88">
        <v>43529.19998842593</v>
      </c>
      <c r="X5" s="90" t="s">
        <v>276</v>
      </c>
      <c r="Y5" s="86"/>
      <c r="Z5" s="86"/>
      <c r="AA5" s="92" t="s">
        <v>293</v>
      </c>
      <c r="AB5" s="86"/>
      <c r="AC5" s="86" t="b">
        <v>0</v>
      </c>
      <c r="AD5" s="86">
        <v>0</v>
      </c>
      <c r="AE5" s="92" t="s">
        <v>308</v>
      </c>
      <c r="AF5" s="86" t="b">
        <v>0</v>
      </c>
      <c r="AG5" s="86" t="s">
        <v>309</v>
      </c>
      <c r="AH5" s="86"/>
      <c r="AI5" s="92" t="s">
        <v>308</v>
      </c>
      <c r="AJ5" s="86" t="b">
        <v>0</v>
      </c>
      <c r="AK5" s="86">
        <v>0</v>
      </c>
      <c r="AL5" s="92" t="s">
        <v>308</v>
      </c>
      <c r="AM5" s="86" t="s">
        <v>310</v>
      </c>
      <c r="AN5" s="86" t="b">
        <v>0</v>
      </c>
      <c r="AO5" s="92" t="s">
        <v>293</v>
      </c>
      <c r="AP5" s="86" t="s">
        <v>176</v>
      </c>
      <c r="AQ5" s="86">
        <v>0</v>
      </c>
      <c r="AR5" s="86">
        <v>0</v>
      </c>
      <c r="AS5" s="86"/>
      <c r="AT5" s="86"/>
      <c r="AU5" s="86"/>
      <c r="AV5" s="86"/>
      <c r="AW5" s="86"/>
      <c r="AX5" s="86"/>
      <c r="AY5" s="86"/>
      <c r="AZ5" s="86"/>
      <c r="BA5">
        <v>10</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213</v>
      </c>
      <c r="B6" s="84" t="s">
        <v>216</v>
      </c>
      <c r="C6" s="53"/>
      <c r="D6" s="54"/>
      <c r="E6" s="65"/>
      <c r="F6" s="55"/>
      <c r="G6" s="53"/>
      <c r="H6" s="57"/>
      <c r="I6" s="56"/>
      <c r="J6" s="56"/>
      <c r="K6" s="36" t="s">
        <v>65</v>
      </c>
      <c r="L6" s="83">
        <v>8</v>
      </c>
      <c r="M6" s="83"/>
      <c r="N6" s="63"/>
      <c r="O6" s="86" t="s">
        <v>218</v>
      </c>
      <c r="P6" s="88">
        <v>43529.200578703705</v>
      </c>
      <c r="Q6" s="86" t="s">
        <v>222</v>
      </c>
      <c r="R6" s="90" t="s">
        <v>239</v>
      </c>
      <c r="S6" s="86" t="s">
        <v>253</v>
      </c>
      <c r="T6" s="86" t="s">
        <v>258</v>
      </c>
      <c r="U6" s="86"/>
      <c r="V6" s="90" t="s">
        <v>273</v>
      </c>
      <c r="W6" s="88">
        <v>43529.200578703705</v>
      </c>
      <c r="X6" s="90" t="s">
        <v>277</v>
      </c>
      <c r="Y6" s="86"/>
      <c r="Z6" s="86"/>
      <c r="AA6" s="92" t="s">
        <v>294</v>
      </c>
      <c r="AB6" s="86"/>
      <c r="AC6" s="86" t="b">
        <v>0</v>
      </c>
      <c r="AD6" s="86">
        <v>0</v>
      </c>
      <c r="AE6" s="92" t="s">
        <v>308</v>
      </c>
      <c r="AF6" s="86" t="b">
        <v>0</v>
      </c>
      <c r="AG6" s="86" t="s">
        <v>309</v>
      </c>
      <c r="AH6" s="86"/>
      <c r="AI6" s="92" t="s">
        <v>308</v>
      </c>
      <c r="AJ6" s="86" t="b">
        <v>0</v>
      </c>
      <c r="AK6" s="86">
        <v>0</v>
      </c>
      <c r="AL6" s="92" t="s">
        <v>308</v>
      </c>
      <c r="AM6" s="86" t="s">
        <v>310</v>
      </c>
      <c r="AN6" s="86" t="b">
        <v>0</v>
      </c>
      <c r="AO6" s="92" t="s">
        <v>294</v>
      </c>
      <c r="AP6" s="86" t="s">
        <v>176</v>
      </c>
      <c r="AQ6" s="86">
        <v>0</v>
      </c>
      <c r="AR6" s="86">
        <v>0</v>
      </c>
      <c r="AS6" s="86"/>
      <c r="AT6" s="86"/>
      <c r="AU6" s="86"/>
      <c r="AV6" s="86"/>
      <c r="AW6" s="86"/>
      <c r="AX6" s="86"/>
      <c r="AY6" s="86"/>
      <c r="AZ6" s="86"/>
      <c r="BA6">
        <v>10</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213</v>
      </c>
      <c r="B7" s="84" t="s">
        <v>216</v>
      </c>
      <c r="C7" s="53"/>
      <c r="D7" s="54"/>
      <c r="E7" s="65"/>
      <c r="F7" s="55"/>
      <c r="G7" s="53"/>
      <c r="H7" s="57"/>
      <c r="I7" s="56"/>
      <c r="J7" s="56"/>
      <c r="K7" s="36" t="s">
        <v>65</v>
      </c>
      <c r="L7" s="83">
        <v>9</v>
      </c>
      <c r="M7" s="83"/>
      <c r="N7" s="63"/>
      <c r="O7" s="86" t="s">
        <v>218</v>
      </c>
      <c r="P7" s="88">
        <v>43529.20181712963</v>
      </c>
      <c r="Q7" s="86" t="s">
        <v>223</v>
      </c>
      <c r="R7" s="90" t="s">
        <v>240</v>
      </c>
      <c r="S7" s="86" t="s">
        <v>253</v>
      </c>
      <c r="T7" s="86" t="s">
        <v>259</v>
      </c>
      <c r="U7" s="86"/>
      <c r="V7" s="90" t="s">
        <v>273</v>
      </c>
      <c r="W7" s="88">
        <v>43529.20181712963</v>
      </c>
      <c r="X7" s="90" t="s">
        <v>278</v>
      </c>
      <c r="Y7" s="86"/>
      <c r="Z7" s="86"/>
      <c r="AA7" s="92" t="s">
        <v>295</v>
      </c>
      <c r="AB7" s="86"/>
      <c r="AC7" s="86" t="b">
        <v>0</v>
      </c>
      <c r="AD7" s="86">
        <v>0</v>
      </c>
      <c r="AE7" s="92" t="s">
        <v>308</v>
      </c>
      <c r="AF7" s="86" t="b">
        <v>0</v>
      </c>
      <c r="AG7" s="86" t="s">
        <v>309</v>
      </c>
      <c r="AH7" s="86"/>
      <c r="AI7" s="92" t="s">
        <v>308</v>
      </c>
      <c r="AJ7" s="86" t="b">
        <v>0</v>
      </c>
      <c r="AK7" s="86">
        <v>0</v>
      </c>
      <c r="AL7" s="92" t="s">
        <v>308</v>
      </c>
      <c r="AM7" s="86" t="s">
        <v>310</v>
      </c>
      <c r="AN7" s="86" t="b">
        <v>0</v>
      </c>
      <c r="AO7" s="92" t="s">
        <v>295</v>
      </c>
      <c r="AP7" s="86" t="s">
        <v>176</v>
      </c>
      <c r="AQ7" s="86">
        <v>0</v>
      </c>
      <c r="AR7" s="86">
        <v>0</v>
      </c>
      <c r="AS7" s="86"/>
      <c r="AT7" s="86"/>
      <c r="AU7" s="86"/>
      <c r="AV7" s="86"/>
      <c r="AW7" s="86"/>
      <c r="AX7" s="86"/>
      <c r="AY7" s="86"/>
      <c r="AZ7" s="86"/>
      <c r="BA7">
        <v>10</v>
      </c>
      <c r="BB7" s="85" t="str">
        <f>REPLACE(INDEX(GroupVertices[Group],MATCH(Edges24[[#This Row],[Vertex 1]],GroupVertices[Vertex],0)),1,1,"")</f>
        <v>1</v>
      </c>
      <c r="BC7" s="85" t="str">
        <f>REPLACE(INDEX(GroupVertices[Group],MATCH(Edges24[[#This Row],[Vertex 2]],GroupVertices[Vertex],0)),1,1,"")</f>
        <v>1</v>
      </c>
      <c r="BD7" s="51"/>
      <c r="BE7" s="52"/>
      <c r="BF7" s="51"/>
      <c r="BG7" s="52"/>
      <c r="BH7" s="51"/>
      <c r="BI7" s="52"/>
      <c r="BJ7" s="51"/>
      <c r="BK7" s="52"/>
      <c r="BL7" s="51"/>
    </row>
    <row r="8" spans="1:64" ht="15">
      <c r="A8" s="84" t="s">
        <v>213</v>
      </c>
      <c r="B8" s="84" t="s">
        <v>216</v>
      </c>
      <c r="C8" s="53"/>
      <c r="D8" s="54"/>
      <c r="E8" s="65"/>
      <c r="F8" s="55"/>
      <c r="G8" s="53"/>
      <c r="H8" s="57"/>
      <c r="I8" s="56"/>
      <c r="J8" s="56"/>
      <c r="K8" s="36" t="s">
        <v>65</v>
      </c>
      <c r="L8" s="83">
        <v>10</v>
      </c>
      <c r="M8" s="83"/>
      <c r="N8" s="63"/>
      <c r="O8" s="86" t="s">
        <v>218</v>
      </c>
      <c r="P8" s="88">
        <v>43529.20429398148</v>
      </c>
      <c r="Q8" s="86" t="s">
        <v>224</v>
      </c>
      <c r="R8" s="90" t="s">
        <v>241</v>
      </c>
      <c r="S8" s="86" t="s">
        <v>253</v>
      </c>
      <c r="T8" s="86" t="s">
        <v>260</v>
      </c>
      <c r="U8" s="86"/>
      <c r="V8" s="90" t="s">
        <v>273</v>
      </c>
      <c r="W8" s="88">
        <v>43529.20429398148</v>
      </c>
      <c r="X8" s="90" t="s">
        <v>279</v>
      </c>
      <c r="Y8" s="86"/>
      <c r="Z8" s="86"/>
      <c r="AA8" s="92" t="s">
        <v>296</v>
      </c>
      <c r="AB8" s="86"/>
      <c r="AC8" s="86" t="b">
        <v>0</v>
      </c>
      <c r="AD8" s="86">
        <v>0</v>
      </c>
      <c r="AE8" s="92" t="s">
        <v>308</v>
      </c>
      <c r="AF8" s="86" t="b">
        <v>0</v>
      </c>
      <c r="AG8" s="86" t="s">
        <v>309</v>
      </c>
      <c r="AH8" s="86"/>
      <c r="AI8" s="92" t="s">
        <v>308</v>
      </c>
      <c r="AJ8" s="86" t="b">
        <v>0</v>
      </c>
      <c r="AK8" s="86">
        <v>0</v>
      </c>
      <c r="AL8" s="92" t="s">
        <v>308</v>
      </c>
      <c r="AM8" s="86" t="s">
        <v>310</v>
      </c>
      <c r="AN8" s="86" t="b">
        <v>0</v>
      </c>
      <c r="AO8" s="92" t="s">
        <v>296</v>
      </c>
      <c r="AP8" s="86" t="s">
        <v>176</v>
      </c>
      <c r="AQ8" s="86">
        <v>0</v>
      </c>
      <c r="AR8" s="86">
        <v>0</v>
      </c>
      <c r="AS8" s="86"/>
      <c r="AT8" s="86"/>
      <c r="AU8" s="86"/>
      <c r="AV8" s="86"/>
      <c r="AW8" s="86"/>
      <c r="AX8" s="86"/>
      <c r="AY8" s="86"/>
      <c r="AZ8" s="86"/>
      <c r="BA8">
        <v>10</v>
      </c>
      <c r="BB8" s="85" t="str">
        <f>REPLACE(INDEX(GroupVertices[Group],MATCH(Edges24[[#This Row],[Vertex 1]],GroupVertices[Vertex],0)),1,1,"")</f>
        <v>1</v>
      </c>
      <c r="BC8" s="85" t="str">
        <f>REPLACE(INDEX(GroupVertices[Group],MATCH(Edges24[[#This Row],[Vertex 2]],GroupVertices[Vertex],0)),1,1,"")</f>
        <v>1</v>
      </c>
      <c r="BD8" s="51"/>
      <c r="BE8" s="52"/>
      <c r="BF8" s="51"/>
      <c r="BG8" s="52"/>
      <c r="BH8" s="51"/>
      <c r="BI8" s="52"/>
      <c r="BJ8" s="51"/>
      <c r="BK8" s="52"/>
      <c r="BL8" s="51"/>
    </row>
    <row r="9" spans="1:64" ht="15">
      <c r="A9" s="84" t="s">
        <v>213</v>
      </c>
      <c r="B9" s="84" t="s">
        <v>216</v>
      </c>
      <c r="C9" s="53"/>
      <c r="D9" s="54"/>
      <c r="E9" s="65"/>
      <c r="F9" s="55"/>
      <c r="G9" s="53"/>
      <c r="H9" s="57"/>
      <c r="I9" s="56"/>
      <c r="J9" s="56"/>
      <c r="K9" s="36" t="s">
        <v>65</v>
      </c>
      <c r="L9" s="83">
        <v>11</v>
      </c>
      <c r="M9" s="83"/>
      <c r="N9" s="63"/>
      <c r="O9" s="86" t="s">
        <v>218</v>
      </c>
      <c r="P9" s="88">
        <v>43533.11770833333</v>
      </c>
      <c r="Q9" s="86" t="s">
        <v>225</v>
      </c>
      <c r="R9" s="90" t="s">
        <v>242</v>
      </c>
      <c r="S9" s="86" t="s">
        <v>253</v>
      </c>
      <c r="T9" s="86" t="s">
        <v>261</v>
      </c>
      <c r="U9" s="86"/>
      <c r="V9" s="90" t="s">
        <v>273</v>
      </c>
      <c r="W9" s="88">
        <v>43533.11770833333</v>
      </c>
      <c r="X9" s="90" t="s">
        <v>280</v>
      </c>
      <c r="Y9" s="86"/>
      <c r="Z9" s="86"/>
      <c r="AA9" s="92" t="s">
        <v>297</v>
      </c>
      <c r="AB9" s="86"/>
      <c r="AC9" s="86" t="b">
        <v>0</v>
      </c>
      <c r="AD9" s="86">
        <v>0</v>
      </c>
      <c r="AE9" s="92" t="s">
        <v>308</v>
      </c>
      <c r="AF9" s="86" t="b">
        <v>0</v>
      </c>
      <c r="AG9" s="86" t="s">
        <v>309</v>
      </c>
      <c r="AH9" s="86"/>
      <c r="AI9" s="92" t="s">
        <v>308</v>
      </c>
      <c r="AJ9" s="86" t="b">
        <v>0</v>
      </c>
      <c r="AK9" s="86">
        <v>0</v>
      </c>
      <c r="AL9" s="92" t="s">
        <v>308</v>
      </c>
      <c r="AM9" s="86" t="s">
        <v>310</v>
      </c>
      <c r="AN9" s="86" t="b">
        <v>0</v>
      </c>
      <c r="AO9" s="92" t="s">
        <v>297</v>
      </c>
      <c r="AP9" s="86" t="s">
        <v>176</v>
      </c>
      <c r="AQ9" s="86">
        <v>0</v>
      </c>
      <c r="AR9" s="86">
        <v>0</v>
      </c>
      <c r="AS9" s="86"/>
      <c r="AT9" s="86"/>
      <c r="AU9" s="86"/>
      <c r="AV9" s="86"/>
      <c r="AW9" s="86"/>
      <c r="AX9" s="86"/>
      <c r="AY9" s="86"/>
      <c r="AZ9" s="86"/>
      <c r="BA9">
        <v>10</v>
      </c>
      <c r="BB9" s="85" t="str">
        <f>REPLACE(INDEX(GroupVertices[Group],MATCH(Edges24[[#This Row],[Vertex 1]],GroupVertices[Vertex],0)),1,1,"")</f>
        <v>1</v>
      </c>
      <c r="BC9" s="85" t="str">
        <f>REPLACE(INDEX(GroupVertices[Group],MATCH(Edges24[[#This Row],[Vertex 2]],GroupVertices[Vertex],0)),1,1,"")</f>
        <v>1</v>
      </c>
      <c r="BD9" s="51"/>
      <c r="BE9" s="52"/>
      <c r="BF9" s="51"/>
      <c r="BG9" s="52"/>
      <c r="BH9" s="51"/>
      <c r="BI9" s="52"/>
      <c r="BJ9" s="51"/>
      <c r="BK9" s="52"/>
      <c r="BL9" s="51"/>
    </row>
    <row r="10" spans="1:64" ht="15">
      <c r="A10" s="84" t="s">
        <v>213</v>
      </c>
      <c r="B10" s="84" t="s">
        <v>216</v>
      </c>
      <c r="C10" s="53"/>
      <c r="D10" s="54"/>
      <c r="E10" s="65"/>
      <c r="F10" s="55"/>
      <c r="G10" s="53"/>
      <c r="H10" s="57"/>
      <c r="I10" s="56"/>
      <c r="J10" s="56"/>
      <c r="K10" s="36" t="s">
        <v>65</v>
      </c>
      <c r="L10" s="83">
        <v>12</v>
      </c>
      <c r="M10" s="83"/>
      <c r="N10" s="63"/>
      <c r="O10" s="86" t="s">
        <v>218</v>
      </c>
      <c r="P10" s="88">
        <v>43533.11840277778</v>
      </c>
      <c r="Q10" s="86" t="s">
        <v>226</v>
      </c>
      <c r="R10" s="90" t="s">
        <v>243</v>
      </c>
      <c r="S10" s="86" t="s">
        <v>253</v>
      </c>
      <c r="T10" s="86" t="s">
        <v>262</v>
      </c>
      <c r="U10" s="86"/>
      <c r="V10" s="90" t="s">
        <v>273</v>
      </c>
      <c r="W10" s="88">
        <v>43533.11840277778</v>
      </c>
      <c r="X10" s="90" t="s">
        <v>281</v>
      </c>
      <c r="Y10" s="86"/>
      <c r="Z10" s="86"/>
      <c r="AA10" s="92" t="s">
        <v>298</v>
      </c>
      <c r="AB10" s="86"/>
      <c r="AC10" s="86" t="b">
        <v>0</v>
      </c>
      <c r="AD10" s="86">
        <v>0</v>
      </c>
      <c r="AE10" s="92" t="s">
        <v>308</v>
      </c>
      <c r="AF10" s="86" t="b">
        <v>0</v>
      </c>
      <c r="AG10" s="86" t="s">
        <v>309</v>
      </c>
      <c r="AH10" s="86"/>
      <c r="AI10" s="92" t="s">
        <v>308</v>
      </c>
      <c r="AJ10" s="86" t="b">
        <v>0</v>
      </c>
      <c r="AK10" s="86">
        <v>0</v>
      </c>
      <c r="AL10" s="92" t="s">
        <v>308</v>
      </c>
      <c r="AM10" s="86" t="s">
        <v>310</v>
      </c>
      <c r="AN10" s="86" t="b">
        <v>0</v>
      </c>
      <c r="AO10" s="92" t="s">
        <v>298</v>
      </c>
      <c r="AP10" s="86" t="s">
        <v>176</v>
      </c>
      <c r="AQ10" s="86">
        <v>0</v>
      </c>
      <c r="AR10" s="86">
        <v>0</v>
      </c>
      <c r="AS10" s="86"/>
      <c r="AT10" s="86"/>
      <c r="AU10" s="86"/>
      <c r="AV10" s="86"/>
      <c r="AW10" s="86"/>
      <c r="AX10" s="86"/>
      <c r="AY10" s="86"/>
      <c r="AZ10" s="86"/>
      <c r="BA10">
        <v>10</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213</v>
      </c>
      <c r="B11" s="84" t="s">
        <v>216</v>
      </c>
      <c r="C11" s="53"/>
      <c r="D11" s="54"/>
      <c r="E11" s="65"/>
      <c r="F11" s="55"/>
      <c r="G11" s="53"/>
      <c r="H11" s="57"/>
      <c r="I11" s="56"/>
      <c r="J11" s="56"/>
      <c r="K11" s="36" t="s">
        <v>65</v>
      </c>
      <c r="L11" s="83">
        <v>13</v>
      </c>
      <c r="M11" s="83"/>
      <c r="N11" s="63"/>
      <c r="O11" s="86" t="s">
        <v>218</v>
      </c>
      <c r="P11" s="88">
        <v>43533.11921296296</v>
      </c>
      <c r="Q11" s="86" t="s">
        <v>227</v>
      </c>
      <c r="R11" s="90" t="s">
        <v>244</v>
      </c>
      <c r="S11" s="86" t="s">
        <v>253</v>
      </c>
      <c r="T11" s="86" t="s">
        <v>263</v>
      </c>
      <c r="U11" s="86"/>
      <c r="V11" s="90" t="s">
        <v>273</v>
      </c>
      <c r="W11" s="88">
        <v>43533.11921296296</v>
      </c>
      <c r="X11" s="90" t="s">
        <v>282</v>
      </c>
      <c r="Y11" s="86"/>
      <c r="Z11" s="86"/>
      <c r="AA11" s="92" t="s">
        <v>299</v>
      </c>
      <c r="AB11" s="86"/>
      <c r="AC11" s="86" t="b">
        <v>0</v>
      </c>
      <c r="AD11" s="86">
        <v>0</v>
      </c>
      <c r="AE11" s="92" t="s">
        <v>308</v>
      </c>
      <c r="AF11" s="86" t="b">
        <v>0</v>
      </c>
      <c r="AG11" s="86" t="s">
        <v>309</v>
      </c>
      <c r="AH11" s="86"/>
      <c r="AI11" s="92" t="s">
        <v>308</v>
      </c>
      <c r="AJ11" s="86" t="b">
        <v>0</v>
      </c>
      <c r="AK11" s="86">
        <v>0</v>
      </c>
      <c r="AL11" s="92" t="s">
        <v>308</v>
      </c>
      <c r="AM11" s="86" t="s">
        <v>310</v>
      </c>
      <c r="AN11" s="86" t="b">
        <v>0</v>
      </c>
      <c r="AO11" s="92" t="s">
        <v>299</v>
      </c>
      <c r="AP11" s="86" t="s">
        <v>176</v>
      </c>
      <c r="AQ11" s="86">
        <v>0</v>
      </c>
      <c r="AR11" s="86">
        <v>0</v>
      </c>
      <c r="AS11" s="86"/>
      <c r="AT11" s="86"/>
      <c r="AU11" s="86"/>
      <c r="AV11" s="86"/>
      <c r="AW11" s="86"/>
      <c r="AX11" s="86"/>
      <c r="AY11" s="86"/>
      <c r="AZ11" s="86"/>
      <c r="BA11">
        <v>10</v>
      </c>
      <c r="BB11" s="85" t="str">
        <f>REPLACE(INDEX(GroupVertices[Group],MATCH(Edges24[[#This Row],[Vertex 1]],GroupVertices[Vertex],0)),1,1,"")</f>
        <v>1</v>
      </c>
      <c r="BC11" s="85" t="str">
        <f>REPLACE(INDEX(GroupVertices[Group],MATCH(Edges24[[#This Row],[Vertex 2]],GroupVertices[Vertex],0)),1,1,"")</f>
        <v>1</v>
      </c>
      <c r="BD11" s="51"/>
      <c r="BE11" s="52"/>
      <c r="BF11" s="51"/>
      <c r="BG11" s="52"/>
      <c r="BH11" s="51"/>
      <c r="BI11" s="52"/>
      <c r="BJ11" s="51"/>
      <c r="BK11" s="52"/>
      <c r="BL11" s="51"/>
    </row>
    <row r="12" spans="1:64" ht="15">
      <c r="A12" s="84" t="s">
        <v>213</v>
      </c>
      <c r="B12" s="84" t="s">
        <v>216</v>
      </c>
      <c r="C12" s="53"/>
      <c r="D12" s="54"/>
      <c r="E12" s="65"/>
      <c r="F12" s="55"/>
      <c r="G12" s="53"/>
      <c r="H12" s="57"/>
      <c r="I12" s="56"/>
      <c r="J12" s="56"/>
      <c r="K12" s="36" t="s">
        <v>65</v>
      </c>
      <c r="L12" s="83">
        <v>14</v>
      </c>
      <c r="M12" s="83"/>
      <c r="N12" s="63"/>
      <c r="O12" s="86" t="s">
        <v>218</v>
      </c>
      <c r="P12" s="88">
        <v>43535.742939814816</v>
      </c>
      <c r="Q12" s="86" t="s">
        <v>228</v>
      </c>
      <c r="R12" s="90" t="s">
        <v>245</v>
      </c>
      <c r="S12" s="86" t="s">
        <v>253</v>
      </c>
      <c r="T12" s="86" t="s">
        <v>264</v>
      </c>
      <c r="U12" s="86"/>
      <c r="V12" s="90" t="s">
        <v>273</v>
      </c>
      <c r="W12" s="88">
        <v>43535.742939814816</v>
      </c>
      <c r="X12" s="90" t="s">
        <v>283</v>
      </c>
      <c r="Y12" s="86"/>
      <c r="Z12" s="86"/>
      <c r="AA12" s="92" t="s">
        <v>300</v>
      </c>
      <c r="AB12" s="86"/>
      <c r="AC12" s="86" t="b">
        <v>0</v>
      </c>
      <c r="AD12" s="86">
        <v>0</v>
      </c>
      <c r="AE12" s="92" t="s">
        <v>308</v>
      </c>
      <c r="AF12" s="86" t="b">
        <v>0</v>
      </c>
      <c r="AG12" s="86" t="s">
        <v>309</v>
      </c>
      <c r="AH12" s="86"/>
      <c r="AI12" s="92" t="s">
        <v>308</v>
      </c>
      <c r="AJ12" s="86" t="b">
        <v>0</v>
      </c>
      <c r="AK12" s="86">
        <v>0</v>
      </c>
      <c r="AL12" s="92" t="s">
        <v>308</v>
      </c>
      <c r="AM12" s="86" t="s">
        <v>310</v>
      </c>
      <c r="AN12" s="86" t="b">
        <v>0</v>
      </c>
      <c r="AO12" s="92" t="s">
        <v>300</v>
      </c>
      <c r="AP12" s="86" t="s">
        <v>176</v>
      </c>
      <c r="AQ12" s="86">
        <v>0</v>
      </c>
      <c r="AR12" s="86">
        <v>0</v>
      </c>
      <c r="AS12" s="86"/>
      <c r="AT12" s="86"/>
      <c r="AU12" s="86"/>
      <c r="AV12" s="86"/>
      <c r="AW12" s="86"/>
      <c r="AX12" s="86"/>
      <c r="AY12" s="86"/>
      <c r="AZ12" s="86"/>
      <c r="BA12">
        <v>10</v>
      </c>
      <c r="BB12" s="85" t="str">
        <f>REPLACE(INDEX(GroupVertices[Group],MATCH(Edges24[[#This Row],[Vertex 1]],GroupVertices[Vertex],0)),1,1,"")</f>
        <v>1</v>
      </c>
      <c r="BC12" s="85" t="str">
        <f>REPLACE(INDEX(GroupVertices[Group],MATCH(Edges24[[#This Row],[Vertex 2]],GroupVertices[Vertex],0)),1,1,"")</f>
        <v>1</v>
      </c>
      <c r="BD12" s="51"/>
      <c r="BE12" s="52"/>
      <c r="BF12" s="51"/>
      <c r="BG12" s="52"/>
      <c r="BH12" s="51"/>
      <c r="BI12" s="52"/>
      <c r="BJ12" s="51"/>
      <c r="BK12" s="52"/>
      <c r="BL12" s="51"/>
    </row>
    <row r="13" spans="1:64" ht="15">
      <c r="A13" s="84" t="s">
        <v>213</v>
      </c>
      <c r="B13" s="84" t="s">
        <v>216</v>
      </c>
      <c r="C13" s="53"/>
      <c r="D13" s="54"/>
      <c r="E13" s="65"/>
      <c r="F13" s="55"/>
      <c r="G13" s="53"/>
      <c r="H13" s="57"/>
      <c r="I13" s="56"/>
      <c r="J13" s="56"/>
      <c r="K13" s="36" t="s">
        <v>65</v>
      </c>
      <c r="L13" s="83">
        <v>15</v>
      </c>
      <c r="M13" s="83"/>
      <c r="N13" s="63"/>
      <c r="O13" s="86" t="s">
        <v>218</v>
      </c>
      <c r="P13" s="88">
        <v>43539.07251157407</v>
      </c>
      <c r="Q13" s="86" t="s">
        <v>229</v>
      </c>
      <c r="R13" s="90" t="s">
        <v>246</v>
      </c>
      <c r="S13" s="86" t="s">
        <v>253</v>
      </c>
      <c r="T13" s="86" t="s">
        <v>265</v>
      </c>
      <c r="U13" s="86"/>
      <c r="V13" s="90" t="s">
        <v>273</v>
      </c>
      <c r="W13" s="88">
        <v>43539.07251157407</v>
      </c>
      <c r="X13" s="90" t="s">
        <v>284</v>
      </c>
      <c r="Y13" s="86"/>
      <c r="Z13" s="86"/>
      <c r="AA13" s="92" t="s">
        <v>301</v>
      </c>
      <c r="AB13" s="86"/>
      <c r="AC13" s="86" t="b">
        <v>0</v>
      </c>
      <c r="AD13" s="86">
        <v>1</v>
      </c>
      <c r="AE13" s="92" t="s">
        <v>308</v>
      </c>
      <c r="AF13" s="86" t="b">
        <v>0</v>
      </c>
      <c r="AG13" s="86" t="s">
        <v>309</v>
      </c>
      <c r="AH13" s="86"/>
      <c r="AI13" s="92" t="s">
        <v>308</v>
      </c>
      <c r="AJ13" s="86" t="b">
        <v>0</v>
      </c>
      <c r="AK13" s="86">
        <v>0</v>
      </c>
      <c r="AL13" s="92" t="s">
        <v>308</v>
      </c>
      <c r="AM13" s="86" t="s">
        <v>310</v>
      </c>
      <c r="AN13" s="86" t="b">
        <v>0</v>
      </c>
      <c r="AO13" s="92" t="s">
        <v>301</v>
      </c>
      <c r="AP13" s="86" t="s">
        <v>176</v>
      </c>
      <c r="AQ13" s="86">
        <v>0</v>
      </c>
      <c r="AR13" s="86">
        <v>0</v>
      </c>
      <c r="AS13" s="86"/>
      <c r="AT13" s="86"/>
      <c r="AU13" s="86"/>
      <c r="AV13" s="86"/>
      <c r="AW13" s="86"/>
      <c r="AX13" s="86"/>
      <c r="AY13" s="86"/>
      <c r="AZ13" s="86"/>
      <c r="BA13">
        <v>10</v>
      </c>
      <c r="BB13" s="85" t="str">
        <f>REPLACE(INDEX(GroupVertices[Group],MATCH(Edges24[[#This Row],[Vertex 1]],GroupVertices[Vertex],0)),1,1,"")</f>
        <v>1</v>
      </c>
      <c r="BC13" s="85" t="str">
        <f>REPLACE(INDEX(GroupVertices[Group],MATCH(Edges24[[#This Row],[Vertex 2]],GroupVertices[Vertex],0)),1,1,"")</f>
        <v>1</v>
      </c>
      <c r="BD13" s="51"/>
      <c r="BE13" s="52"/>
      <c r="BF13" s="51"/>
      <c r="BG13" s="52"/>
      <c r="BH13" s="51"/>
      <c r="BI13" s="52"/>
      <c r="BJ13" s="51"/>
      <c r="BK13" s="52"/>
      <c r="BL13" s="51"/>
    </row>
    <row r="14" spans="1:64" ht="15">
      <c r="A14" s="84" t="s">
        <v>213</v>
      </c>
      <c r="B14" s="84" t="s">
        <v>213</v>
      </c>
      <c r="C14" s="53"/>
      <c r="D14" s="54"/>
      <c r="E14" s="65"/>
      <c r="F14" s="55"/>
      <c r="G14" s="53"/>
      <c r="H14" s="57"/>
      <c r="I14" s="56"/>
      <c r="J14" s="56"/>
      <c r="K14" s="36" t="s">
        <v>65</v>
      </c>
      <c r="L14" s="83">
        <v>26</v>
      </c>
      <c r="M14" s="83"/>
      <c r="N14" s="63"/>
      <c r="O14" s="86" t="s">
        <v>176</v>
      </c>
      <c r="P14" s="88">
        <v>43526.15770833333</v>
      </c>
      <c r="Q14" s="86" t="s">
        <v>230</v>
      </c>
      <c r="R14" s="90" t="s">
        <v>247</v>
      </c>
      <c r="S14" s="86" t="s">
        <v>254</v>
      </c>
      <c r="T14" s="86" t="s">
        <v>266</v>
      </c>
      <c r="U14" s="86"/>
      <c r="V14" s="90" t="s">
        <v>273</v>
      </c>
      <c r="W14" s="88">
        <v>43526.15770833333</v>
      </c>
      <c r="X14" s="90" t="s">
        <v>285</v>
      </c>
      <c r="Y14" s="86"/>
      <c r="Z14" s="86"/>
      <c r="AA14" s="92" t="s">
        <v>302</v>
      </c>
      <c r="AB14" s="86"/>
      <c r="AC14" s="86" t="b">
        <v>0</v>
      </c>
      <c r="AD14" s="86">
        <v>0</v>
      </c>
      <c r="AE14" s="92" t="s">
        <v>308</v>
      </c>
      <c r="AF14" s="86" t="b">
        <v>0</v>
      </c>
      <c r="AG14" s="86" t="s">
        <v>309</v>
      </c>
      <c r="AH14" s="86"/>
      <c r="AI14" s="92" t="s">
        <v>308</v>
      </c>
      <c r="AJ14" s="86" t="b">
        <v>0</v>
      </c>
      <c r="AK14" s="86">
        <v>0</v>
      </c>
      <c r="AL14" s="92" t="s">
        <v>308</v>
      </c>
      <c r="AM14" s="86" t="s">
        <v>310</v>
      </c>
      <c r="AN14" s="86" t="b">
        <v>1</v>
      </c>
      <c r="AO14" s="92" t="s">
        <v>302</v>
      </c>
      <c r="AP14" s="86" t="s">
        <v>176</v>
      </c>
      <c r="AQ14" s="86">
        <v>0</v>
      </c>
      <c r="AR14" s="86">
        <v>0</v>
      </c>
      <c r="AS14" s="86"/>
      <c r="AT14" s="86"/>
      <c r="AU14" s="86"/>
      <c r="AV14" s="86"/>
      <c r="AW14" s="86"/>
      <c r="AX14" s="86"/>
      <c r="AY14" s="86"/>
      <c r="AZ14" s="86"/>
      <c r="BA14">
        <v>6</v>
      </c>
      <c r="BB14" s="85" t="str">
        <f>REPLACE(INDEX(GroupVertices[Group],MATCH(Edges24[[#This Row],[Vertex 1]],GroupVertices[Vertex],0)),1,1,"")</f>
        <v>1</v>
      </c>
      <c r="BC14" s="85" t="str">
        <f>REPLACE(INDEX(GroupVertices[Group],MATCH(Edges24[[#This Row],[Vertex 2]],GroupVertices[Vertex],0)),1,1,"")</f>
        <v>1</v>
      </c>
      <c r="BD14" s="51">
        <v>0</v>
      </c>
      <c r="BE14" s="52">
        <v>0</v>
      </c>
      <c r="BF14" s="51">
        <v>0</v>
      </c>
      <c r="BG14" s="52">
        <v>0</v>
      </c>
      <c r="BH14" s="51">
        <v>0</v>
      </c>
      <c r="BI14" s="52">
        <v>0</v>
      </c>
      <c r="BJ14" s="51">
        <v>12</v>
      </c>
      <c r="BK14" s="52">
        <v>100</v>
      </c>
      <c r="BL14" s="51">
        <v>12</v>
      </c>
    </row>
    <row r="15" spans="1:64" ht="15">
      <c r="A15" s="84" t="s">
        <v>213</v>
      </c>
      <c r="B15" s="84" t="s">
        <v>213</v>
      </c>
      <c r="C15" s="53"/>
      <c r="D15" s="54"/>
      <c r="E15" s="65"/>
      <c r="F15" s="55"/>
      <c r="G15" s="53"/>
      <c r="H15" s="57"/>
      <c r="I15" s="56"/>
      <c r="J15" s="56"/>
      <c r="K15" s="36" t="s">
        <v>65</v>
      </c>
      <c r="L15" s="83">
        <v>27</v>
      </c>
      <c r="M15" s="83"/>
      <c r="N15" s="63"/>
      <c r="O15" s="86" t="s">
        <v>176</v>
      </c>
      <c r="P15" s="88">
        <v>43526.158425925925</v>
      </c>
      <c r="Q15" s="86" t="s">
        <v>231</v>
      </c>
      <c r="R15" s="90" t="s">
        <v>248</v>
      </c>
      <c r="S15" s="86" t="s">
        <v>254</v>
      </c>
      <c r="T15" s="86" t="s">
        <v>267</v>
      </c>
      <c r="U15" s="86"/>
      <c r="V15" s="90" t="s">
        <v>273</v>
      </c>
      <c r="W15" s="88">
        <v>43526.158425925925</v>
      </c>
      <c r="X15" s="90" t="s">
        <v>286</v>
      </c>
      <c r="Y15" s="86"/>
      <c r="Z15" s="86"/>
      <c r="AA15" s="92" t="s">
        <v>303</v>
      </c>
      <c r="AB15" s="86"/>
      <c r="AC15" s="86" t="b">
        <v>0</v>
      </c>
      <c r="AD15" s="86">
        <v>0</v>
      </c>
      <c r="AE15" s="92" t="s">
        <v>308</v>
      </c>
      <c r="AF15" s="86" t="b">
        <v>0</v>
      </c>
      <c r="AG15" s="86" t="s">
        <v>309</v>
      </c>
      <c r="AH15" s="86"/>
      <c r="AI15" s="92" t="s">
        <v>308</v>
      </c>
      <c r="AJ15" s="86" t="b">
        <v>0</v>
      </c>
      <c r="AK15" s="86">
        <v>0</v>
      </c>
      <c r="AL15" s="92" t="s">
        <v>308</v>
      </c>
      <c r="AM15" s="86" t="s">
        <v>310</v>
      </c>
      <c r="AN15" s="86" t="b">
        <v>1</v>
      </c>
      <c r="AO15" s="92" t="s">
        <v>303</v>
      </c>
      <c r="AP15" s="86" t="s">
        <v>176</v>
      </c>
      <c r="AQ15" s="86">
        <v>0</v>
      </c>
      <c r="AR15" s="86">
        <v>0</v>
      </c>
      <c r="AS15" s="86"/>
      <c r="AT15" s="86"/>
      <c r="AU15" s="86"/>
      <c r="AV15" s="86"/>
      <c r="AW15" s="86"/>
      <c r="AX15" s="86"/>
      <c r="AY15" s="86"/>
      <c r="AZ15" s="86"/>
      <c r="BA15">
        <v>6</v>
      </c>
      <c r="BB15" s="85" t="str">
        <f>REPLACE(INDEX(GroupVertices[Group],MATCH(Edges24[[#This Row],[Vertex 1]],GroupVertices[Vertex],0)),1,1,"")</f>
        <v>1</v>
      </c>
      <c r="BC15" s="85" t="str">
        <f>REPLACE(INDEX(GroupVertices[Group],MATCH(Edges24[[#This Row],[Vertex 2]],GroupVertices[Vertex],0)),1,1,"")</f>
        <v>1</v>
      </c>
      <c r="BD15" s="51">
        <v>0</v>
      </c>
      <c r="BE15" s="52">
        <v>0</v>
      </c>
      <c r="BF15" s="51">
        <v>0</v>
      </c>
      <c r="BG15" s="52">
        <v>0</v>
      </c>
      <c r="BH15" s="51">
        <v>0</v>
      </c>
      <c r="BI15" s="52">
        <v>0</v>
      </c>
      <c r="BJ15" s="51">
        <v>11</v>
      </c>
      <c r="BK15" s="52">
        <v>100</v>
      </c>
      <c r="BL15" s="51">
        <v>11</v>
      </c>
    </row>
    <row r="16" spans="1:64" ht="15">
      <c r="A16" s="84" t="s">
        <v>213</v>
      </c>
      <c r="B16" s="84" t="s">
        <v>213</v>
      </c>
      <c r="C16" s="53"/>
      <c r="D16" s="54"/>
      <c r="E16" s="65"/>
      <c r="F16" s="55"/>
      <c r="G16" s="53"/>
      <c r="H16" s="57"/>
      <c r="I16" s="56"/>
      <c r="J16" s="56"/>
      <c r="K16" s="36" t="s">
        <v>65</v>
      </c>
      <c r="L16" s="83">
        <v>28</v>
      </c>
      <c r="M16" s="83"/>
      <c r="N16" s="63"/>
      <c r="O16" s="86" t="s">
        <v>176</v>
      </c>
      <c r="P16" s="88">
        <v>43537.081712962965</v>
      </c>
      <c r="Q16" s="86" t="s">
        <v>232</v>
      </c>
      <c r="R16" s="90" t="s">
        <v>249</v>
      </c>
      <c r="S16" s="86" t="s">
        <v>254</v>
      </c>
      <c r="T16" s="86" t="s">
        <v>268</v>
      </c>
      <c r="U16" s="86"/>
      <c r="V16" s="90" t="s">
        <v>273</v>
      </c>
      <c r="W16" s="88">
        <v>43537.081712962965</v>
      </c>
      <c r="X16" s="90" t="s">
        <v>287</v>
      </c>
      <c r="Y16" s="86"/>
      <c r="Z16" s="86"/>
      <c r="AA16" s="92" t="s">
        <v>304</v>
      </c>
      <c r="AB16" s="86"/>
      <c r="AC16" s="86" t="b">
        <v>0</v>
      </c>
      <c r="AD16" s="86">
        <v>0</v>
      </c>
      <c r="AE16" s="92" t="s">
        <v>308</v>
      </c>
      <c r="AF16" s="86" t="b">
        <v>0</v>
      </c>
      <c r="AG16" s="86" t="s">
        <v>309</v>
      </c>
      <c r="AH16" s="86"/>
      <c r="AI16" s="92" t="s">
        <v>308</v>
      </c>
      <c r="AJ16" s="86" t="b">
        <v>0</v>
      </c>
      <c r="AK16" s="86">
        <v>0</v>
      </c>
      <c r="AL16" s="92" t="s">
        <v>308</v>
      </c>
      <c r="AM16" s="86" t="s">
        <v>310</v>
      </c>
      <c r="AN16" s="86" t="b">
        <v>1</v>
      </c>
      <c r="AO16" s="92" t="s">
        <v>304</v>
      </c>
      <c r="AP16" s="86" t="s">
        <v>176</v>
      </c>
      <c r="AQ16" s="86">
        <v>0</v>
      </c>
      <c r="AR16" s="86">
        <v>0</v>
      </c>
      <c r="AS16" s="86"/>
      <c r="AT16" s="86"/>
      <c r="AU16" s="86"/>
      <c r="AV16" s="86"/>
      <c r="AW16" s="86"/>
      <c r="AX16" s="86"/>
      <c r="AY16" s="86"/>
      <c r="AZ16" s="86"/>
      <c r="BA16">
        <v>6</v>
      </c>
      <c r="BB16" s="85" t="str">
        <f>REPLACE(INDEX(GroupVertices[Group],MATCH(Edges24[[#This Row],[Vertex 1]],GroupVertices[Vertex],0)),1,1,"")</f>
        <v>1</v>
      </c>
      <c r="BC16" s="85" t="str">
        <f>REPLACE(INDEX(GroupVertices[Group],MATCH(Edges24[[#This Row],[Vertex 2]],GroupVertices[Vertex],0)),1,1,"")</f>
        <v>1</v>
      </c>
      <c r="BD16" s="51">
        <v>2</v>
      </c>
      <c r="BE16" s="52">
        <v>15.384615384615385</v>
      </c>
      <c r="BF16" s="51">
        <v>0</v>
      </c>
      <c r="BG16" s="52">
        <v>0</v>
      </c>
      <c r="BH16" s="51">
        <v>0</v>
      </c>
      <c r="BI16" s="52">
        <v>0</v>
      </c>
      <c r="BJ16" s="51">
        <v>11</v>
      </c>
      <c r="BK16" s="52">
        <v>84.61538461538461</v>
      </c>
      <c r="BL16" s="51">
        <v>13</v>
      </c>
    </row>
    <row r="17" spans="1:64" ht="15">
      <c r="A17" s="84" t="s">
        <v>213</v>
      </c>
      <c r="B17" s="84" t="s">
        <v>213</v>
      </c>
      <c r="C17" s="53"/>
      <c r="D17" s="54"/>
      <c r="E17" s="65"/>
      <c r="F17" s="55"/>
      <c r="G17" s="53"/>
      <c r="H17" s="57"/>
      <c r="I17" s="56"/>
      <c r="J17" s="56"/>
      <c r="K17" s="36" t="s">
        <v>65</v>
      </c>
      <c r="L17" s="83">
        <v>29</v>
      </c>
      <c r="M17" s="83"/>
      <c r="N17" s="63"/>
      <c r="O17" s="86" t="s">
        <v>176</v>
      </c>
      <c r="P17" s="88">
        <v>43539.073125</v>
      </c>
      <c r="Q17" s="86" t="s">
        <v>233</v>
      </c>
      <c r="R17" s="90" t="s">
        <v>250</v>
      </c>
      <c r="S17" s="86" t="s">
        <v>254</v>
      </c>
      <c r="T17" s="86" t="s">
        <v>269</v>
      </c>
      <c r="U17" s="86"/>
      <c r="V17" s="90" t="s">
        <v>273</v>
      </c>
      <c r="W17" s="88">
        <v>43539.073125</v>
      </c>
      <c r="X17" s="90" t="s">
        <v>288</v>
      </c>
      <c r="Y17" s="86"/>
      <c r="Z17" s="86"/>
      <c r="AA17" s="92" t="s">
        <v>305</v>
      </c>
      <c r="AB17" s="86"/>
      <c r="AC17" s="86" t="b">
        <v>0</v>
      </c>
      <c r="AD17" s="86">
        <v>0</v>
      </c>
      <c r="AE17" s="92" t="s">
        <v>308</v>
      </c>
      <c r="AF17" s="86" t="b">
        <v>0</v>
      </c>
      <c r="AG17" s="86" t="s">
        <v>309</v>
      </c>
      <c r="AH17" s="86"/>
      <c r="AI17" s="92" t="s">
        <v>308</v>
      </c>
      <c r="AJ17" s="86" t="b">
        <v>0</v>
      </c>
      <c r="AK17" s="86">
        <v>0</v>
      </c>
      <c r="AL17" s="92" t="s">
        <v>308</v>
      </c>
      <c r="AM17" s="86" t="s">
        <v>310</v>
      </c>
      <c r="AN17" s="86" t="b">
        <v>1</v>
      </c>
      <c r="AO17" s="92" t="s">
        <v>305</v>
      </c>
      <c r="AP17" s="86" t="s">
        <v>176</v>
      </c>
      <c r="AQ17" s="86">
        <v>0</v>
      </c>
      <c r="AR17" s="86">
        <v>0</v>
      </c>
      <c r="AS17" s="86"/>
      <c r="AT17" s="86"/>
      <c r="AU17" s="86"/>
      <c r="AV17" s="86"/>
      <c r="AW17" s="86"/>
      <c r="AX17" s="86"/>
      <c r="AY17" s="86"/>
      <c r="AZ17" s="86"/>
      <c r="BA17">
        <v>6</v>
      </c>
      <c r="BB17" s="85" t="str">
        <f>REPLACE(INDEX(GroupVertices[Group],MATCH(Edges24[[#This Row],[Vertex 1]],GroupVertices[Vertex],0)),1,1,"")</f>
        <v>1</v>
      </c>
      <c r="BC17" s="85" t="str">
        <f>REPLACE(INDEX(GroupVertices[Group],MATCH(Edges24[[#This Row],[Vertex 2]],GroupVertices[Vertex],0)),1,1,"")</f>
        <v>1</v>
      </c>
      <c r="BD17" s="51">
        <v>0</v>
      </c>
      <c r="BE17" s="52">
        <v>0</v>
      </c>
      <c r="BF17" s="51">
        <v>0</v>
      </c>
      <c r="BG17" s="52">
        <v>0</v>
      </c>
      <c r="BH17" s="51">
        <v>0</v>
      </c>
      <c r="BI17" s="52">
        <v>0</v>
      </c>
      <c r="BJ17" s="51">
        <v>13</v>
      </c>
      <c r="BK17" s="52">
        <v>100</v>
      </c>
      <c r="BL17" s="51">
        <v>13</v>
      </c>
    </row>
    <row r="18" spans="1:64" ht="15">
      <c r="A18" s="84" t="s">
        <v>213</v>
      </c>
      <c r="B18" s="84" t="s">
        <v>213</v>
      </c>
      <c r="C18" s="53"/>
      <c r="D18" s="54"/>
      <c r="E18" s="65"/>
      <c r="F18" s="55"/>
      <c r="G18" s="53"/>
      <c r="H18" s="57"/>
      <c r="I18" s="56"/>
      <c r="J18" s="56"/>
      <c r="K18" s="36" t="s">
        <v>65</v>
      </c>
      <c r="L18" s="83">
        <v>30</v>
      </c>
      <c r="M18" s="83"/>
      <c r="N18" s="63"/>
      <c r="O18" s="86" t="s">
        <v>176</v>
      </c>
      <c r="P18" s="88">
        <v>43539.073912037034</v>
      </c>
      <c r="Q18" s="86" t="s">
        <v>234</v>
      </c>
      <c r="R18" s="90" t="s">
        <v>251</v>
      </c>
      <c r="S18" s="86" t="s">
        <v>254</v>
      </c>
      <c r="T18" s="86" t="s">
        <v>270</v>
      </c>
      <c r="U18" s="86"/>
      <c r="V18" s="90" t="s">
        <v>273</v>
      </c>
      <c r="W18" s="88">
        <v>43539.073912037034</v>
      </c>
      <c r="X18" s="90" t="s">
        <v>289</v>
      </c>
      <c r="Y18" s="86"/>
      <c r="Z18" s="86"/>
      <c r="AA18" s="92" t="s">
        <v>306</v>
      </c>
      <c r="AB18" s="86"/>
      <c r="AC18" s="86" t="b">
        <v>0</v>
      </c>
      <c r="AD18" s="86">
        <v>0</v>
      </c>
      <c r="AE18" s="92" t="s">
        <v>308</v>
      </c>
      <c r="AF18" s="86" t="b">
        <v>0</v>
      </c>
      <c r="AG18" s="86" t="s">
        <v>309</v>
      </c>
      <c r="AH18" s="86"/>
      <c r="AI18" s="92" t="s">
        <v>308</v>
      </c>
      <c r="AJ18" s="86" t="b">
        <v>0</v>
      </c>
      <c r="AK18" s="86">
        <v>0</v>
      </c>
      <c r="AL18" s="92" t="s">
        <v>308</v>
      </c>
      <c r="AM18" s="86" t="s">
        <v>310</v>
      </c>
      <c r="AN18" s="86" t="b">
        <v>1</v>
      </c>
      <c r="AO18" s="92" t="s">
        <v>306</v>
      </c>
      <c r="AP18" s="86" t="s">
        <v>176</v>
      </c>
      <c r="AQ18" s="86">
        <v>0</v>
      </c>
      <c r="AR18" s="86">
        <v>0</v>
      </c>
      <c r="AS18" s="86"/>
      <c r="AT18" s="86"/>
      <c r="AU18" s="86"/>
      <c r="AV18" s="86"/>
      <c r="AW18" s="86"/>
      <c r="AX18" s="86"/>
      <c r="AY18" s="86"/>
      <c r="AZ18" s="86"/>
      <c r="BA18">
        <v>6</v>
      </c>
      <c r="BB18" s="85" t="str">
        <f>REPLACE(INDEX(GroupVertices[Group],MATCH(Edges24[[#This Row],[Vertex 1]],GroupVertices[Vertex],0)),1,1,"")</f>
        <v>1</v>
      </c>
      <c r="BC18" s="85" t="str">
        <f>REPLACE(INDEX(GroupVertices[Group],MATCH(Edges24[[#This Row],[Vertex 2]],GroupVertices[Vertex],0)),1,1,"")</f>
        <v>1</v>
      </c>
      <c r="BD18" s="51">
        <v>1</v>
      </c>
      <c r="BE18" s="52">
        <v>8.333333333333334</v>
      </c>
      <c r="BF18" s="51">
        <v>0</v>
      </c>
      <c r="BG18" s="52">
        <v>0</v>
      </c>
      <c r="BH18" s="51">
        <v>0</v>
      </c>
      <c r="BI18" s="52">
        <v>0</v>
      </c>
      <c r="BJ18" s="51">
        <v>11</v>
      </c>
      <c r="BK18" s="52">
        <v>91.66666666666667</v>
      </c>
      <c r="BL18" s="51">
        <v>12</v>
      </c>
    </row>
    <row r="19" spans="1:64" ht="15">
      <c r="A19" s="84" t="s">
        <v>213</v>
      </c>
      <c r="B19" s="84" t="s">
        <v>213</v>
      </c>
      <c r="C19" s="53"/>
      <c r="D19" s="54"/>
      <c r="E19" s="65"/>
      <c r="F19" s="55"/>
      <c r="G19" s="53"/>
      <c r="H19" s="57"/>
      <c r="I19" s="56"/>
      <c r="J19" s="56"/>
      <c r="K19" s="36" t="s">
        <v>65</v>
      </c>
      <c r="L19" s="83">
        <v>31</v>
      </c>
      <c r="M19" s="83"/>
      <c r="N19" s="63"/>
      <c r="O19" s="86" t="s">
        <v>176</v>
      </c>
      <c r="P19" s="88">
        <v>43539.07462962963</v>
      </c>
      <c r="Q19" s="86" t="s">
        <v>235</v>
      </c>
      <c r="R19" s="90" t="s">
        <v>252</v>
      </c>
      <c r="S19" s="86" t="s">
        <v>254</v>
      </c>
      <c r="T19" s="86" t="s">
        <v>271</v>
      </c>
      <c r="U19" s="86"/>
      <c r="V19" s="90" t="s">
        <v>273</v>
      </c>
      <c r="W19" s="88">
        <v>43539.07462962963</v>
      </c>
      <c r="X19" s="90" t="s">
        <v>290</v>
      </c>
      <c r="Y19" s="86"/>
      <c r="Z19" s="86"/>
      <c r="AA19" s="92" t="s">
        <v>307</v>
      </c>
      <c r="AB19" s="86"/>
      <c r="AC19" s="86" t="b">
        <v>0</v>
      </c>
      <c r="AD19" s="86">
        <v>0</v>
      </c>
      <c r="AE19" s="92" t="s">
        <v>308</v>
      </c>
      <c r="AF19" s="86" t="b">
        <v>0</v>
      </c>
      <c r="AG19" s="86" t="s">
        <v>309</v>
      </c>
      <c r="AH19" s="86"/>
      <c r="AI19" s="92" t="s">
        <v>308</v>
      </c>
      <c r="AJ19" s="86" t="b">
        <v>0</v>
      </c>
      <c r="AK19" s="86">
        <v>0</v>
      </c>
      <c r="AL19" s="92" t="s">
        <v>308</v>
      </c>
      <c r="AM19" s="86" t="s">
        <v>310</v>
      </c>
      <c r="AN19" s="86" t="b">
        <v>1</v>
      </c>
      <c r="AO19" s="92" t="s">
        <v>307</v>
      </c>
      <c r="AP19" s="86" t="s">
        <v>176</v>
      </c>
      <c r="AQ19" s="86">
        <v>0</v>
      </c>
      <c r="AR19" s="86">
        <v>0</v>
      </c>
      <c r="AS19" s="86"/>
      <c r="AT19" s="86"/>
      <c r="AU19" s="86"/>
      <c r="AV19" s="86"/>
      <c r="AW19" s="86"/>
      <c r="AX19" s="86"/>
      <c r="AY19" s="86"/>
      <c r="AZ19" s="86"/>
      <c r="BA19">
        <v>6</v>
      </c>
      <c r="BB19" s="85" t="str">
        <f>REPLACE(INDEX(GroupVertices[Group],MATCH(Edges24[[#This Row],[Vertex 1]],GroupVertices[Vertex],0)),1,1,"")</f>
        <v>1</v>
      </c>
      <c r="BC19" s="85" t="str">
        <f>REPLACE(INDEX(GroupVertices[Group],MATCH(Edges24[[#This Row],[Vertex 2]],GroupVertices[Vertex],0)),1,1,"")</f>
        <v>1</v>
      </c>
      <c r="BD19" s="51">
        <v>1</v>
      </c>
      <c r="BE19" s="52">
        <v>8.333333333333334</v>
      </c>
      <c r="BF19" s="51">
        <v>0</v>
      </c>
      <c r="BG19" s="52">
        <v>0</v>
      </c>
      <c r="BH19" s="51">
        <v>0</v>
      </c>
      <c r="BI19" s="52">
        <v>0</v>
      </c>
      <c r="BJ19" s="51">
        <v>11</v>
      </c>
      <c r="BK19" s="52">
        <v>91.66666666666667</v>
      </c>
      <c r="BL19" s="51">
        <v>12</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3" r:id="rId1" display="https://www.instagram.com/p/BunELvyHAY1/?utm_source=ig_twitter_share&amp;igshid=f61mtlsgodud"/>
    <hyperlink ref="R4" r:id="rId2" display="https://www.instagram.com/p/BunR4S4n3GH/?utm_source=ig_twitter_share&amp;igshid=1bm3f9g94cniz"/>
    <hyperlink ref="R5" r:id="rId3" display="https://www.instagram.com/p/BunR_QGHS-W/?utm_source=ig_twitter_share&amp;igshid=1wywlkp1bljju"/>
    <hyperlink ref="R6" r:id="rId4" display="https://www.instagram.com/p/BunSFe8nC_3/?utm_source=ig_twitter_share&amp;igshid=qdnq5gkp6qkv"/>
    <hyperlink ref="R7" r:id="rId5" display="https://www.instagram.com/p/BunSSkNntm5/?utm_source=ig_twitter_share&amp;igshid=17d3csgvzjkx4"/>
    <hyperlink ref="R8" r:id="rId6" display="https://www.instagram.com/p/BunSshUnsk7/?utm_source=ig_twitter_share&amp;igshid=1fi4hzmexuway"/>
    <hyperlink ref="R9" r:id="rId7" display="https://www.instagram.com/p/BuxXm1XHTB-/?utm_source=ig_twitter_share&amp;igshid=14hvyrhf5gcgq"/>
    <hyperlink ref="R10" r:id="rId8" display="https://www.instagram.com/p/BuxXuWNnvtU/?utm_source=ig_twitter_share&amp;igshid=1c2hvsxcm4b24"/>
    <hyperlink ref="R11" r:id="rId9" display="https://www.instagram.com/p/BuxX23SHUWW/?utm_source=ig_twitter_share&amp;igshid=ob6nnpure4lj"/>
    <hyperlink ref="R12" r:id="rId10" display="https://www.instagram.com/p/Bu4IO8zHVnA/?utm_source=ig_twitter_share&amp;igshid=1svvc4ylgp4vj"/>
    <hyperlink ref="R13" r:id="rId11" display="https://www.instagram.com/p/BvAs7kDHfCh/?utm_source=ig_twitter_share&amp;igshid=pnwrv03o8xar"/>
    <hyperlink ref="R14" r:id="rId12" display="https://twitter.com/i/web/status/1101690366112264192"/>
    <hyperlink ref="R15" r:id="rId13" display="https://twitter.com/i/web/status/1101690626582683648"/>
    <hyperlink ref="R16" r:id="rId14" display="https://twitter.com/i/web/status/1105649094108815360"/>
    <hyperlink ref="R17" r:id="rId15" display="https://twitter.com/i/web/status/1106370755531554816"/>
    <hyperlink ref="R18" r:id="rId16" display="https://twitter.com/i/web/status/1106371040744108032"/>
    <hyperlink ref="R19" r:id="rId17" display="https://twitter.com/i/web/status/1106371302334578688"/>
    <hyperlink ref="V3" r:id="rId18" display="http://pbs.twimg.com/profile_images/845855787146620929/VKAZMVDL_normal.jpg"/>
    <hyperlink ref="V4" r:id="rId19" display="http://pbs.twimg.com/profile_images/619293774192074752/yBUiyWE-_normal.jpg"/>
    <hyperlink ref="V5" r:id="rId20" display="http://pbs.twimg.com/profile_images/619293774192074752/yBUiyWE-_normal.jpg"/>
    <hyperlink ref="V6" r:id="rId21" display="http://pbs.twimg.com/profile_images/619293774192074752/yBUiyWE-_normal.jpg"/>
    <hyperlink ref="V7" r:id="rId22" display="http://pbs.twimg.com/profile_images/619293774192074752/yBUiyWE-_normal.jpg"/>
    <hyperlink ref="V8" r:id="rId23" display="http://pbs.twimg.com/profile_images/619293774192074752/yBUiyWE-_normal.jpg"/>
    <hyperlink ref="V9" r:id="rId24" display="http://pbs.twimg.com/profile_images/619293774192074752/yBUiyWE-_normal.jpg"/>
    <hyperlink ref="V10" r:id="rId25" display="http://pbs.twimg.com/profile_images/619293774192074752/yBUiyWE-_normal.jpg"/>
    <hyperlink ref="V11" r:id="rId26" display="http://pbs.twimg.com/profile_images/619293774192074752/yBUiyWE-_normal.jpg"/>
    <hyperlink ref="V12" r:id="rId27" display="http://pbs.twimg.com/profile_images/619293774192074752/yBUiyWE-_normal.jpg"/>
    <hyperlink ref="V13" r:id="rId28" display="http://pbs.twimg.com/profile_images/619293774192074752/yBUiyWE-_normal.jpg"/>
    <hyperlink ref="V14" r:id="rId29" display="http://pbs.twimg.com/profile_images/619293774192074752/yBUiyWE-_normal.jpg"/>
    <hyperlink ref="V15" r:id="rId30" display="http://pbs.twimg.com/profile_images/619293774192074752/yBUiyWE-_normal.jpg"/>
    <hyperlink ref="V16" r:id="rId31" display="http://pbs.twimg.com/profile_images/619293774192074752/yBUiyWE-_normal.jpg"/>
    <hyperlink ref="V17" r:id="rId32" display="http://pbs.twimg.com/profile_images/619293774192074752/yBUiyWE-_normal.jpg"/>
    <hyperlink ref="V18" r:id="rId33" display="http://pbs.twimg.com/profile_images/619293774192074752/yBUiyWE-_normal.jpg"/>
    <hyperlink ref="V19" r:id="rId34" display="http://pbs.twimg.com/profile_images/619293774192074752/yBUiyWE-_normal.jpg"/>
    <hyperlink ref="X3" r:id="rId35" display="https://twitter.com/#!/soniafalcone/status/1102762495431921664"/>
    <hyperlink ref="X4" r:id="rId36" display="https://twitter.com/#!/psmodsquad/status/1102792617199194112"/>
    <hyperlink ref="X5" r:id="rId37" display="https://twitter.com/#!/psmodsquad/status/1102792850838876160"/>
    <hyperlink ref="X6" r:id="rId38" display="https://twitter.com/#!/psmodsquad/status/1102793064161062912"/>
    <hyperlink ref="X7" r:id="rId39" display="https://twitter.com/#!/psmodsquad/status/1102793513060716546"/>
    <hyperlink ref="X8" r:id="rId40" display="https://twitter.com/#!/psmodsquad/status/1102794410889265152"/>
    <hyperlink ref="X9" r:id="rId41" display="https://twitter.com/#!/psmodsquad/status/1104212585585336323"/>
    <hyperlink ref="X10" r:id="rId42" display="https://twitter.com/#!/psmodsquad/status/1104212837910695936"/>
    <hyperlink ref="X11" r:id="rId43" display="https://twitter.com/#!/psmodsquad/status/1104213131528527872"/>
    <hyperlink ref="X12" r:id="rId44" display="https://twitter.com/#!/psmodsquad/status/1105163938440798209"/>
    <hyperlink ref="X13" r:id="rId45" display="https://twitter.com/#!/psmodsquad/status/1106370536421113856"/>
    <hyperlink ref="X14" r:id="rId46" display="https://twitter.com/#!/psmodsquad/status/1101690366112264192"/>
    <hyperlink ref="X15" r:id="rId47" display="https://twitter.com/#!/psmodsquad/status/1101690626582683648"/>
    <hyperlink ref="X16" r:id="rId48" display="https://twitter.com/#!/psmodsquad/status/1105649094108815360"/>
    <hyperlink ref="X17" r:id="rId49" display="https://twitter.com/#!/psmodsquad/status/1106370755531554816"/>
    <hyperlink ref="X18" r:id="rId50" display="https://twitter.com/#!/psmodsquad/status/1106371040744108032"/>
    <hyperlink ref="X19" r:id="rId51" display="https://twitter.com/#!/psmodsquad/status/1106371302334578688"/>
  </hyperlinks>
  <printOptions/>
  <pageMargins left="0.7" right="0.7" top="0.75" bottom="0.75" header="0.3" footer="0.3"/>
  <pageSetup horizontalDpi="600" verticalDpi="600" orientation="portrait" r:id="rId55"/>
  <legacyDrawing r:id="rId53"/>
  <tableParts>
    <tablePart r:id="rId5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554</v>
      </c>
      <c r="B1" s="13" t="s">
        <v>34</v>
      </c>
    </row>
    <row r="2" spans="1:2" ht="15">
      <c r="A2" s="124" t="s">
        <v>212</v>
      </c>
      <c r="B2" s="85">
        <v>14</v>
      </c>
    </row>
    <row r="3" spans="1:2" ht="15">
      <c r="A3" s="124" t="s">
        <v>216</v>
      </c>
      <c r="B3" s="85">
        <v>12</v>
      </c>
    </row>
    <row r="4" spans="1:2" ht="15">
      <c r="A4" s="124" t="s">
        <v>213</v>
      </c>
      <c r="B4" s="85">
        <v>8</v>
      </c>
    </row>
    <row r="5" spans="1:2" ht="15">
      <c r="A5" s="124" t="s">
        <v>217</v>
      </c>
      <c r="B5" s="85">
        <v>0</v>
      </c>
    </row>
    <row r="6" spans="1:2" ht="15">
      <c r="A6" s="124" t="s">
        <v>214</v>
      </c>
      <c r="B6" s="85">
        <v>0</v>
      </c>
    </row>
    <row r="7" spans="1:2" ht="15">
      <c r="A7" s="124" t="s">
        <v>215</v>
      </c>
      <c r="B7"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556</v>
      </c>
      <c r="B25" t="s">
        <v>555</v>
      </c>
    </row>
    <row r="26" spans="1:2" ht="15">
      <c r="A26" s="136">
        <v>43526.15770833333</v>
      </c>
      <c r="B26" s="3">
        <v>1</v>
      </c>
    </row>
    <row r="27" spans="1:2" ht="15">
      <c r="A27" s="136">
        <v>43526.158425925925</v>
      </c>
      <c r="B27" s="3">
        <v>1</v>
      </c>
    </row>
    <row r="28" spans="1:2" ht="15">
      <c r="A28" s="136">
        <v>43529.116215277776</v>
      </c>
      <c r="B28" s="3">
        <v>1</v>
      </c>
    </row>
    <row r="29" spans="1:2" ht="15">
      <c r="A29" s="136">
        <v>43529.19934027778</v>
      </c>
      <c r="B29" s="3">
        <v>1</v>
      </c>
    </row>
    <row r="30" spans="1:2" ht="15">
      <c r="A30" s="136">
        <v>43529.19998842593</v>
      </c>
      <c r="B30" s="3">
        <v>1</v>
      </c>
    </row>
    <row r="31" spans="1:2" ht="15">
      <c r="A31" s="136">
        <v>43529.200578703705</v>
      </c>
      <c r="B31" s="3">
        <v>1</v>
      </c>
    </row>
    <row r="32" spans="1:2" ht="15">
      <c r="A32" s="136">
        <v>43529.20181712963</v>
      </c>
      <c r="B32" s="3">
        <v>1</v>
      </c>
    </row>
    <row r="33" spans="1:2" ht="15">
      <c r="A33" s="136">
        <v>43529.20429398148</v>
      </c>
      <c r="B33" s="3">
        <v>1</v>
      </c>
    </row>
    <row r="34" spans="1:2" ht="15">
      <c r="A34" s="136">
        <v>43533.11770833333</v>
      </c>
      <c r="B34" s="3">
        <v>1</v>
      </c>
    </row>
    <row r="35" spans="1:2" ht="15">
      <c r="A35" s="136">
        <v>43533.11840277778</v>
      </c>
      <c r="B35" s="3">
        <v>1</v>
      </c>
    </row>
    <row r="36" spans="1:2" ht="15">
      <c r="A36" s="136">
        <v>43533.11921296296</v>
      </c>
      <c r="B36" s="3">
        <v>1</v>
      </c>
    </row>
    <row r="37" spans="1:2" ht="15">
      <c r="A37" s="136">
        <v>43535.742939814816</v>
      </c>
      <c r="B37" s="3">
        <v>1</v>
      </c>
    </row>
    <row r="38" spans="1:2" ht="15">
      <c r="A38" s="136">
        <v>43537.081712962965</v>
      </c>
      <c r="B38" s="3">
        <v>1</v>
      </c>
    </row>
    <row r="39" spans="1:2" ht="15">
      <c r="A39" s="136">
        <v>43539.07251157407</v>
      </c>
      <c r="B39" s="3">
        <v>1</v>
      </c>
    </row>
    <row r="40" spans="1:2" ht="15">
      <c r="A40" s="136">
        <v>43539.073125</v>
      </c>
      <c r="B40" s="3">
        <v>1</v>
      </c>
    </row>
    <row r="41" spans="1:2" ht="15">
      <c r="A41" s="136">
        <v>43539.073912037034</v>
      </c>
      <c r="B41" s="3">
        <v>1</v>
      </c>
    </row>
    <row r="42" spans="1:2" ht="15">
      <c r="A42" s="136">
        <v>43539.07462962963</v>
      </c>
      <c r="B42" s="3">
        <v>1</v>
      </c>
    </row>
    <row r="43" spans="1:2" ht="15">
      <c r="A43" s="136" t="s">
        <v>557</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192</v>
      </c>
      <c r="AT2" s="13" t="s">
        <v>326</v>
      </c>
      <c r="AU2" s="13" t="s">
        <v>327</v>
      </c>
      <c r="AV2" s="13" t="s">
        <v>328</v>
      </c>
      <c r="AW2" s="13" t="s">
        <v>329</v>
      </c>
      <c r="AX2" s="13" t="s">
        <v>330</v>
      </c>
      <c r="AY2" s="13" t="s">
        <v>331</v>
      </c>
      <c r="AZ2" s="13" t="s">
        <v>418</v>
      </c>
      <c r="BA2" s="130" t="s">
        <v>503</v>
      </c>
      <c r="BB2" s="130" t="s">
        <v>505</v>
      </c>
      <c r="BC2" s="130" t="s">
        <v>506</v>
      </c>
      <c r="BD2" s="130" t="s">
        <v>507</v>
      </c>
      <c r="BE2" s="130" t="s">
        <v>509</v>
      </c>
      <c r="BF2" s="130" t="s">
        <v>510</v>
      </c>
      <c r="BG2" s="130" t="s">
        <v>512</v>
      </c>
      <c r="BH2" s="130" t="s">
        <v>514</v>
      </c>
      <c r="BI2" s="130" t="s">
        <v>516</v>
      </c>
      <c r="BJ2" s="130" t="s">
        <v>518</v>
      </c>
      <c r="BK2" s="130" t="s">
        <v>543</v>
      </c>
      <c r="BL2" s="130" t="s">
        <v>544</v>
      </c>
      <c r="BM2" s="130" t="s">
        <v>545</v>
      </c>
      <c r="BN2" s="130" t="s">
        <v>546</v>
      </c>
      <c r="BO2" s="130" t="s">
        <v>547</v>
      </c>
      <c r="BP2" s="130" t="s">
        <v>548</v>
      </c>
      <c r="BQ2" s="130" t="s">
        <v>549</v>
      </c>
      <c r="BR2" s="130" t="s">
        <v>550</v>
      </c>
      <c r="BS2" s="130" t="s">
        <v>552</v>
      </c>
      <c r="BT2" s="3"/>
      <c r="BU2" s="3"/>
    </row>
    <row r="3" spans="1:73" ht="15" customHeight="1">
      <c r="A3" s="50" t="s">
        <v>212</v>
      </c>
      <c r="B3" s="53"/>
      <c r="C3" s="53" t="s">
        <v>64</v>
      </c>
      <c r="D3" s="54">
        <v>186.30362929358392</v>
      </c>
      <c r="E3" s="55"/>
      <c r="F3" s="112" t="s">
        <v>272</v>
      </c>
      <c r="G3" s="53"/>
      <c r="H3" s="57" t="s">
        <v>212</v>
      </c>
      <c r="I3" s="56"/>
      <c r="J3" s="56"/>
      <c r="K3" s="114" t="s">
        <v>369</v>
      </c>
      <c r="L3" s="59">
        <v>9999</v>
      </c>
      <c r="M3" s="60">
        <v>1372.50732421875</v>
      </c>
      <c r="N3" s="60">
        <v>2676.202880859375</v>
      </c>
      <c r="O3" s="58"/>
      <c r="P3" s="61"/>
      <c r="Q3" s="61"/>
      <c r="R3" s="51"/>
      <c r="S3" s="51">
        <v>0</v>
      </c>
      <c r="T3" s="51">
        <v>3</v>
      </c>
      <c r="U3" s="52">
        <v>14</v>
      </c>
      <c r="V3" s="52">
        <v>0.125</v>
      </c>
      <c r="W3" s="52">
        <v>0.174408</v>
      </c>
      <c r="X3" s="52">
        <v>1.636184</v>
      </c>
      <c r="Y3" s="52">
        <v>0</v>
      </c>
      <c r="Z3" s="52">
        <v>0</v>
      </c>
      <c r="AA3" s="62">
        <v>3</v>
      </c>
      <c r="AB3" s="62"/>
      <c r="AC3" s="63"/>
      <c r="AD3" s="85" t="s">
        <v>332</v>
      </c>
      <c r="AE3" s="85">
        <v>98</v>
      </c>
      <c r="AF3" s="85">
        <v>179</v>
      </c>
      <c r="AG3" s="85">
        <v>481</v>
      </c>
      <c r="AH3" s="85">
        <v>10</v>
      </c>
      <c r="AI3" s="85"/>
      <c r="AJ3" s="85" t="s">
        <v>337</v>
      </c>
      <c r="AK3" s="85" t="s">
        <v>343</v>
      </c>
      <c r="AL3" s="89" t="s">
        <v>346</v>
      </c>
      <c r="AM3" s="85"/>
      <c r="AN3" s="87">
        <v>40408.30902777778</v>
      </c>
      <c r="AO3" s="89" t="s">
        <v>352</v>
      </c>
      <c r="AP3" s="85" t="b">
        <v>0</v>
      </c>
      <c r="AQ3" s="85" t="b">
        <v>0</v>
      </c>
      <c r="AR3" s="85" t="b">
        <v>1</v>
      </c>
      <c r="AS3" s="85" t="s">
        <v>309</v>
      </c>
      <c r="AT3" s="85">
        <v>6</v>
      </c>
      <c r="AU3" s="89" t="s">
        <v>356</v>
      </c>
      <c r="AV3" s="85" t="b">
        <v>0</v>
      </c>
      <c r="AW3" s="85" t="s">
        <v>362</v>
      </c>
      <c r="AX3" s="89" t="s">
        <v>363</v>
      </c>
      <c r="AY3" s="85" t="s">
        <v>66</v>
      </c>
      <c r="AZ3" s="85" t="str">
        <f>REPLACE(INDEX(GroupVertices[Group],MATCH(Vertices[[#This Row],[Vertex]],GroupVertices[Vertex],0)),1,1,"")</f>
        <v>2</v>
      </c>
      <c r="BA3" s="51" t="s">
        <v>236</v>
      </c>
      <c r="BB3" s="51" t="s">
        <v>236</v>
      </c>
      <c r="BC3" s="51" t="s">
        <v>253</v>
      </c>
      <c r="BD3" s="51" t="s">
        <v>253</v>
      </c>
      <c r="BE3" s="51" t="s">
        <v>255</v>
      </c>
      <c r="BF3" s="51" t="s">
        <v>255</v>
      </c>
      <c r="BG3" s="131" t="s">
        <v>513</v>
      </c>
      <c r="BH3" s="131" t="s">
        <v>513</v>
      </c>
      <c r="BI3" s="131" t="s">
        <v>517</v>
      </c>
      <c r="BJ3" s="131" t="s">
        <v>517</v>
      </c>
      <c r="BK3" s="131">
        <v>0</v>
      </c>
      <c r="BL3" s="134">
        <v>0</v>
      </c>
      <c r="BM3" s="131">
        <v>1</v>
      </c>
      <c r="BN3" s="134">
        <v>4.3478260869565215</v>
      </c>
      <c r="BO3" s="131">
        <v>0</v>
      </c>
      <c r="BP3" s="134">
        <v>0</v>
      </c>
      <c r="BQ3" s="131">
        <v>22</v>
      </c>
      <c r="BR3" s="134">
        <v>95.65217391304348</v>
      </c>
      <c r="BS3" s="131">
        <v>23</v>
      </c>
      <c r="BT3" s="3"/>
      <c r="BU3" s="3"/>
    </row>
    <row r="4" spans="1:76" ht="15">
      <c r="A4" s="14" t="s">
        <v>214</v>
      </c>
      <c r="B4" s="15"/>
      <c r="C4" s="15" t="s">
        <v>64</v>
      </c>
      <c r="D4" s="93">
        <v>1000</v>
      </c>
      <c r="E4" s="81"/>
      <c r="F4" s="112" t="s">
        <v>358</v>
      </c>
      <c r="G4" s="15"/>
      <c r="H4" s="16" t="s">
        <v>214</v>
      </c>
      <c r="I4" s="66"/>
      <c r="J4" s="66"/>
      <c r="K4" s="114" t="s">
        <v>370</v>
      </c>
      <c r="L4" s="94">
        <v>1</v>
      </c>
      <c r="M4" s="95">
        <v>1372.50732421875</v>
      </c>
      <c r="N4" s="95">
        <v>7322.796875</v>
      </c>
      <c r="O4" s="77"/>
      <c r="P4" s="96"/>
      <c r="Q4" s="96"/>
      <c r="R4" s="97"/>
      <c r="S4" s="51">
        <v>1</v>
      </c>
      <c r="T4" s="51">
        <v>0</v>
      </c>
      <c r="U4" s="52">
        <v>0</v>
      </c>
      <c r="V4" s="52">
        <v>0.083333</v>
      </c>
      <c r="W4" s="52">
        <v>0.080017</v>
      </c>
      <c r="X4" s="52">
        <v>0.613578</v>
      </c>
      <c r="Y4" s="52">
        <v>0</v>
      </c>
      <c r="Z4" s="52">
        <v>0</v>
      </c>
      <c r="AA4" s="82">
        <v>4</v>
      </c>
      <c r="AB4" s="82"/>
      <c r="AC4" s="98"/>
      <c r="AD4" s="85" t="s">
        <v>333</v>
      </c>
      <c r="AE4" s="85">
        <v>1371</v>
      </c>
      <c r="AF4" s="85">
        <v>6172</v>
      </c>
      <c r="AG4" s="85">
        <v>2805</v>
      </c>
      <c r="AH4" s="85">
        <v>539</v>
      </c>
      <c r="AI4" s="85"/>
      <c r="AJ4" s="85" t="s">
        <v>338</v>
      </c>
      <c r="AK4" s="85" t="s">
        <v>344</v>
      </c>
      <c r="AL4" s="89" t="s">
        <v>347</v>
      </c>
      <c r="AM4" s="85"/>
      <c r="AN4" s="87">
        <v>40098.897511574076</v>
      </c>
      <c r="AO4" s="89" t="s">
        <v>353</v>
      </c>
      <c r="AP4" s="85" t="b">
        <v>0</v>
      </c>
      <c r="AQ4" s="85" t="b">
        <v>0</v>
      </c>
      <c r="AR4" s="85" t="b">
        <v>1</v>
      </c>
      <c r="AS4" s="85" t="s">
        <v>309</v>
      </c>
      <c r="AT4" s="85">
        <v>216</v>
      </c>
      <c r="AU4" s="89" t="s">
        <v>357</v>
      </c>
      <c r="AV4" s="85" t="b">
        <v>0</v>
      </c>
      <c r="AW4" s="85" t="s">
        <v>362</v>
      </c>
      <c r="AX4" s="89" t="s">
        <v>364</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215</v>
      </c>
      <c r="B5" s="15"/>
      <c r="C5" s="15" t="s">
        <v>64</v>
      </c>
      <c r="D5" s="93">
        <v>162.27154893065457</v>
      </c>
      <c r="E5" s="81"/>
      <c r="F5" s="112" t="s">
        <v>359</v>
      </c>
      <c r="G5" s="15"/>
      <c r="H5" s="16" t="s">
        <v>215</v>
      </c>
      <c r="I5" s="66"/>
      <c r="J5" s="66"/>
      <c r="K5" s="114" t="s">
        <v>371</v>
      </c>
      <c r="L5" s="94">
        <v>1</v>
      </c>
      <c r="M5" s="95">
        <v>3727.697265625</v>
      </c>
      <c r="N5" s="95">
        <v>7322.796875</v>
      </c>
      <c r="O5" s="77"/>
      <c r="P5" s="96"/>
      <c r="Q5" s="96"/>
      <c r="R5" s="97"/>
      <c r="S5" s="51">
        <v>1</v>
      </c>
      <c r="T5" s="51">
        <v>0</v>
      </c>
      <c r="U5" s="52">
        <v>0</v>
      </c>
      <c r="V5" s="52">
        <v>0.083333</v>
      </c>
      <c r="W5" s="52">
        <v>0.080017</v>
      </c>
      <c r="X5" s="52">
        <v>0.613578</v>
      </c>
      <c r="Y5" s="52">
        <v>0</v>
      </c>
      <c r="Z5" s="52">
        <v>0</v>
      </c>
      <c r="AA5" s="82">
        <v>5</v>
      </c>
      <c r="AB5" s="82"/>
      <c r="AC5" s="98"/>
      <c r="AD5" s="85" t="s">
        <v>334</v>
      </c>
      <c r="AE5" s="85">
        <v>0</v>
      </c>
      <c r="AF5" s="85">
        <v>2</v>
      </c>
      <c r="AG5" s="85">
        <v>3</v>
      </c>
      <c r="AH5" s="85">
        <v>0</v>
      </c>
      <c r="AI5" s="85"/>
      <c r="AJ5" s="85" t="s">
        <v>339</v>
      </c>
      <c r="AK5" s="85" t="s">
        <v>345</v>
      </c>
      <c r="AL5" s="89" t="s">
        <v>348</v>
      </c>
      <c r="AM5" s="85"/>
      <c r="AN5" s="87">
        <v>43124.99512731482</v>
      </c>
      <c r="AO5" s="85"/>
      <c r="AP5" s="85" t="b">
        <v>0</v>
      </c>
      <c r="AQ5" s="85" t="b">
        <v>0</v>
      </c>
      <c r="AR5" s="85" t="b">
        <v>0</v>
      </c>
      <c r="AS5" s="85" t="s">
        <v>309</v>
      </c>
      <c r="AT5" s="85">
        <v>0</v>
      </c>
      <c r="AU5" s="89" t="s">
        <v>356</v>
      </c>
      <c r="AV5" s="85" t="b">
        <v>0</v>
      </c>
      <c r="AW5" s="85" t="s">
        <v>362</v>
      </c>
      <c r="AX5" s="89" t="s">
        <v>365</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216</v>
      </c>
      <c r="B6" s="15"/>
      <c r="C6" s="15" t="s">
        <v>64</v>
      </c>
      <c r="D6" s="93">
        <v>162</v>
      </c>
      <c r="E6" s="81"/>
      <c r="F6" s="112" t="s">
        <v>360</v>
      </c>
      <c r="G6" s="15"/>
      <c r="H6" s="16" t="s">
        <v>216</v>
      </c>
      <c r="I6" s="66"/>
      <c r="J6" s="66"/>
      <c r="K6" s="114" t="s">
        <v>372</v>
      </c>
      <c r="L6" s="94">
        <v>8570.714285714286</v>
      </c>
      <c r="M6" s="95">
        <v>5100.20458984375</v>
      </c>
      <c r="N6" s="95">
        <v>547.0040893554688</v>
      </c>
      <c r="O6" s="77"/>
      <c r="P6" s="96"/>
      <c r="Q6" s="96"/>
      <c r="R6" s="97"/>
      <c r="S6" s="51">
        <v>2</v>
      </c>
      <c r="T6" s="51">
        <v>0</v>
      </c>
      <c r="U6" s="52">
        <v>12</v>
      </c>
      <c r="V6" s="52">
        <v>0.125</v>
      </c>
      <c r="W6" s="52">
        <v>0.220111</v>
      </c>
      <c r="X6" s="52">
        <v>1.042647</v>
      </c>
      <c r="Y6" s="52">
        <v>0</v>
      </c>
      <c r="Z6" s="52">
        <v>0</v>
      </c>
      <c r="AA6" s="82">
        <v>6</v>
      </c>
      <c r="AB6" s="82"/>
      <c r="AC6" s="98"/>
      <c r="AD6" s="85" t="s">
        <v>216</v>
      </c>
      <c r="AE6" s="85">
        <v>0</v>
      </c>
      <c r="AF6" s="85">
        <v>0</v>
      </c>
      <c r="AG6" s="85">
        <v>1</v>
      </c>
      <c r="AH6" s="85">
        <v>0</v>
      </c>
      <c r="AI6" s="85"/>
      <c r="AJ6" s="85" t="s">
        <v>340</v>
      </c>
      <c r="AK6" s="85" t="s">
        <v>344</v>
      </c>
      <c r="AL6" s="89" t="s">
        <v>349</v>
      </c>
      <c r="AM6" s="85"/>
      <c r="AN6" s="87">
        <v>43214.69582175926</v>
      </c>
      <c r="AO6" s="85"/>
      <c r="AP6" s="85" t="b">
        <v>1</v>
      </c>
      <c r="AQ6" s="85" t="b">
        <v>0</v>
      </c>
      <c r="AR6" s="85" t="b">
        <v>0</v>
      </c>
      <c r="AS6" s="85" t="s">
        <v>309</v>
      </c>
      <c r="AT6" s="85">
        <v>0</v>
      </c>
      <c r="AU6" s="85"/>
      <c r="AV6" s="85" t="b">
        <v>0</v>
      </c>
      <c r="AW6" s="85" t="s">
        <v>362</v>
      </c>
      <c r="AX6" s="89" t="s">
        <v>366</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213</v>
      </c>
      <c r="B7" s="15"/>
      <c r="C7" s="15" t="s">
        <v>64</v>
      </c>
      <c r="D7" s="93">
        <v>241.699611147116</v>
      </c>
      <c r="E7" s="81"/>
      <c r="F7" s="112" t="s">
        <v>273</v>
      </c>
      <c r="G7" s="15"/>
      <c r="H7" s="16" t="s">
        <v>213</v>
      </c>
      <c r="I7" s="66"/>
      <c r="J7" s="66"/>
      <c r="K7" s="114" t="s">
        <v>373</v>
      </c>
      <c r="L7" s="94">
        <v>5714.142857142857</v>
      </c>
      <c r="M7" s="95">
        <v>7459.81103515625</v>
      </c>
      <c r="N7" s="95">
        <v>4976.70947265625</v>
      </c>
      <c r="O7" s="77"/>
      <c r="P7" s="96"/>
      <c r="Q7" s="96"/>
      <c r="R7" s="97"/>
      <c r="S7" s="51">
        <v>1</v>
      </c>
      <c r="T7" s="51">
        <v>3</v>
      </c>
      <c r="U7" s="52">
        <v>8</v>
      </c>
      <c r="V7" s="52">
        <v>0.1</v>
      </c>
      <c r="W7" s="52">
        <v>0.305353</v>
      </c>
      <c r="X7" s="52">
        <v>1.514386</v>
      </c>
      <c r="Y7" s="52">
        <v>0</v>
      </c>
      <c r="Z7" s="52">
        <v>0</v>
      </c>
      <c r="AA7" s="82">
        <v>7</v>
      </c>
      <c r="AB7" s="82"/>
      <c r="AC7" s="98"/>
      <c r="AD7" s="85" t="s">
        <v>335</v>
      </c>
      <c r="AE7" s="85">
        <v>645</v>
      </c>
      <c r="AF7" s="85">
        <v>587</v>
      </c>
      <c r="AG7" s="85">
        <v>2601</v>
      </c>
      <c r="AH7" s="85">
        <v>102</v>
      </c>
      <c r="AI7" s="85"/>
      <c r="AJ7" s="85" t="s">
        <v>341</v>
      </c>
      <c r="AK7" s="85" t="s">
        <v>344</v>
      </c>
      <c r="AL7" s="89" t="s">
        <v>350</v>
      </c>
      <c r="AM7" s="85"/>
      <c r="AN7" s="87">
        <v>42194.98909722222</v>
      </c>
      <c r="AO7" s="89" t="s">
        <v>354</v>
      </c>
      <c r="AP7" s="85" t="b">
        <v>1</v>
      </c>
      <c r="AQ7" s="85" t="b">
        <v>0</v>
      </c>
      <c r="AR7" s="85" t="b">
        <v>0</v>
      </c>
      <c r="AS7" s="85" t="s">
        <v>309</v>
      </c>
      <c r="AT7" s="85">
        <v>72</v>
      </c>
      <c r="AU7" s="89" t="s">
        <v>356</v>
      </c>
      <c r="AV7" s="85" t="b">
        <v>0</v>
      </c>
      <c r="AW7" s="85" t="s">
        <v>362</v>
      </c>
      <c r="AX7" s="89" t="s">
        <v>367</v>
      </c>
      <c r="AY7" s="85" t="s">
        <v>66</v>
      </c>
      <c r="AZ7" s="85" t="str">
        <f>REPLACE(INDEX(GroupVertices[Group],MATCH(Vertices[[#This Row],[Vertex]],GroupVertices[Vertex],0)),1,1,"")</f>
        <v>1</v>
      </c>
      <c r="BA7" s="51" t="s">
        <v>504</v>
      </c>
      <c r="BB7" s="51" t="s">
        <v>504</v>
      </c>
      <c r="BC7" s="51" t="s">
        <v>441</v>
      </c>
      <c r="BD7" s="51" t="s">
        <v>508</v>
      </c>
      <c r="BE7" s="51" t="s">
        <v>459</v>
      </c>
      <c r="BF7" s="51" t="s">
        <v>511</v>
      </c>
      <c r="BG7" s="131" t="s">
        <v>471</v>
      </c>
      <c r="BH7" s="131" t="s">
        <v>515</v>
      </c>
      <c r="BI7" s="131" t="s">
        <v>486</v>
      </c>
      <c r="BJ7" s="131" t="s">
        <v>519</v>
      </c>
      <c r="BK7" s="131">
        <v>6</v>
      </c>
      <c r="BL7" s="134">
        <v>2.380952380952381</v>
      </c>
      <c r="BM7" s="131">
        <v>0</v>
      </c>
      <c r="BN7" s="134">
        <v>0</v>
      </c>
      <c r="BO7" s="131">
        <v>0</v>
      </c>
      <c r="BP7" s="134">
        <v>0</v>
      </c>
      <c r="BQ7" s="131">
        <v>246</v>
      </c>
      <c r="BR7" s="134">
        <v>97.61904761904762</v>
      </c>
      <c r="BS7" s="131">
        <v>252</v>
      </c>
      <c r="BT7" s="2"/>
      <c r="BU7" s="3"/>
      <c r="BV7" s="3"/>
      <c r="BW7" s="3"/>
      <c r="BX7" s="3"/>
    </row>
    <row r="8" spans="1:76" ht="15">
      <c r="A8" s="99" t="s">
        <v>217</v>
      </c>
      <c r="B8" s="100"/>
      <c r="C8" s="100" t="s">
        <v>64</v>
      </c>
      <c r="D8" s="101">
        <v>1000</v>
      </c>
      <c r="E8" s="102"/>
      <c r="F8" s="113" t="s">
        <v>361</v>
      </c>
      <c r="G8" s="100"/>
      <c r="H8" s="103" t="s">
        <v>217</v>
      </c>
      <c r="I8" s="104"/>
      <c r="J8" s="104"/>
      <c r="K8" s="115" t="s">
        <v>374</v>
      </c>
      <c r="L8" s="105">
        <v>1</v>
      </c>
      <c r="M8" s="106">
        <v>9388.2744140625</v>
      </c>
      <c r="N8" s="106">
        <v>8893.228515625</v>
      </c>
      <c r="O8" s="107"/>
      <c r="P8" s="108"/>
      <c r="Q8" s="108"/>
      <c r="R8" s="109"/>
      <c r="S8" s="51">
        <v>1</v>
      </c>
      <c r="T8" s="51">
        <v>0</v>
      </c>
      <c r="U8" s="52">
        <v>0</v>
      </c>
      <c r="V8" s="52">
        <v>0.071429</v>
      </c>
      <c r="W8" s="52">
        <v>0.140094</v>
      </c>
      <c r="X8" s="52">
        <v>0.579069</v>
      </c>
      <c r="Y8" s="52">
        <v>0</v>
      </c>
      <c r="Z8" s="52">
        <v>0</v>
      </c>
      <c r="AA8" s="110">
        <v>8</v>
      </c>
      <c r="AB8" s="110"/>
      <c r="AC8" s="111"/>
      <c r="AD8" s="85" t="s">
        <v>336</v>
      </c>
      <c r="AE8" s="85">
        <v>1765</v>
      </c>
      <c r="AF8" s="85">
        <v>27819</v>
      </c>
      <c r="AG8" s="85">
        <v>8666</v>
      </c>
      <c r="AH8" s="85">
        <v>1562</v>
      </c>
      <c r="AI8" s="85"/>
      <c r="AJ8" s="85" t="s">
        <v>342</v>
      </c>
      <c r="AK8" s="85" t="s">
        <v>344</v>
      </c>
      <c r="AL8" s="89" t="s">
        <v>351</v>
      </c>
      <c r="AM8" s="85"/>
      <c r="AN8" s="87">
        <v>39841.76027777778</v>
      </c>
      <c r="AO8" s="89" t="s">
        <v>355</v>
      </c>
      <c r="AP8" s="85" t="b">
        <v>0</v>
      </c>
      <c r="AQ8" s="85" t="b">
        <v>0</v>
      </c>
      <c r="AR8" s="85" t="b">
        <v>0</v>
      </c>
      <c r="AS8" s="85" t="s">
        <v>309</v>
      </c>
      <c r="AT8" s="85">
        <v>488</v>
      </c>
      <c r="AU8" s="89" t="s">
        <v>356</v>
      </c>
      <c r="AV8" s="85" t="b">
        <v>0</v>
      </c>
      <c r="AW8" s="85" t="s">
        <v>362</v>
      </c>
      <c r="AX8" s="89" t="s">
        <v>368</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hyperlinks>
    <hyperlink ref="AL3" r:id="rId1" display="https://t.co/Urei9w2YW3"/>
    <hyperlink ref="AL4" r:id="rId2" display="https://t.co/0BwKpElz4t"/>
    <hyperlink ref="AL5" r:id="rId3" display="https://t.co/RU6xcWXpAP"/>
    <hyperlink ref="AL6" r:id="rId4" display="https://t.co/PS2Gr8IxsA"/>
    <hyperlink ref="AL7" r:id="rId5" display="http://www.psmodsquad.com/"/>
    <hyperlink ref="AL8" r:id="rId6" display="http://www.visitpalmsprings.com/"/>
    <hyperlink ref="AO3" r:id="rId7" display="https://pbs.twimg.com/profile_banners/179851946/1490560318"/>
    <hyperlink ref="AO4" r:id="rId8" display="https://pbs.twimg.com/profile_banners/81933926/1489083495"/>
    <hyperlink ref="AO7" r:id="rId9" display="https://pbs.twimg.com/profile_banners/3273518276/1436543921"/>
    <hyperlink ref="AO8" r:id="rId10" display="https://pbs.twimg.com/profile_banners/19666000/1518049009"/>
    <hyperlink ref="AU3" r:id="rId11" display="http://abs.twimg.com/images/themes/theme1/bg.png"/>
    <hyperlink ref="AU4" r:id="rId12" display="http://abs.twimg.com/images/themes/theme14/bg.gif"/>
    <hyperlink ref="AU5" r:id="rId13" display="http://abs.twimg.com/images/themes/theme1/bg.png"/>
    <hyperlink ref="AU7" r:id="rId14" display="http://abs.twimg.com/images/themes/theme1/bg.png"/>
    <hyperlink ref="AU8" r:id="rId15" display="http://abs.twimg.com/images/themes/theme1/bg.png"/>
    <hyperlink ref="F3" r:id="rId16" display="http://pbs.twimg.com/profile_images/845855787146620929/VKAZMVDL_normal.jpg"/>
    <hyperlink ref="F4" r:id="rId17" display="http://pbs.twimg.com/profile_images/378800000386873448/5638d492f39f0f1e63e68e67135b9d18_normal.jpeg"/>
    <hyperlink ref="F5" r:id="rId18" display="http://pbs.twimg.com/profile_images/959223030495969281/5wH9jOIc_normal.jpg"/>
    <hyperlink ref="F6" r:id="rId19" display="http://pbs.twimg.com/profile_images/988822827829612545/O4PdqvX__normal.jpg"/>
    <hyperlink ref="F7" r:id="rId20" display="http://pbs.twimg.com/profile_images/619293774192074752/yBUiyWE-_normal.jpg"/>
    <hyperlink ref="F8" r:id="rId21" display="http://pbs.twimg.com/profile_images/988845766830510080/qUCxqEQI_normal.jpg"/>
    <hyperlink ref="AX3" r:id="rId22" display="https://twitter.com/soniafalcone"/>
    <hyperlink ref="AX4" r:id="rId23" display="https://twitter.com/psartmuseum"/>
    <hyperlink ref="AX5" r:id="rId24" display="https://twitter.com/veraslook"/>
    <hyperlink ref="AX6" r:id="rId25" display="https://twitter.com/thegpsoasis"/>
    <hyperlink ref="AX7" r:id="rId26" display="https://twitter.com/psmodsquad"/>
    <hyperlink ref="AX8" r:id="rId27" display="https://twitter.com/palmspringsca"/>
  </hyperlinks>
  <printOptions/>
  <pageMargins left="0.7" right="0.7" top="0.75" bottom="0.75" header="0.3" footer="0.3"/>
  <pageSetup horizontalDpi="600" verticalDpi="600" orientation="portrait" r:id="rId31"/>
  <legacyDrawing r:id="rId29"/>
  <tableParts>
    <tablePart r:id="rId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435</v>
      </c>
      <c r="Z2" s="13" t="s">
        <v>440</v>
      </c>
      <c r="AA2" s="13" t="s">
        <v>458</v>
      </c>
      <c r="AB2" s="13" t="s">
        <v>470</v>
      </c>
      <c r="AC2" s="13" t="s">
        <v>485</v>
      </c>
      <c r="AD2" s="13" t="s">
        <v>493</v>
      </c>
      <c r="AE2" s="13" t="s">
        <v>494</v>
      </c>
      <c r="AF2" s="13" t="s">
        <v>500</v>
      </c>
      <c r="AG2" s="67" t="s">
        <v>543</v>
      </c>
      <c r="AH2" s="67" t="s">
        <v>544</v>
      </c>
      <c r="AI2" s="67" t="s">
        <v>545</v>
      </c>
      <c r="AJ2" s="67" t="s">
        <v>546</v>
      </c>
      <c r="AK2" s="67" t="s">
        <v>547</v>
      </c>
      <c r="AL2" s="67" t="s">
        <v>548</v>
      </c>
      <c r="AM2" s="67" t="s">
        <v>549</v>
      </c>
      <c r="AN2" s="67" t="s">
        <v>550</v>
      </c>
      <c r="AO2" s="67" t="s">
        <v>553</v>
      </c>
    </row>
    <row r="3" spans="1:41" ht="15">
      <c r="A3" s="125" t="s">
        <v>414</v>
      </c>
      <c r="B3" s="126" t="s">
        <v>416</v>
      </c>
      <c r="C3" s="126" t="s">
        <v>56</v>
      </c>
      <c r="D3" s="117"/>
      <c r="E3" s="116"/>
      <c r="F3" s="118" t="s">
        <v>560</v>
      </c>
      <c r="G3" s="119"/>
      <c r="H3" s="119"/>
      <c r="I3" s="120">
        <v>3</v>
      </c>
      <c r="J3" s="121"/>
      <c r="K3" s="51">
        <v>3</v>
      </c>
      <c r="L3" s="51">
        <v>0</v>
      </c>
      <c r="M3" s="51">
        <v>26</v>
      </c>
      <c r="N3" s="51">
        <v>26</v>
      </c>
      <c r="O3" s="51">
        <v>6</v>
      </c>
      <c r="P3" s="52">
        <v>0</v>
      </c>
      <c r="Q3" s="52">
        <v>0</v>
      </c>
      <c r="R3" s="51">
        <v>1</v>
      </c>
      <c r="S3" s="51">
        <v>0</v>
      </c>
      <c r="T3" s="51">
        <v>3</v>
      </c>
      <c r="U3" s="51">
        <v>26</v>
      </c>
      <c r="V3" s="51">
        <v>2</v>
      </c>
      <c r="W3" s="52">
        <v>0.888889</v>
      </c>
      <c r="X3" s="52">
        <v>0.3333333333333333</v>
      </c>
      <c r="Y3" s="85" t="s">
        <v>436</v>
      </c>
      <c r="Z3" s="85" t="s">
        <v>441</v>
      </c>
      <c r="AA3" s="85" t="s">
        <v>459</v>
      </c>
      <c r="AB3" s="91" t="s">
        <v>471</v>
      </c>
      <c r="AC3" s="91" t="s">
        <v>486</v>
      </c>
      <c r="AD3" s="91"/>
      <c r="AE3" s="91" t="s">
        <v>495</v>
      </c>
      <c r="AF3" s="91" t="s">
        <v>501</v>
      </c>
      <c r="AG3" s="131">
        <v>6</v>
      </c>
      <c r="AH3" s="134">
        <v>2.380952380952381</v>
      </c>
      <c r="AI3" s="131">
        <v>0</v>
      </c>
      <c r="AJ3" s="134">
        <v>0</v>
      </c>
      <c r="AK3" s="131">
        <v>0</v>
      </c>
      <c r="AL3" s="134">
        <v>0</v>
      </c>
      <c r="AM3" s="131">
        <v>246</v>
      </c>
      <c r="AN3" s="134">
        <v>97.61904761904762</v>
      </c>
      <c r="AO3" s="131">
        <v>252</v>
      </c>
    </row>
    <row r="4" spans="1:41" ht="15">
      <c r="A4" s="125" t="s">
        <v>415</v>
      </c>
      <c r="B4" s="126" t="s">
        <v>417</v>
      </c>
      <c r="C4" s="126" t="s">
        <v>56</v>
      </c>
      <c r="D4" s="122"/>
      <c r="E4" s="100"/>
      <c r="F4" s="103" t="s">
        <v>561</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t="s">
        <v>236</v>
      </c>
      <c r="Z4" s="85" t="s">
        <v>253</v>
      </c>
      <c r="AA4" s="85" t="s">
        <v>255</v>
      </c>
      <c r="AB4" s="91" t="s">
        <v>469</v>
      </c>
      <c r="AC4" s="91" t="s">
        <v>308</v>
      </c>
      <c r="AD4" s="91"/>
      <c r="AE4" s="91" t="s">
        <v>496</v>
      </c>
      <c r="AF4" s="91" t="s">
        <v>502</v>
      </c>
      <c r="AG4" s="131">
        <v>0</v>
      </c>
      <c r="AH4" s="134">
        <v>0</v>
      </c>
      <c r="AI4" s="131">
        <v>1</v>
      </c>
      <c r="AJ4" s="134">
        <v>4.3478260869565215</v>
      </c>
      <c r="AK4" s="131">
        <v>0</v>
      </c>
      <c r="AL4" s="134">
        <v>0</v>
      </c>
      <c r="AM4" s="131">
        <v>22</v>
      </c>
      <c r="AN4" s="134">
        <v>95.65217391304348</v>
      </c>
      <c r="AO4" s="131">
        <v>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414</v>
      </c>
      <c r="B2" s="91" t="s">
        <v>213</v>
      </c>
      <c r="C2" s="85">
        <f>VLOOKUP(GroupVertices[[#This Row],[Vertex]],Vertices[],MATCH("ID",Vertices[[#Headers],[Vertex]:[Vertex Content Word Count]],0),FALSE)</f>
        <v>7</v>
      </c>
    </row>
    <row r="3" spans="1:3" ht="15">
      <c r="A3" s="85" t="s">
        <v>414</v>
      </c>
      <c r="B3" s="91" t="s">
        <v>217</v>
      </c>
      <c r="C3" s="85">
        <f>VLOOKUP(GroupVertices[[#This Row],[Vertex]],Vertices[],MATCH("ID",Vertices[[#Headers],[Vertex]:[Vertex Content Word Count]],0),FALSE)</f>
        <v>8</v>
      </c>
    </row>
    <row r="4" spans="1:3" ht="15">
      <c r="A4" s="85" t="s">
        <v>414</v>
      </c>
      <c r="B4" s="91" t="s">
        <v>216</v>
      </c>
      <c r="C4" s="85">
        <f>VLOOKUP(GroupVertices[[#This Row],[Vertex]],Vertices[],MATCH("ID",Vertices[[#Headers],[Vertex]:[Vertex Content Word Count]],0),FALSE)</f>
        <v>6</v>
      </c>
    </row>
    <row r="5" spans="1:3" ht="15">
      <c r="A5" s="85" t="s">
        <v>415</v>
      </c>
      <c r="B5" s="91" t="s">
        <v>212</v>
      </c>
      <c r="C5" s="85">
        <f>VLOOKUP(GroupVertices[[#This Row],[Vertex]],Vertices[],MATCH("ID",Vertices[[#Headers],[Vertex]:[Vertex Content Word Count]],0),FALSE)</f>
        <v>3</v>
      </c>
    </row>
    <row r="6" spans="1:3" ht="15">
      <c r="A6" s="85" t="s">
        <v>415</v>
      </c>
      <c r="B6" s="91" t="s">
        <v>215</v>
      </c>
      <c r="C6" s="85">
        <f>VLOOKUP(GroupVertices[[#This Row],[Vertex]],Vertices[],MATCH("ID",Vertices[[#Headers],[Vertex]:[Vertex Content Word Count]],0),FALSE)</f>
        <v>5</v>
      </c>
    </row>
    <row r="7" spans="1:3" ht="15">
      <c r="A7" s="85" t="s">
        <v>415</v>
      </c>
      <c r="B7" s="91" t="s">
        <v>214</v>
      </c>
      <c r="C7"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424</v>
      </c>
      <c r="B2" s="36" t="s">
        <v>375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3</v>
      </c>
      <c r="L2" s="39">
        <f>MIN(Vertices[Closeness Centrality])</f>
        <v>0.071429</v>
      </c>
      <c r="M2" s="40">
        <f>COUNTIF(Vertices[Closeness Centrality],"&gt;= "&amp;L2)-COUNTIF(Vertices[Closeness Centrality],"&gt;="&amp;L3)</f>
        <v>1</v>
      </c>
      <c r="N2" s="39">
        <f>MIN(Vertices[Eigenvector Centrality])</f>
        <v>0.080017</v>
      </c>
      <c r="O2" s="40">
        <f>COUNTIF(Vertices[Eigenvector Centrality],"&gt;= "&amp;N2)-COUNTIF(Vertices[Eigenvector Centrality],"&gt;="&amp;N3)</f>
        <v>2</v>
      </c>
      <c r="P2" s="39">
        <f>MIN(Vertices[PageRank])</f>
        <v>0.579069</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0.2545454545454545</v>
      </c>
      <c r="K3" s="42">
        <f>COUNTIF(Vertices[Betweenness Centrality],"&gt;= "&amp;J3)-COUNTIF(Vertices[Betweenness Centrality],"&gt;="&amp;J4)</f>
        <v>0</v>
      </c>
      <c r="L3" s="41">
        <f aca="true" t="shared" si="5" ref="L3:L26">L2+($L$57-$L$2)/BinDivisor</f>
        <v>0.07240301818181819</v>
      </c>
      <c r="M3" s="42">
        <f>COUNTIF(Vertices[Closeness Centrality],"&gt;= "&amp;L3)-COUNTIF(Vertices[Closeness Centrality],"&gt;="&amp;L4)</f>
        <v>0</v>
      </c>
      <c r="N3" s="41">
        <f aca="true" t="shared" si="6" ref="N3:N26">N2+($N$57-$N$2)/BinDivisor</f>
        <v>0.08411401818181818</v>
      </c>
      <c r="O3" s="42">
        <f>COUNTIF(Vertices[Eigenvector Centrality],"&gt;= "&amp;N3)-COUNTIF(Vertices[Eigenvector Centrality],"&gt;="&amp;N4)</f>
        <v>0</v>
      </c>
      <c r="P3" s="41">
        <f aca="true" t="shared" si="7" ref="P3:P26">P2+($P$57-$P$2)/BinDivisor</f>
        <v>0.5982892727272727</v>
      </c>
      <c r="Q3" s="42">
        <f>COUNTIF(Vertices[PageRank],"&gt;= "&amp;P3)-COUNTIF(Vertices[PageRank],"&gt;="&amp;P4)</f>
        <v>2</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0.07272727272727272</v>
      </c>
      <c r="G4" s="40">
        <f>COUNTIF(Vertices[In-Degree],"&gt;= "&amp;F4)-COUNTIF(Vertices[In-Degree],"&gt;="&amp;F5)</f>
        <v>0</v>
      </c>
      <c r="H4" s="39">
        <f t="shared" si="3"/>
        <v>0.10909090909090909</v>
      </c>
      <c r="I4" s="40">
        <f>COUNTIF(Vertices[Out-Degree],"&gt;= "&amp;H4)-COUNTIF(Vertices[Out-Degree],"&gt;="&amp;H5)</f>
        <v>0</v>
      </c>
      <c r="J4" s="39">
        <f t="shared" si="4"/>
        <v>0.509090909090909</v>
      </c>
      <c r="K4" s="40">
        <f>COUNTIF(Vertices[Betweenness Centrality],"&gt;= "&amp;J4)-COUNTIF(Vertices[Betweenness Centrality],"&gt;="&amp;J5)</f>
        <v>0</v>
      </c>
      <c r="L4" s="39">
        <f t="shared" si="5"/>
        <v>0.07337703636363636</v>
      </c>
      <c r="M4" s="40">
        <f>COUNTIF(Vertices[Closeness Centrality],"&gt;= "&amp;L4)-COUNTIF(Vertices[Closeness Centrality],"&gt;="&amp;L5)</f>
        <v>0</v>
      </c>
      <c r="N4" s="39">
        <f t="shared" si="6"/>
        <v>0.08821103636363636</v>
      </c>
      <c r="O4" s="40">
        <f>COUNTIF(Vertices[Eigenvector Centrality],"&gt;= "&amp;N4)-COUNTIF(Vertices[Eigenvector Centrality],"&gt;="&amp;N5)</f>
        <v>0</v>
      </c>
      <c r="P4" s="39">
        <f t="shared" si="7"/>
        <v>0.6175095454545455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0.16363636363636364</v>
      </c>
      <c r="I5" s="42">
        <f>COUNTIF(Vertices[Out-Degree],"&gt;= "&amp;H5)-COUNTIF(Vertices[Out-Degree],"&gt;="&amp;H6)</f>
        <v>0</v>
      </c>
      <c r="J5" s="41">
        <f t="shared" si="4"/>
        <v>0.7636363636363636</v>
      </c>
      <c r="K5" s="42">
        <f>COUNTIF(Vertices[Betweenness Centrality],"&gt;= "&amp;J5)-COUNTIF(Vertices[Betweenness Centrality],"&gt;="&amp;J6)</f>
        <v>0</v>
      </c>
      <c r="L5" s="41">
        <f t="shared" si="5"/>
        <v>0.07435105454545454</v>
      </c>
      <c r="M5" s="42">
        <f>COUNTIF(Vertices[Closeness Centrality],"&gt;= "&amp;L5)-COUNTIF(Vertices[Closeness Centrality],"&gt;="&amp;L6)</f>
        <v>0</v>
      </c>
      <c r="N5" s="41">
        <f t="shared" si="6"/>
        <v>0.09230805454545454</v>
      </c>
      <c r="O5" s="42">
        <f>COUNTIF(Vertices[Eigenvector Centrality],"&gt;= "&amp;N5)-COUNTIF(Vertices[Eigenvector Centrality],"&gt;="&amp;N6)</f>
        <v>0</v>
      </c>
      <c r="P5" s="41">
        <f t="shared" si="7"/>
        <v>0.6367298181818183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0.14545454545454545</v>
      </c>
      <c r="G6" s="40">
        <f>COUNTIF(Vertices[In-Degree],"&gt;= "&amp;F6)-COUNTIF(Vertices[In-Degree],"&gt;="&amp;F7)</f>
        <v>0</v>
      </c>
      <c r="H6" s="39">
        <f t="shared" si="3"/>
        <v>0.21818181818181817</v>
      </c>
      <c r="I6" s="40">
        <f>COUNTIF(Vertices[Out-Degree],"&gt;= "&amp;H6)-COUNTIF(Vertices[Out-Degree],"&gt;="&amp;H7)</f>
        <v>0</v>
      </c>
      <c r="J6" s="39">
        <f t="shared" si="4"/>
        <v>1.018181818181818</v>
      </c>
      <c r="K6" s="40">
        <f>COUNTIF(Vertices[Betweenness Centrality],"&gt;= "&amp;J6)-COUNTIF(Vertices[Betweenness Centrality],"&gt;="&amp;J7)</f>
        <v>0</v>
      </c>
      <c r="L6" s="39">
        <f t="shared" si="5"/>
        <v>0.07532507272727272</v>
      </c>
      <c r="M6" s="40">
        <f>COUNTIF(Vertices[Closeness Centrality],"&gt;= "&amp;L6)-COUNTIF(Vertices[Closeness Centrality],"&gt;="&amp;L7)</f>
        <v>0</v>
      </c>
      <c r="N6" s="39">
        <f t="shared" si="6"/>
        <v>0.09640507272727272</v>
      </c>
      <c r="O6" s="40">
        <f>COUNTIF(Vertices[Eigenvector Centrality],"&gt;= "&amp;N6)-COUNTIF(Vertices[Eigenvector Centrality],"&gt;="&amp;N7)</f>
        <v>0</v>
      </c>
      <c r="P6" s="39">
        <f t="shared" si="7"/>
        <v>0.6559500909090911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0.18181818181818182</v>
      </c>
      <c r="G7" s="42">
        <f>COUNTIF(Vertices[In-Degree],"&gt;= "&amp;F7)-COUNTIF(Vertices[In-Degree],"&gt;="&amp;F8)</f>
        <v>0</v>
      </c>
      <c r="H7" s="41">
        <f t="shared" si="3"/>
        <v>0.2727272727272727</v>
      </c>
      <c r="I7" s="42">
        <f>COUNTIF(Vertices[Out-Degree],"&gt;= "&amp;H7)-COUNTIF(Vertices[Out-Degree],"&gt;="&amp;H8)</f>
        <v>0</v>
      </c>
      <c r="J7" s="41">
        <f t="shared" si="4"/>
        <v>1.2727272727272725</v>
      </c>
      <c r="K7" s="42">
        <f>COUNTIF(Vertices[Betweenness Centrality],"&gt;= "&amp;J7)-COUNTIF(Vertices[Betweenness Centrality],"&gt;="&amp;J8)</f>
        <v>0</v>
      </c>
      <c r="L7" s="41">
        <f t="shared" si="5"/>
        <v>0.0762990909090909</v>
      </c>
      <c r="M7" s="42">
        <f>COUNTIF(Vertices[Closeness Centrality],"&gt;= "&amp;L7)-COUNTIF(Vertices[Closeness Centrality],"&gt;="&amp;L8)</f>
        <v>0</v>
      </c>
      <c r="N7" s="41">
        <f t="shared" si="6"/>
        <v>0.1005020909090909</v>
      </c>
      <c r="O7" s="42">
        <f>COUNTIF(Vertices[Eigenvector Centrality],"&gt;= "&amp;N7)-COUNTIF(Vertices[Eigenvector Centrality],"&gt;="&amp;N8)</f>
        <v>0</v>
      </c>
      <c r="P7" s="41">
        <f t="shared" si="7"/>
        <v>0.6751703636363638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29</v>
      </c>
      <c r="D8" s="34">
        <f t="shared" si="1"/>
        <v>0</v>
      </c>
      <c r="E8" s="3">
        <f>COUNTIF(Vertices[Degree],"&gt;= "&amp;D8)-COUNTIF(Vertices[Degree],"&gt;="&amp;D9)</f>
        <v>0</v>
      </c>
      <c r="F8" s="39">
        <f t="shared" si="2"/>
        <v>0.2181818181818182</v>
      </c>
      <c r="G8" s="40">
        <f>COUNTIF(Vertices[In-Degree],"&gt;= "&amp;F8)-COUNTIF(Vertices[In-Degree],"&gt;="&amp;F9)</f>
        <v>0</v>
      </c>
      <c r="H8" s="39">
        <f t="shared" si="3"/>
        <v>0.32727272727272727</v>
      </c>
      <c r="I8" s="40">
        <f>COUNTIF(Vertices[Out-Degree],"&gt;= "&amp;H8)-COUNTIF(Vertices[Out-Degree],"&gt;="&amp;H9)</f>
        <v>0</v>
      </c>
      <c r="J8" s="39">
        <f t="shared" si="4"/>
        <v>1.527272727272727</v>
      </c>
      <c r="K8" s="40">
        <f>COUNTIF(Vertices[Betweenness Centrality],"&gt;= "&amp;J8)-COUNTIF(Vertices[Betweenness Centrality],"&gt;="&amp;J9)</f>
        <v>0</v>
      </c>
      <c r="L8" s="39">
        <f t="shared" si="5"/>
        <v>0.07727310909090908</v>
      </c>
      <c r="M8" s="40">
        <f>COUNTIF(Vertices[Closeness Centrality],"&gt;= "&amp;L8)-COUNTIF(Vertices[Closeness Centrality],"&gt;="&amp;L9)</f>
        <v>0</v>
      </c>
      <c r="N8" s="39">
        <f t="shared" si="6"/>
        <v>0.10459910909090908</v>
      </c>
      <c r="O8" s="40">
        <f>COUNTIF(Vertices[Eigenvector Centrality],"&gt;= "&amp;N8)-COUNTIF(Vertices[Eigenvector Centrality],"&gt;="&amp;N9)</f>
        <v>0</v>
      </c>
      <c r="P8" s="39">
        <f t="shared" si="7"/>
        <v>0.6943906363636366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0.38181818181818183</v>
      </c>
      <c r="I9" s="42">
        <f>COUNTIF(Vertices[Out-Degree],"&gt;= "&amp;H9)-COUNTIF(Vertices[Out-Degree],"&gt;="&amp;H10)</f>
        <v>0</v>
      </c>
      <c r="J9" s="41">
        <f t="shared" si="4"/>
        <v>1.7818181818181813</v>
      </c>
      <c r="K9" s="42">
        <f>COUNTIF(Vertices[Betweenness Centrality],"&gt;= "&amp;J9)-COUNTIF(Vertices[Betweenness Centrality],"&gt;="&amp;J10)</f>
        <v>0</v>
      </c>
      <c r="L9" s="41">
        <f t="shared" si="5"/>
        <v>0.07824712727272726</v>
      </c>
      <c r="M9" s="42">
        <f>COUNTIF(Vertices[Closeness Centrality],"&gt;= "&amp;L9)-COUNTIF(Vertices[Closeness Centrality],"&gt;="&amp;L10)</f>
        <v>0</v>
      </c>
      <c r="N9" s="41">
        <f t="shared" si="6"/>
        <v>0.10869612727272726</v>
      </c>
      <c r="O9" s="42">
        <f>COUNTIF(Vertices[Eigenvector Centrality],"&gt;= "&amp;N9)-COUNTIF(Vertices[Eigenvector Centrality],"&gt;="&amp;N10)</f>
        <v>0</v>
      </c>
      <c r="P9" s="41">
        <f t="shared" si="7"/>
        <v>0.7136109090909094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425</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0.4363636363636364</v>
      </c>
      <c r="I10" s="40">
        <f>COUNTIF(Vertices[Out-Degree],"&gt;= "&amp;H10)-COUNTIF(Vertices[Out-Degree],"&gt;="&amp;H11)</f>
        <v>0</v>
      </c>
      <c r="J10" s="39">
        <f t="shared" si="4"/>
        <v>2.0363636363636357</v>
      </c>
      <c r="K10" s="40">
        <f>COUNTIF(Vertices[Betweenness Centrality],"&gt;= "&amp;J10)-COUNTIF(Vertices[Betweenness Centrality],"&gt;="&amp;J11)</f>
        <v>0</v>
      </c>
      <c r="L10" s="39">
        <f t="shared" si="5"/>
        <v>0.07922114545454544</v>
      </c>
      <c r="M10" s="40">
        <f>COUNTIF(Vertices[Closeness Centrality],"&gt;= "&amp;L10)-COUNTIF(Vertices[Closeness Centrality],"&gt;="&amp;L11)</f>
        <v>0</v>
      </c>
      <c r="N10" s="39">
        <f t="shared" si="6"/>
        <v>0.11279314545454544</v>
      </c>
      <c r="O10" s="40">
        <f>COUNTIF(Vertices[Eigenvector Centrality],"&gt;= "&amp;N10)-COUNTIF(Vertices[Eigenvector Centrality],"&gt;="&amp;N11)</f>
        <v>0</v>
      </c>
      <c r="P10" s="39">
        <f t="shared" si="7"/>
        <v>0.7328311818181822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0.49090909090909096</v>
      </c>
      <c r="I11" s="42">
        <f>COUNTIF(Vertices[Out-Degree],"&gt;= "&amp;H11)-COUNTIF(Vertices[Out-Degree],"&gt;="&amp;H12)</f>
        <v>0</v>
      </c>
      <c r="J11" s="41">
        <f t="shared" si="4"/>
        <v>2.29090909090909</v>
      </c>
      <c r="K11" s="42">
        <f>COUNTIF(Vertices[Betweenness Centrality],"&gt;= "&amp;J11)-COUNTIF(Vertices[Betweenness Centrality],"&gt;="&amp;J12)</f>
        <v>0</v>
      </c>
      <c r="L11" s="41">
        <f t="shared" si="5"/>
        <v>0.08019516363636361</v>
      </c>
      <c r="M11" s="42">
        <f>COUNTIF(Vertices[Closeness Centrality],"&gt;= "&amp;L11)-COUNTIF(Vertices[Closeness Centrality],"&gt;="&amp;L12)</f>
        <v>0</v>
      </c>
      <c r="N11" s="41">
        <f t="shared" si="6"/>
        <v>0.11689016363636362</v>
      </c>
      <c r="O11" s="42">
        <f>COUNTIF(Vertices[Eigenvector Centrality],"&gt;= "&amp;N11)-COUNTIF(Vertices[Eigenvector Centrality],"&gt;="&amp;N12)</f>
        <v>0</v>
      </c>
      <c r="P11" s="41">
        <f t="shared" si="7"/>
        <v>0.752051454545455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23</v>
      </c>
      <c r="D12" s="34">
        <f t="shared" si="1"/>
        <v>0</v>
      </c>
      <c r="E12" s="3">
        <f>COUNTIF(Vertices[Degree],"&gt;= "&amp;D12)-COUNTIF(Vertices[Degree],"&gt;="&amp;D13)</f>
        <v>0</v>
      </c>
      <c r="F12" s="39">
        <f t="shared" si="2"/>
        <v>0.3636363636363637</v>
      </c>
      <c r="G12" s="40">
        <f>COUNTIF(Vertices[In-Degree],"&gt;= "&amp;F12)-COUNTIF(Vertices[In-Degree],"&gt;="&amp;F13)</f>
        <v>0</v>
      </c>
      <c r="H12" s="39">
        <f t="shared" si="3"/>
        <v>0.5454545454545455</v>
      </c>
      <c r="I12" s="40">
        <f>COUNTIF(Vertices[Out-Degree],"&gt;= "&amp;H12)-COUNTIF(Vertices[Out-Degree],"&gt;="&amp;H13)</f>
        <v>0</v>
      </c>
      <c r="J12" s="39">
        <f t="shared" si="4"/>
        <v>2.5454545454545445</v>
      </c>
      <c r="K12" s="40">
        <f>COUNTIF(Vertices[Betweenness Centrality],"&gt;= "&amp;J12)-COUNTIF(Vertices[Betweenness Centrality],"&gt;="&amp;J13)</f>
        <v>0</v>
      </c>
      <c r="L12" s="39">
        <f t="shared" si="5"/>
        <v>0.0811691818181818</v>
      </c>
      <c r="M12" s="40">
        <f>COUNTIF(Vertices[Closeness Centrality],"&gt;= "&amp;L12)-COUNTIF(Vertices[Closeness Centrality],"&gt;="&amp;L13)</f>
        <v>0</v>
      </c>
      <c r="N12" s="39">
        <f t="shared" si="6"/>
        <v>0.1209871818181818</v>
      </c>
      <c r="O12" s="40">
        <f>COUNTIF(Vertices[Eigenvector Centrality],"&gt;= "&amp;N12)-COUNTIF(Vertices[Eigenvector Centrality],"&gt;="&amp;N13)</f>
        <v>0</v>
      </c>
      <c r="P12" s="39">
        <f t="shared" si="7"/>
        <v>0.7712717272727277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0.4000000000000001</v>
      </c>
      <c r="G13" s="42">
        <f>COUNTIF(Vertices[In-Degree],"&gt;= "&amp;F13)-COUNTIF(Vertices[In-Degree],"&gt;="&amp;F14)</f>
        <v>0</v>
      </c>
      <c r="H13" s="41">
        <f t="shared" si="3"/>
        <v>0.6000000000000001</v>
      </c>
      <c r="I13" s="42">
        <f>COUNTIF(Vertices[Out-Degree],"&gt;= "&amp;H13)-COUNTIF(Vertices[Out-Degree],"&gt;="&amp;H14)</f>
        <v>0</v>
      </c>
      <c r="J13" s="41">
        <f t="shared" si="4"/>
        <v>2.799999999999999</v>
      </c>
      <c r="K13" s="42">
        <f>COUNTIF(Vertices[Betweenness Centrality],"&gt;= "&amp;J13)-COUNTIF(Vertices[Betweenness Centrality],"&gt;="&amp;J14)</f>
        <v>0</v>
      </c>
      <c r="L13" s="41">
        <f t="shared" si="5"/>
        <v>0.08214319999999997</v>
      </c>
      <c r="M13" s="42">
        <f>COUNTIF(Vertices[Closeness Centrality],"&gt;= "&amp;L13)-COUNTIF(Vertices[Closeness Centrality],"&gt;="&amp;L14)</f>
        <v>0</v>
      </c>
      <c r="N13" s="41">
        <f t="shared" si="6"/>
        <v>0.12508419999999998</v>
      </c>
      <c r="O13" s="42">
        <f>COUNTIF(Vertices[Eigenvector Centrality],"&gt;= "&amp;N13)-COUNTIF(Vertices[Eigenvector Centrality],"&gt;="&amp;N14)</f>
        <v>0</v>
      </c>
      <c r="P13" s="41">
        <f t="shared" si="7"/>
        <v>0.7904920000000005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0.43636363636363645</v>
      </c>
      <c r="G14" s="40">
        <f>COUNTIF(Vertices[In-Degree],"&gt;= "&amp;F14)-COUNTIF(Vertices[In-Degree],"&gt;="&amp;F15)</f>
        <v>0</v>
      </c>
      <c r="H14" s="39">
        <f t="shared" si="3"/>
        <v>0.6545454545454547</v>
      </c>
      <c r="I14" s="40">
        <f>COUNTIF(Vertices[Out-Degree],"&gt;= "&amp;H14)-COUNTIF(Vertices[Out-Degree],"&gt;="&amp;H15)</f>
        <v>0</v>
      </c>
      <c r="J14" s="39">
        <f t="shared" si="4"/>
        <v>3.0545454545454533</v>
      </c>
      <c r="K14" s="40">
        <f>COUNTIF(Vertices[Betweenness Centrality],"&gt;= "&amp;J14)-COUNTIF(Vertices[Betweenness Centrality],"&gt;="&amp;J15)</f>
        <v>0</v>
      </c>
      <c r="L14" s="39">
        <f t="shared" si="5"/>
        <v>0.08311721818181815</v>
      </c>
      <c r="M14" s="40">
        <f>COUNTIF(Vertices[Closeness Centrality],"&gt;= "&amp;L14)-COUNTIF(Vertices[Closeness Centrality],"&gt;="&amp;L15)</f>
        <v>2</v>
      </c>
      <c r="N14" s="39">
        <f t="shared" si="6"/>
        <v>0.12918121818181816</v>
      </c>
      <c r="O14" s="40">
        <f>COUNTIF(Vertices[Eigenvector Centrality],"&gt;= "&amp;N14)-COUNTIF(Vertices[Eigenvector Centrality],"&gt;="&amp;N15)</f>
        <v>0</v>
      </c>
      <c r="P14" s="39">
        <f t="shared" si="7"/>
        <v>0.8097122727272733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0.47272727272727283</v>
      </c>
      <c r="G15" s="42">
        <f>COUNTIF(Vertices[In-Degree],"&gt;= "&amp;F15)-COUNTIF(Vertices[In-Degree],"&gt;="&amp;F16)</f>
        <v>0</v>
      </c>
      <c r="H15" s="41">
        <f t="shared" si="3"/>
        <v>0.7090909090909092</v>
      </c>
      <c r="I15" s="42">
        <f>COUNTIF(Vertices[Out-Degree],"&gt;= "&amp;H15)-COUNTIF(Vertices[Out-Degree],"&gt;="&amp;H16)</f>
        <v>0</v>
      </c>
      <c r="J15" s="41">
        <f t="shared" si="4"/>
        <v>3.3090909090909078</v>
      </c>
      <c r="K15" s="42">
        <f>COUNTIF(Vertices[Betweenness Centrality],"&gt;= "&amp;J15)-COUNTIF(Vertices[Betweenness Centrality],"&gt;="&amp;J16)</f>
        <v>0</v>
      </c>
      <c r="L15" s="41">
        <f t="shared" si="5"/>
        <v>0.08409123636363633</v>
      </c>
      <c r="M15" s="42">
        <f>COUNTIF(Vertices[Closeness Centrality],"&gt;= "&amp;L15)-COUNTIF(Vertices[Closeness Centrality],"&gt;="&amp;L16)</f>
        <v>0</v>
      </c>
      <c r="N15" s="41">
        <f t="shared" si="6"/>
        <v>0.13327823636363634</v>
      </c>
      <c r="O15" s="42">
        <f>COUNTIF(Vertices[Eigenvector Centrality],"&gt;= "&amp;N15)-COUNTIF(Vertices[Eigenvector Centrality],"&gt;="&amp;N16)</f>
        <v>0</v>
      </c>
      <c r="P15" s="41">
        <f t="shared" si="7"/>
        <v>0.8289325454545461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0.5090909090909091</v>
      </c>
      <c r="G16" s="40">
        <f>COUNTIF(Vertices[In-Degree],"&gt;= "&amp;F16)-COUNTIF(Vertices[In-Degree],"&gt;="&amp;F17)</f>
        <v>0</v>
      </c>
      <c r="H16" s="39">
        <f t="shared" si="3"/>
        <v>0.7636363636363638</v>
      </c>
      <c r="I16" s="40">
        <f>COUNTIF(Vertices[Out-Degree],"&gt;= "&amp;H16)-COUNTIF(Vertices[Out-Degree],"&gt;="&amp;H17)</f>
        <v>0</v>
      </c>
      <c r="J16" s="39">
        <f t="shared" si="4"/>
        <v>3.563636363636362</v>
      </c>
      <c r="K16" s="40">
        <f>COUNTIF(Vertices[Betweenness Centrality],"&gt;= "&amp;J16)-COUNTIF(Vertices[Betweenness Centrality],"&gt;="&amp;J17)</f>
        <v>0</v>
      </c>
      <c r="L16" s="39">
        <f t="shared" si="5"/>
        <v>0.08506525454545451</v>
      </c>
      <c r="M16" s="40">
        <f>COUNTIF(Vertices[Closeness Centrality],"&gt;= "&amp;L16)-COUNTIF(Vertices[Closeness Centrality],"&gt;="&amp;L17)</f>
        <v>0</v>
      </c>
      <c r="N16" s="39">
        <f t="shared" si="6"/>
        <v>0.13737525454545452</v>
      </c>
      <c r="O16" s="40">
        <f>COUNTIF(Vertices[Eigenvector Centrality],"&gt;= "&amp;N16)-COUNTIF(Vertices[Eigenvector Centrality],"&gt;="&amp;N17)</f>
        <v>1</v>
      </c>
      <c r="P16" s="39">
        <f t="shared" si="7"/>
        <v>0.8481528181818189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0.8181818181818183</v>
      </c>
      <c r="I17" s="42">
        <f>COUNTIF(Vertices[Out-Degree],"&gt;= "&amp;H17)-COUNTIF(Vertices[Out-Degree],"&gt;="&amp;H18)</f>
        <v>0</v>
      </c>
      <c r="J17" s="41">
        <f t="shared" si="4"/>
        <v>3.8181818181818166</v>
      </c>
      <c r="K17" s="42">
        <f>COUNTIF(Vertices[Betweenness Centrality],"&gt;= "&amp;J17)-COUNTIF(Vertices[Betweenness Centrality],"&gt;="&amp;J18)</f>
        <v>0</v>
      </c>
      <c r="L17" s="41">
        <f t="shared" si="5"/>
        <v>0.08603927272727269</v>
      </c>
      <c r="M17" s="42">
        <f>COUNTIF(Vertices[Closeness Centrality],"&gt;= "&amp;L17)-COUNTIF(Vertices[Closeness Centrality],"&gt;="&amp;L18)</f>
        <v>0</v>
      </c>
      <c r="N17" s="41">
        <f t="shared" si="6"/>
        <v>0.1414722727272727</v>
      </c>
      <c r="O17" s="42">
        <f>COUNTIF(Vertices[Eigenvector Centrality],"&gt;= "&amp;N17)-COUNTIF(Vertices[Eigenvector Centrality],"&gt;="&amp;N18)</f>
        <v>0</v>
      </c>
      <c r="P17" s="41">
        <f t="shared" si="7"/>
        <v>0.8673730909090916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0.8727272727272729</v>
      </c>
      <c r="I18" s="40">
        <f>COUNTIF(Vertices[Out-Degree],"&gt;= "&amp;H18)-COUNTIF(Vertices[Out-Degree],"&gt;="&amp;H19)</f>
        <v>0</v>
      </c>
      <c r="J18" s="39">
        <f t="shared" si="4"/>
        <v>4.072727272727271</v>
      </c>
      <c r="K18" s="40">
        <f>COUNTIF(Vertices[Betweenness Centrality],"&gt;= "&amp;J18)-COUNTIF(Vertices[Betweenness Centrality],"&gt;="&amp;J19)</f>
        <v>0</v>
      </c>
      <c r="L18" s="39">
        <f t="shared" si="5"/>
        <v>0.08701329090909087</v>
      </c>
      <c r="M18" s="40">
        <f>COUNTIF(Vertices[Closeness Centrality],"&gt;= "&amp;L18)-COUNTIF(Vertices[Closeness Centrality],"&gt;="&amp;L19)</f>
        <v>0</v>
      </c>
      <c r="N18" s="39">
        <f t="shared" si="6"/>
        <v>0.14556929090909088</v>
      </c>
      <c r="O18" s="40">
        <f>COUNTIF(Vertices[Eigenvector Centrality],"&gt;= "&amp;N18)-COUNTIF(Vertices[Eigenvector Centrality],"&gt;="&amp;N19)</f>
        <v>0</v>
      </c>
      <c r="P18" s="39">
        <f t="shared" si="7"/>
        <v>0.8865933636363644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0.6181818181818183</v>
      </c>
      <c r="G19" s="42">
        <f>COUNTIF(Vertices[In-Degree],"&gt;= "&amp;F19)-COUNTIF(Vertices[In-Degree],"&gt;="&amp;F20)</f>
        <v>0</v>
      </c>
      <c r="H19" s="41">
        <f t="shared" si="3"/>
        <v>0.9272727272727275</v>
      </c>
      <c r="I19" s="42">
        <f>COUNTIF(Vertices[Out-Degree],"&gt;= "&amp;H19)-COUNTIF(Vertices[Out-Degree],"&gt;="&amp;H20)</f>
        <v>0</v>
      </c>
      <c r="J19" s="41">
        <f t="shared" si="4"/>
        <v>4.327272727272726</v>
      </c>
      <c r="K19" s="42">
        <f>COUNTIF(Vertices[Betweenness Centrality],"&gt;= "&amp;J19)-COUNTIF(Vertices[Betweenness Centrality],"&gt;="&amp;J20)</f>
        <v>0</v>
      </c>
      <c r="L19" s="41">
        <f t="shared" si="5"/>
        <v>0.08798730909090904</v>
      </c>
      <c r="M19" s="42">
        <f>COUNTIF(Vertices[Closeness Centrality],"&gt;= "&amp;L19)-COUNTIF(Vertices[Closeness Centrality],"&gt;="&amp;L20)</f>
        <v>0</v>
      </c>
      <c r="N19" s="41">
        <f t="shared" si="6"/>
        <v>0.14966630909090906</v>
      </c>
      <c r="O19" s="42">
        <f>COUNTIF(Vertices[Eigenvector Centrality],"&gt;= "&amp;N19)-COUNTIF(Vertices[Eigenvector Centrality],"&gt;="&amp;N20)</f>
        <v>0</v>
      </c>
      <c r="P19" s="41">
        <f t="shared" si="7"/>
        <v>0.9058136363636372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0.6545454545454547</v>
      </c>
      <c r="G20" s="40">
        <f>COUNTIF(Vertices[In-Degree],"&gt;= "&amp;F20)-COUNTIF(Vertices[In-Degree],"&gt;="&amp;F21)</f>
        <v>0</v>
      </c>
      <c r="H20" s="39">
        <f t="shared" si="3"/>
        <v>0.981818181818182</v>
      </c>
      <c r="I20" s="40">
        <f>COUNTIF(Vertices[Out-Degree],"&gt;= "&amp;H20)-COUNTIF(Vertices[Out-Degree],"&gt;="&amp;H21)</f>
        <v>0</v>
      </c>
      <c r="J20" s="39">
        <f t="shared" si="4"/>
        <v>4.581818181818181</v>
      </c>
      <c r="K20" s="40">
        <f>COUNTIF(Vertices[Betweenness Centrality],"&gt;= "&amp;J20)-COUNTIF(Vertices[Betweenness Centrality],"&gt;="&amp;J21)</f>
        <v>0</v>
      </c>
      <c r="L20" s="39">
        <f t="shared" si="5"/>
        <v>0.08896132727272722</v>
      </c>
      <c r="M20" s="40">
        <f>COUNTIF(Vertices[Closeness Centrality],"&gt;= "&amp;L20)-COUNTIF(Vertices[Closeness Centrality],"&gt;="&amp;L21)</f>
        <v>0</v>
      </c>
      <c r="N20" s="39">
        <f t="shared" si="6"/>
        <v>0.15376332727272723</v>
      </c>
      <c r="O20" s="40">
        <f>COUNTIF(Vertices[Eigenvector Centrality],"&gt;= "&amp;N20)-COUNTIF(Vertices[Eigenvector Centrality],"&gt;="&amp;N21)</f>
        <v>0</v>
      </c>
      <c r="P20" s="39">
        <f t="shared" si="7"/>
        <v>0.92503390909091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0.690909090909091</v>
      </c>
      <c r="G21" s="42">
        <f>COUNTIF(Vertices[In-Degree],"&gt;= "&amp;F21)-COUNTIF(Vertices[In-Degree],"&gt;="&amp;F22)</f>
        <v>0</v>
      </c>
      <c r="H21" s="41">
        <f t="shared" si="3"/>
        <v>1.0363636363636366</v>
      </c>
      <c r="I21" s="42">
        <f>COUNTIF(Vertices[Out-Degree],"&gt;= "&amp;H21)-COUNTIF(Vertices[Out-Degree],"&gt;="&amp;H22)</f>
        <v>0</v>
      </c>
      <c r="J21" s="41">
        <f t="shared" si="4"/>
        <v>4.836363636363636</v>
      </c>
      <c r="K21" s="42">
        <f>COUNTIF(Vertices[Betweenness Centrality],"&gt;= "&amp;J21)-COUNTIF(Vertices[Betweenness Centrality],"&gt;="&amp;J22)</f>
        <v>0</v>
      </c>
      <c r="L21" s="41">
        <f t="shared" si="5"/>
        <v>0.0899353454545454</v>
      </c>
      <c r="M21" s="42">
        <f>COUNTIF(Vertices[Closeness Centrality],"&gt;= "&amp;L21)-COUNTIF(Vertices[Closeness Centrality],"&gt;="&amp;L22)</f>
        <v>0</v>
      </c>
      <c r="N21" s="41">
        <f t="shared" si="6"/>
        <v>0.15786034545454541</v>
      </c>
      <c r="O21" s="42">
        <f>COUNTIF(Vertices[Eigenvector Centrality],"&gt;= "&amp;N21)-COUNTIF(Vertices[Eigenvector Centrality],"&gt;="&amp;N22)</f>
        <v>0</v>
      </c>
      <c r="P21" s="41">
        <f t="shared" si="7"/>
        <v>0.9442541818181828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0.7272727272727274</v>
      </c>
      <c r="G22" s="40">
        <f>COUNTIF(Vertices[In-Degree],"&gt;= "&amp;F22)-COUNTIF(Vertices[In-Degree],"&gt;="&amp;F23)</f>
        <v>0</v>
      </c>
      <c r="H22" s="39">
        <f t="shared" si="3"/>
        <v>1.090909090909091</v>
      </c>
      <c r="I22" s="40">
        <f>COUNTIF(Vertices[Out-Degree],"&gt;= "&amp;H22)-COUNTIF(Vertices[Out-Degree],"&gt;="&amp;H23)</f>
        <v>0</v>
      </c>
      <c r="J22" s="39">
        <f t="shared" si="4"/>
        <v>5.090909090909091</v>
      </c>
      <c r="K22" s="40">
        <f>COUNTIF(Vertices[Betweenness Centrality],"&gt;= "&amp;J22)-COUNTIF(Vertices[Betweenness Centrality],"&gt;="&amp;J23)</f>
        <v>0</v>
      </c>
      <c r="L22" s="39">
        <f t="shared" si="5"/>
        <v>0.09090936363636358</v>
      </c>
      <c r="M22" s="40">
        <f>COUNTIF(Vertices[Closeness Centrality],"&gt;= "&amp;L22)-COUNTIF(Vertices[Closeness Centrality],"&gt;="&amp;L23)</f>
        <v>0</v>
      </c>
      <c r="N22" s="39">
        <f t="shared" si="6"/>
        <v>0.1619573636363636</v>
      </c>
      <c r="O22" s="40">
        <f>COUNTIF(Vertices[Eigenvector Centrality],"&gt;= "&amp;N22)-COUNTIF(Vertices[Eigenvector Centrality],"&gt;="&amp;N23)</f>
        <v>0</v>
      </c>
      <c r="P22" s="39">
        <f t="shared" si="7"/>
        <v>0.9634744545454555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29</v>
      </c>
      <c r="D23" s="34">
        <f t="shared" si="1"/>
        <v>0</v>
      </c>
      <c r="E23" s="3">
        <f>COUNTIF(Vertices[Degree],"&gt;= "&amp;D23)-COUNTIF(Vertices[Degree],"&gt;="&amp;D24)</f>
        <v>0</v>
      </c>
      <c r="F23" s="41">
        <f t="shared" si="2"/>
        <v>0.7636363636363638</v>
      </c>
      <c r="G23" s="42">
        <f>COUNTIF(Vertices[In-Degree],"&gt;= "&amp;F23)-COUNTIF(Vertices[In-Degree],"&gt;="&amp;F24)</f>
        <v>0</v>
      </c>
      <c r="H23" s="41">
        <f t="shared" si="3"/>
        <v>1.1454545454545455</v>
      </c>
      <c r="I23" s="42">
        <f>COUNTIF(Vertices[Out-Degree],"&gt;= "&amp;H23)-COUNTIF(Vertices[Out-Degree],"&gt;="&amp;H24)</f>
        <v>0</v>
      </c>
      <c r="J23" s="41">
        <f t="shared" si="4"/>
        <v>5.345454545454546</v>
      </c>
      <c r="K23" s="42">
        <f>COUNTIF(Vertices[Betweenness Centrality],"&gt;= "&amp;J23)-COUNTIF(Vertices[Betweenness Centrality],"&gt;="&amp;J24)</f>
        <v>0</v>
      </c>
      <c r="L23" s="41">
        <f t="shared" si="5"/>
        <v>0.09188338181818176</v>
      </c>
      <c r="M23" s="42">
        <f>COUNTIF(Vertices[Closeness Centrality],"&gt;= "&amp;L23)-COUNTIF(Vertices[Closeness Centrality],"&gt;="&amp;L24)</f>
        <v>0</v>
      </c>
      <c r="N23" s="41">
        <f t="shared" si="6"/>
        <v>0.16605438181818177</v>
      </c>
      <c r="O23" s="42">
        <f>COUNTIF(Vertices[Eigenvector Centrality],"&gt;= "&amp;N23)-COUNTIF(Vertices[Eigenvector Centrality],"&gt;="&amp;N24)</f>
        <v>0</v>
      </c>
      <c r="P23" s="41">
        <f t="shared" si="7"/>
        <v>0.9826947272727283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0.8000000000000002</v>
      </c>
      <c r="G24" s="40">
        <f>COUNTIF(Vertices[In-Degree],"&gt;= "&amp;F24)-COUNTIF(Vertices[In-Degree],"&gt;="&amp;F25)</f>
        <v>0</v>
      </c>
      <c r="H24" s="39">
        <f t="shared" si="3"/>
        <v>1.2</v>
      </c>
      <c r="I24" s="40">
        <f>COUNTIF(Vertices[Out-Degree],"&gt;= "&amp;H24)-COUNTIF(Vertices[Out-Degree],"&gt;="&amp;H25)</f>
        <v>0</v>
      </c>
      <c r="J24" s="39">
        <f t="shared" si="4"/>
        <v>5.6000000000000005</v>
      </c>
      <c r="K24" s="40">
        <f>COUNTIF(Vertices[Betweenness Centrality],"&gt;= "&amp;J24)-COUNTIF(Vertices[Betweenness Centrality],"&gt;="&amp;J25)</f>
        <v>0</v>
      </c>
      <c r="L24" s="39">
        <f t="shared" si="5"/>
        <v>0.09285739999999994</v>
      </c>
      <c r="M24" s="40">
        <f>COUNTIF(Vertices[Closeness Centrality],"&gt;= "&amp;L24)-COUNTIF(Vertices[Closeness Centrality],"&gt;="&amp;L25)</f>
        <v>0</v>
      </c>
      <c r="N24" s="39">
        <f t="shared" si="6"/>
        <v>0.17015139999999995</v>
      </c>
      <c r="O24" s="40">
        <f>COUNTIF(Vertices[Eigenvector Centrality],"&gt;= "&amp;N24)-COUNTIF(Vertices[Eigenvector Centrality],"&gt;="&amp;N25)</f>
        <v>0</v>
      </c>
      <c r="P24" s="39">
        <f t="shared" si="7"/>
        <v>1.001915000000001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0.8363636363636365</v>
      </c>
      <c r="G25" s="42">
        <f>COUNTIF(Vertices[In-Degree],"&gt;= "&amp;F25)-COUNTIF(Vertices[In-Degree],"&gt;="&amp;F26)</f>
        <v>0</v>
      </c>
      <c r="H25" s="41">
        <f t="shared" si="3"/>
        <v>1.2545454545454544</v>
      </c>
      <c r="I25" s="42">
        <f>COUNTIF(Vertices[Out-Degree],"&gt;= "&amp;H25)-COUNTIF(Vertices[Out-Degree],"&gt;="&amp;H26)</f>
        <v>0</v>
      </c>
      <c r="J25" s="41">
        <f t="shared" si="4"/>
        <v>5.854545454545455</v>
      </c>
      <c r="K25" s="42">
        <f>COUNTIF(Vertices[Betweenness Centrality],"&gt;= "&amp;J25)-COUNTIF(Vertices[Betweenness Centrality],"&gt;="&amp;J26)</f>
        <v>0</v>
      </c>
      <c r="L25" s="41">
        <f t="shared" si="5"/>
        <v>0.09383141818181812</v>
      </c>
      <c r="M25" s="42">
        <f>COUNTIF(Vertices[Closeness Centrality],"&gt;= "&amp;L25)-COUNTIF(Vertices[Closeness Centrality],"&gt;="&amp;L26)</f>
        <v>0</v>
      </c>
      <c r="N25" s="41">
        <f t="shared" si="6"/>
        <v>0.17424841818181813</v>
      </c>
      <c r="O25" s="42">
        <f>COUNTIF(Vertices[Eigenvector Centrality],"&gt;= "&amp;N25)-COUNTIF(Vertices[Eigenvector Centrality],"&gt;="&amp;N26)</f>
        <v>1</v>
      </c>
      <c r="P25" s="41">
        <f t="shared" si="7"/>
        <v>1.0211352727272738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1.777778</v>
      </c>
      <c r="D26" s="34">
        <f t="shared" si="1"/>
        <v>0</v>
      </c>
      <c r="E26" s="3">
        <f>COUNTIF(Vertices[Degree],"&gt;= "&amp;D26)-COUNTIF(Vertices[Degree],"&gt;="&amp;D28)</f>
        <v>0</v>
      </c>
      <c r="F26" s="39">
        <f t="shared" si="2"/>
        <v>0.8727272727272729</v>
      </c>
      <c r="G26" s="40">
        <f>COUNTIF(Vertices[In-Degree],"&gt;= "&amp;F26)-COUNTIF(Vertices[In-Degree],"&gt;="&amp;F28)</f>
        <v>0</v>
      </c>
      <c r="H26" s="39">
        <f t="shared" si="3"/>
        <v>1.3090909090909089</v>
      </c>
      <c r="I26" s="40">
        <f>COUNTIF(Vertices[Out-Degree],"&gt;= "&amp;H26)-COUNTIF(Vertices[Out-Degree],"&gt;="&amp;H28)</f>
        <v>0</v>
      </c>
      <c r="J26" s="39">
        <f t="shared" si="4"/>
        <v>6.10909090909091</v>
      </c>
      <c r="K26" s="40">
        <f>COUNTIF(Vertices[Betweenness Centrality],"&gt;= "&amp;J26)-COUNTIF(Vertices[Betweenness Centrality],"&gt;="&amp;J28)</f>
        <v>0</v>
      </c>
      <c r="L26" s="39">
        <f t="shared" si="5"/>
        <v>0.0948054363636363</v>
      </c>
      <c r="M26" s="40">
        <f>COUNTIF(Vertices[Closeness Centrality],"&gt;= "&amp;L26)-COUNTIF(Vertices[Closeness Centrality],"&gt;="&amp;L28)</f>
        <v>0</v>
      </c>
      <c r="N26" s="39">
        <f t="shared" si="6"/>
        <v>0.1783454363636363</v>
      </c>
      <c r="O26" s="40">
        <f>COUNTIF(Vertices[Eigenvector Centrality],"&gt;= "&amp;N26)-COUNTIF(Vertices[Eigenvector Centrality],"&gt;="&amp;N28)</f>
        <v>0</v>
      </c>
      <c r="P26" s="39">
        <f t="shared" si="7"/>
        <v>1.0403555454545466</v>
      </c>
      <c r="Q26" s="40">
        <f>COUNTIF(Vertices[PageRank],"&gt;= "&amp;P26)-COUNTIF(Vertices[PageRank],"&gt;="&amp;P28)</f>
        <v>1</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-5</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158</v>
      </c>
      <c r="B28" s="36">
        <v>0.16666666666666666</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1.3636363636363633</v>
      </c>
      <c r="I28" s="42">
        <f>COUNTIF(Vertices[Out-Degree],"&gt;= "&amp;H28)-COUNTIF(Vertices[Out-Degree],"&gt;="&amp;H40)</f>
        <v>0</v>
      </c>
      <c r="J28" s="41">
        <f>J26+($J$57-$J$2)/BinDivisor</f>
        <v>6.363636363636365</v>
      </c>
      <c r="K28" s="42">
        <f>COUNTIF(Vertices[Betweenness Centrality],"&gt;= "&amp;J28)-COUNTIF(Vertices[Betweenness Centrality],"&gt;="&amp;J40)</f>
        <v>0</v>
      </c>
      <c r="L28" s="41">
        <f>L26+($L$57-$L$2)/BinDivisor</f>
        <v>0.09577945454545447</v>
      </c>
      <c r="M28" s="42">
        <f>COUNTIF(Vertices[Closeness Centrality],"&gt;= "&amp;L28)-COUNTIF(Vertices[Closeness Centrality],"&gt;="&amp;L40)</f>
        <v>0</v>
      </c>
      <c r="N28" s="41">
        <f>N26+($N$57-$N$2)/BinDivisor</f>
        <v>0.1824424545454545</v>
      </c>
      <c r="O28" s="42">
        <f>COUNTIF(Vertices[Eigenvector Centrality],"&gt;= "&amp;N28)-COUNTIF(Vertices[Eigenvector Centrality],"&gt;="&amp;N40)</f>
        <v>0</v>
      </c>
      <c r="P28" s="41">
        <f>P26+($P$57-$P$2)/BinDivisor</f>
        <v>1.0595758181818193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426</v>
      </c>
      <c r="B29" s="36">
        <v>0.137039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427</v>
      </c>
      <c r="B31" s="36" t="s">
        <v>428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-2</v>
      </c>
      <c r="J38" s="78"/>
      <c r="K38" s="79">
        <f>COUNTIF(Vertices[Betweenness Centrality],"&gt;= "&amp;J38)-COUNTIF(Vertices[Betweenness Centrality],"&gt;="&amp;J40)</f>
        <v>-3</v>
      </c>
      <c r="L38" s="78"/>
      <c r="M38" s="79">
        <f>COUNTIF(Vertices[Closeness Centrality],"&gt;= "&amp;L38)-COUNTIF(Vertices[Closeness Centrality],"&gt;="&amp;L40)</f>
        <v>-3</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-2</v>
      </c>
      <c r="J39" s="78"/>
      <c r="K39" s="79">
        <f>COUNTIF(Vertices[Betweenness Centrality],"&gt;= "&amp;J39)-COUNTIF(Vertices[Betweenness Centrality],"&gt;="&amp;J40)</f>
        <v>-3</v>
      </c>
      <c r="L39" s="78"/>
      <c r="M39" s="79">
        <f>COUNTIF(Vertices[Closeness Centrality],"&gt;= "&amp;L39)-COUNTIF(Vertices[Closeness Centrality],"&gt;="&amp;L40)</f>
        <v>-3</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1.4181818181818178</v>
      </c>
      <c r="I40" s="40">
        <f>COUNTIF(Vertices[Out-Degree],"&gt;= "&amp;H40)-COUNTIF(Vertices[Out-Degree],"&gt;="&amp;H41)</f>
        <v>0</v>
      </c>
      <c r="J40" s="39">
        <f>J28+($J$57-$J$2)/BinDivisor</f>
        <v>6.61818181818182</v>
      </c>
      <c r="K40" s="40">
        <f>COUNTIF(Vertices[Betweenness Centrality],"&gt;= "&amp;J40)-COUNTIF(Vertices[Betweenness Centrality],"&gt;="&amp;J41)</f>
        <v>0</v>
      </c>
      <c r="L40" s="39">
        <f>L28+($L$57-$L$2)/BinDivisor</f>
        <v>0.09675347272727265</v>
      </c>
      <c r="M40" s="40">
        <f>COUNTIF(Vertices[Closeness Centrality],"&gt;= "&amp;L40)-COUNTIF(Vertices[Closeness Centrality],"&gt;="&amp;L41)</f>
        <v>0</v>
      </c>
      <c r="N40" s="39">
        <f>N28+($N$57-$N$2)/BinDivisor</f>
        <v>0.18653947272727267</v>
      </c>
      <c r="O40" s="40">
        <f>COUNTIF(Vertices[Eigenvector Centrality],"&gt;= "&amp;N40)-COUNTIF(Vertices[Eigenvector Centrality],"&gt;="&amp;N41)</f>
        <v>0</v>
      </c>
      <c r="P40" s="39">
        <f>P28+($P$57-$P$2)/BinDivisor</f>
        <v>1.0787960909090921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4</v>
      </c>
      <c r="H41" s="41">
        <f aca="true" t="shared" si="12" ref="H41:H56">H40+($H$57-$H$2)/BinDivisor</f>
        <v>1.4727272727272722</v>
      </c>
      <c r="I41" s="42">
        <f>COUNTIF(Vertices[Out-Degree],"&gt;= "&amp;H41)-COUNTIF(Vertices[Out-Degree],"&gt;="&amp;H42)</f>
        <v>0</v>
      </c>
      <c r="J41" s="41">
        <f aca="true" t="shared" si="13" ref="J41:J56">J40+($J$57-$J$2)/BinDivisor</f>
        <v>6.872727272727275</v>
      </c>
      <c r="K41" s="42">
        <f>COUNTIF(Vertices[Betweenness Centrality],"&gt;= "&amp;J41)-COUNTIF(Vertices[Betweenness Centrality],"&gt;="&amp;J42)</f>
        <v>0</v>
      </c>
      <c r="L41" s="41">
        <f aca="true" t="shared" si="14" ref="L41:L56">L40+($L$57-$L$2)/BinDivisor</f>
        <v>0.09772749090909083</v>
      </c>
      <c r="M41" s="42">
        <f>COUNTIF(Vertices[Closeness Centrality],"&gt;= "&amp;L41)-COUNTIF(Vertices[Closeness Centrality],"&gt;="&amp;L42)</f>
        <v>0</v>
      </c>
      <c r="N41" s="41">
        <f aca="true" t="shared" si="15" ref="N41:N56">N40+($N$57-$N$2)/BinDivisor</f>
        <v>0.19063649090909085</v>
      </c>
      <c r="O41" s="42">
        <f>COUNTIF(Vertices[Eigenvector Centrality],"&gt;= "&amp;N41)-COUNTIF(Vertices[Eigenvector Centrality],"&gt;="&amp;N42)</f>
        <v>0</v>
      </c>
      <c r="P41" s="41">
        <f aca="true" t="shared" si="16" ref="P41:P56">P40+($P$57-$P$2)/BinDivisor</f>
        <v>1.098016363636365</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1.5272727272727267</v>
      </c>
      <c r="I42" s="40">
        <f>COUNTIF(Vertices[Out-Degree],"&gt;= "&amp;H42)-COUNTIF(Vertices[Out-Degree],"&gt;="&amp;H43)</f>
        <v>0</v>
      </c>
      <c r="J42" s="39">
        <f t="shared" si="13"/>
        <v>7.12727272727273</v>
      </c>
      <c r="K42" s="40">
        <f>COUNTIF(Vertices[Betweenness Centrality],"&gt;= "&amp;J42)-COUNTIF(Vertices[Betweenness Centrality],"&gt;="&amp;J43)</f>
        <v>0</v>
      </c>
      <c r="L42" s="39">
        <f t="shared" si="14"/>
        <v>0.09870150909090901</v>
      </c>
      <c r="M42" s="40">
        <f>COUNTIF(Vertices[Closeness Centrality],"&gt;= "&amp;L42)-COUNTIF(Vertices[Closeness Centrality],"&gt;="&amp;L43)</f>
        <v>0</v>
      </c>
      <c r="N42" s="39">
        <f t="shared" si="15"/>
        <v>0.19473350909090903</v>
      </c>
      <c r="O42" s="40">
        <f>COUNTIF(Vertices[Eigenvector Centrality],"&gt;= "&amp;N42)-COUNTIF(Vertices[Eigenvector Centrality],"&gt;="&amp;N43)</f>
        <v>0</v>
      </c>
      <c r="P42" s="39">
        <f t="shared" si="16"/>
        <v>1.1172366363636377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1.5818181818181811</v>
      </c>
      <c r="I43" s="42">
        <f>COUNTIF(Vertices[Out-Degree],"&gt;= "&amp;H43)-COUNTIF(Vertices[Out-Degree],"&gt;="&amp;H44)</f>
        <v>0</v>
      </c>
      <c r="J43" s="41">
        <f t="shared" si="13"/>
        <v>7.3818181818181845</v>
      </c>
      <c r="K43" s="42">
        <f>COUNTIF(Vertices[Betweenness Centrality],"&gt;= "&amp;J43)-COUNTIF(Vertices[Betweenness Centrality],"&gt;="&amp;J44)</f>
        <v>0</v>
      </c>
      <c r="L43" s="41">
        <f t="shared" si="14"/>
        <v>0.09967552727272719</v>
      </c>
      <c r="M43" s="42">
        <f>COUNTIF(Vertices[Closeness Centrality],"&gt;= "&amp;L43)-COUNTIF(Vertices[Closeness Centrality],"&gt;="&amp;L44)</f>
        <v>1</v>
      </c>
      <c r="N43" s="41">
        <f t="shared" si="15"/>
        <v>0.1988305272727272</v>
      </c>
      <c r="O43" s="42">
        <f>COUNTIF(Vertices[Eigenvector Centrality],"&gt;= "&amp;N43)-COUNTIF(Vertices[Eigenvector Centrality],"&gt;="&amp;N44)</f>
        <v>0</v>
      </c>
      <c r="P43" s="41">
        <f t="shared" si="16"/>
        <v>1.1364569090909105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1.6363636363636356</v>
      </c>
      <c r="I44" s="40">
        <f>COUNTIF(Vertices[Out-Degree],"&gt;= "&amp;H44)-COUNTIF(Vertices[Out-Degree],"&gt;="&amp;H45)</f>
        <v>0</v>
      </c>
      <c r="J44" s="39">
        <f t="shared" si="13"/>
        <v>7.636363636363639</v>
      </c>
      <c r="K44" s="40">
        <f>COUNTIF(Vertices[Betweenness Centrality],"&gt;= "&amp;J44)-COUNTIF(Vertices[Betweenness Centrality],"&gt;="&amp;J45)</f>
        <v>0</v>
      </c>
      <c r="L44" s="39">
        <f t="shared" si="14"/>
        <v>0.10064954545454537</v>
      </c>
      <c r="M44" s="40">
        <f>COUNTIF(Vertices[Closeness Centrality],"&gt;= "&amp;L44)-COUNTIF(Vertices[Closeness Centrality],"&gt;="&amp;L45)</f>
        <v>0</v>
      </c>
      <c r="N44" s="39">
        <f t="shared" si="15"/>
        <v>0.2029275454545454</v>
      </c>
      <c r="O44" s="40">
        <f>COUNTIF(Vertices[Eigenvector Centrality],"&gt;= "&amp;N44)-COUNTIF(Vertices[Eigenvector Centrality],"&gt;="&amp;N45)</f>
        <v>0</v>
      </c>
      <c r="P44" s="39">
        <f t="shared" si="16"/>
        <v>1.1556771818181832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1.69090909090909</v>
      </c>
      <c r="I45" s="42">
        <f>COUNTIF(Vertices[Out-Degree],"&gt;= "&amp;H45)-COUNTIF(Vertices[Out-Degree],"&gt;="&amp;H46)</f>
        <v>0</v>
      </c>
      <c r="J45" s="41">
        <f t="shared" si="13"/>
        <v>7.890909090909094</v>
      </c>
      <c r="K45" s="42">
        <f>COUNTIF(Vertices[Betweenness Centrality],"&gt;= "&amp;J45)-COUNTIF(Vertices[Betweenness Centrality],"&gt;="&amp;J46)</f>
        <v>1</v>
      </c>
      <c r="L45" s="41">
        <f t="shared" si="14"/>
        <v>0.10162356363636355</v>
      </c>
      <c r="M45" s="42">
        <f>COUNTIF(Vertices[Closeness Centrality],"&gt;= "&amp;L45)-COUNTIF(Vertices[Closeness Centrality],"&gt;="&amp;L46)</f>
        <v>0</v>
      </c>
      <c r="N45" s="41">
        <f t="shared" si="15"/>
        <v>0.20702456363636357</v>
      </c>
      <c r="O45" s="42">
        <f>COUNTIF(Vertices[Eigenvector Centrality],"&gt;= "&amp;N45)-COUNTIF(Vertices[Eigenvector Centrality],"&gt;="&amp;N46)</f>
        <v>0</v>
      </c>
      <c r="P45" s="41">
        <f t="shared" si="16"/>
        <v>1.174897454545456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1.7454545454545445</v>
      </c>
      <c r="I46" s="40">
        <f>COUNTIF(Vertices[Out-Degree],"&gt;= "&amp;H46)-COUNTIF(Vertices[Out-Degree],"&gt;="&amp;H47)</f>
        <v>0</v>
      </c>
      <c r="J46" s="39">
        <f t="shared" si="13"/>
        <v>8.145454545454548</v>
      </c>
      <c r="K46" s="40">
        <f>COUNTIF(Vertices[Betweenness Centrality],"&gt;= "&amp;J46)-COUNTIF(Vertices[Betweenness Centrality],"&gt;="&amp;J47)</f>
        <v>0</v>
      </c>
      <c r="L46" s="39">
        <f t="shared" si="14"/>
        <v>0.10259758181818172</v>
      </c>
      <c r="M46" s="40">
        <f>COUNTIF(Vertices[Closeness Centrality],"&gt;= "&amp;L46)-COUNTIF(Vertices[Closeness Centrality],"&gt;="&amp;L47)</f>
        <v>0</v>
      </c>
      <c r="N46" s="39">
        <f t="shared" si="15"/>
        <v>0.21112158181818175</v>
      </c>
      <c r="O46" s="40">
        <f>COUNTIF(Vertices[Eigenvector Centrality],"&gt;= "&amp;N46)-COUNTIF(Vertices[Eigenvector Centrality],"&gt;="&amp;N47)</f>
        <v>0</v>
      </c>
      <c r="P46" s="39">
        <f t="shared" si="16"/>
        <v>1.1941177272727288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1.799999999999999</v>
      </c>
      <c r="I47" s="42">
        <f>COUNTIF(Vertices[Out-Degree],"&gt;= "&amp;H47)-COUNTIF(Vertices[Out-Degree],"&gt;="&amp;H48)</f>
        <v>0</v>
      </c>
      <c r="J47" s="41">
        <f t="shared" si="13"/>
        <v>8.400000000000002</v>
      </c>
      <c r="K47" s="42">
        <f>COUNTIF(Vertices[Betweenness Centrality],"&gt;= "&amp;J47)-COUNTIF(Vertices[Betweenness Centrality],"&gt;="&amp;J48)</f>
        <v>0</v>
      </c>
      <c r="L47" s="41">
        <f t="shared" si="14"/>
        <v>0.1035715999999999</v>
      </c>
      <c r="M47" s="42">
        <f>COUNTIF(Vertices[Closeness Centrality],"&gt;= "&amp;L47)-COUNTIF(Vertices[Closeness Centrality],"&gt;="&amp;L48)</f>
        <v>0</v>
      </c>
      <c r="N47" s="41">
        <f t="shared" si="15"/>
        <v>0.21521859999999993</v>
      </c>
      <c r="O47" s="42">
        <f>COUNTIF(Vertices[Eigenvector Centrality],"&gt;= "&amp;N47)-COUNTIF(Vertices[Eigenvector Centrality],"&gt;="&amp;N48)</f>
        <v>0</v>
      </c>
      <c r="P47" s="41">
        <f t="shared" si="16"/>
        <v>1.2133380000000016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1.8545454545454534</v>
      </c>
      <c r="I48" s="40">
        <f>COUNTIF(Vertices[Out-Degree],"&gt;= "&amp;H48)-COUNTIF(Vertices[Out-Degree],"&gt;="&amp;H49)</f>
        <v>0</v>
      </c>
      <c r="J48" s="39">
        <f t="shared" si="13"/>
        <v>8.654545454545456</v>
      </c>
      <c r="K48" s="40">
        <f>COUNTIF(Vertices[Betweenness Centrality],"&gt;= "&amp;J48)-COUNTIF(Vertices[Betweenness Centrality],"&gt;="&amp;J49)</f>
        <v>0</v>
      </c>
      <c r="L48" s="39">
        <f t="shared" si="14"/>
        <v>0.10454561818181808</v>
      </c>
      <c r="M48" s="40">
        <f>COUNTIF(Vertices[Closeness Centrality],"&gt;= "&amp;L48)-COUNTIF(Vertices[Closeness Centrality],"&gt;="&amp;L49)</f>
        <v>0</v>
      </c>
      <c r="N48" s="39">
        <f t="shared" si="15"/>
        <v>0.2193156181818181</v>
      </c>
      <c r="O48" s="40">
        <f>COUNTIF(Vertices[Eigenvector Centrality],"&gt;= "&amp;N48)-COUNTIF(Vertices[Eigenvector Centrality],"&gt;="&amp;N49)</f>
        <v>1</v>
      </c>
      <c r="P48" s="39">
        <f t="shared" si="16"/>
        <v>1.2325582727272744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1.9090909090909078</v>
      </c>
      <c r="I49" s="42">
        <f>COUNTIF(Vertices[Out-Degree],"&gt;= "&amp;H49)-COUNTIF(Vertices[Out-Degree],"&gt;="&amp;H50)</f>
        <v>0</v>
      </c>
      <c r="J49" s="41">
        <f t="shared" si="13"/>
        <v>8.90909090909091</v>
      </c>
      <c r="K49" s="42">
        <f>COUNTIF(Vertices[Betweenness Centrality],"&gt;= "&amp;J49)-COUNTIF(Vertices[Betweenness Centrality],"&gt;="&amp;J50)</f>
        <v>0</v>
      </c>
      <c r="L49" s="41">
        <f t="shared" si="14"/>
        <v>0.10551963636363626</v>
      </c>
      <c r="M49" s="42">
        <f>COUNTIF(Vertices[Closeness Centrality],"&gt;= "&amp;L49)-COUNTIF(Vertices[Closeness Centrality],"&gt;="&amp;L50)</f>
        <v>0</v>
      </c>
      <c r="N49" s="41">
        <f t="shared" si="15"/>
        <v>0.22341263636363629</v>
      </c>
      <c r="O49" s="42">
        <f>COUNTIF(Vertices[Eigenvector Centrality],"&gt;= "&amp;N49)-COUNTIF(Vertices[Eigenvector Centrality],"&gt;="&amp;N50)</f>
        <v>0</v>
      </c>
      <c r="P49" s="41">
        <f t="shared" si="16"/>
        <v>1.2517785454545471</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1.9636363636363623</v>
      </c>
      <c r="I50" s="40">
        <f>COUNTIF(Vertices[Out-Degree],"&gt;= "&amp;H50)-COUNTIF(Vertices[Out-Degree],"&gt;="&amp;H51)</f>
        <v>0</v>
      </c>
      <c r="J50" s="39">
        <f t="shared" si="13"/>
        <v>9.163636363636364</v>
      </c>
      <c r="K50" s="40">
        <f>COUNTIF(Vertices[Betweenness Centrality],"&gt;= "&amp;J50)-COUNTIF(Vertices[Betweenness Centrality],"&gt;="&amp;J51)</f>
        <v>0</v>
      </c>
      <c r="L50" s="39">
        <f t="shared" si="14"/>
        <v>0.10649365454545444</v>
      </c>
      <c r="M50" s="40">
        <f>COUNTIF(Vertices[Closeness Centrality],"&gt;= "&amp;L50)-COUNTIF(Vertices[Closeness Centrality],"&gt;="&amp;L51)</f>
        <v>0</v>
      </c>
      <c r="N50" s="39">
        <f t="shared" si="15"/>
        <v>0.22750965454545446</v>
      </c>
      <c r="O50" s="40">
        <f>COUNTIF(Vertices[Eigenvector Centrality],"&gt;= "&amp;N50)-COUNTIF(Vertices[Eigenvector Centrality],"&gt;="&amp;N51)</f>
        <v>0</v>
      </c>
      <c r="P50" s="39">
        <f t="shared" si="16"/>
        <v>1.27099881818182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2.0181818181818167</v>
      </c>
      <c r="I51" s="42">
        <f>COUNTIF(Vertices[Out-Degree],"&gt;= "&amp;H51)-COUNTIF(Vertices[Out-Degree],"&gt;="&amp;H52)</f>
        <v>0</v>
      </c>
      <c r="J51" s="41">
        <f t="shared" si="13"/>
        <v>9.418181818181818</v>
      </c>
      <c r="K51" s="42">
        <f>COUNTIF(Vertices[Betweenness Centrality],"&gt;= "&amp;J51)-COUNTIF(Vertices[Betweenness Centrality],"&gt;="&amp;J52)</f>
        <v>0</v>
      </c>
      <c r="L51" s="41">
        <f t="shared" si="14"/>
        <v>0.10746767272727262</v>
      </c>
      <c r="M51" s="42">
        <f>COUNTIF(Vertices[Closeness Centrality],"&gt;= "&amp;L51)-COUNTIF(Vertices[Closeness Centrality],"&gt;="&amp;L52)</f>
        <v>0</v>
      </c>
      <c r="N51" s="41">
        <f t="shared" si="15"/>
        <v>0.23160667272727264</v>
      </c>
      <c r="O51" s="42">
        <f>COUNTIF(Vertices[Eigenvector Centrality],"&gt;= "&amp;N51)-COUNTIF(Vertices[Eigenvector Centrality],"&gt;="&amp;N52)</f>
        <v>0</v>
      </c>
      <c r="P51" s="41">
        <f t="shared" si="16"/>
        <v>1.2902190909090927</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2.0727272727272714</v>
      </c>
      <c r="I52" s="40">
        <f>COUNTIF(Vertices[Out-Degree],"&gt;= "&amp;H52)-COUNTIF(Vertices[Out-Degree],"&gt;="&amp;H53)</f>
        <v>0</v>
      </c>
      <c r="J52" s="39">
        <f t="shared" si="13"/>
        <v>9.672727272727272</v>
      </c>
      <c r="K52" s="40">
        <f>COUNTIF(Vertices[Betweenness Centrality],"&gt;= "&amp;J52)-COUNTIF(Vertices[Betweenness Centrality],"&gt;="&amp;J53)</f>
        <v>0</v>
      </c>
      <c r="L52" s="39">
        <f t="shared" si="14"/>
        <v>0.1084416909090908</v>
      </c>
      <c r="M52" s="40">
        <f>COUNTIF(Vertices[Closeness Centrality],"&gt;= "&amp;L52)-COUNTIF(Vertices[Closeness Centrality],"&gt;="&amp;L53)</f>
        <v>0</v>
      </c>
      <c r="N52" s="39">
        <f t="shared" si="15"/>
        <v>0.23570369090909082</v>
      </c>
      <c r="O52" s="40">
        <f>COUNTIF(Vertices[Eigenvector Centrality],"&gt;= "&amp;N52)-COUNTIF(Vertices[Eigenvector Centrality],"&gt;="&amp;N53)</f>
        <v>0</v>
      </c>
      <c r="P52" s="39">
        <f t="shared" si="16"/>
        <v>1.3094393636363655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2.127272727272726</v>
      </c>
      <c r="I53" s="42">
        <f>COUNTIF(Vertices[Out-Degree],"&gt;= "&amp;H53)-COUNTIF(Vertices[Out-Degree],"&gt;="&amp;H54)</f>
        <v>0</v>
      </c>
      <c r="J53" s="41">
        <f t="shared" si="13"/>
        <v>9.927272727272726</v>
      </c>
      <c r="K53" s="42">
        <f>COUNTIF(Vertices[Betweenness Centrality],"&gt;= "&amp;J53)-COUNTIF(Vertices[Betweenness Centrality],"&gt;="&amp;J54)</f>
        <v>0</v>
      </c>
      <c r="L53" s="41">
        <f t="shared" si="14"/>
        <v>0.10941570909090897</v>
      </c>
      <c r="M53" s="42">
        <f>COUNTIF(Vertices[Closeness Centrality],"&gt;= "&amp;L53)-COUNTIF(Vertices[Closeness Centrality],"&gt;="&amp;L54)</f>
        <v>0</v>
      </c>
      <c r="N53" s="41">
        <f t="shared" si="15"/>
        <v>0.239800709090909</v>
      </c>
      <c r="O53" s="42">
        <f>COUNTIF(Vertices[Eigenvector Centrality],"&gt;= "&amp;N53)-COUNTIF(Vertices[Eigenvector Centrality],"&gt;="&amp;N54)</f>
        <v>0</v>
      </c>
      <c r="P53" s="41">
        <f t="shared" si="16"/>
        <v>1.3286596363636383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2.1818181818181808</v>
      </c>
      <c r="I54" s="40">
        <f>COUNTIF(Vertices[Out-Degree],"&gt;= "&amp;H54)-COUNTIF(Vertices[Out-Degree],"&gt;="&amp;H55)</f>
        <v>0</v>
      </c>
      <c r="J54" s="39">
        <f t="shared" si="13"/>
        <v>10.18181818181818</v>
      </c>
      <c r="K54" s="40">
        <f>COUNTIF(Vertices[Betweenness Centrality],"&gt;= "&amp;J54)-COUNTIF(Vertices[Betweenness Centrality],"&gt;="&amp;J55)</f>
        <v>0</v>
      </c>
      <c r="L54" s="39">
        <f t="shared" si="14"/>
        <v>0.11038972727272715</v>
      </c>
      <c r="M54" s="40">
        <f>COUNTIF(Vertices[Closeness Centrality],"&gt;= "&amp;L54)-COUNTIF(Vertices[Closeness Centrality],"&gt;="&amp;L55)</f>
        <v>0</v>
      </c>
      <c r="N54" s="39">
        <f t="shared" si="15"/>
        <v>0.24389772727272718</v>
      </c>
      <c r="O54" s="40">
        <f>COUNTIF(Vertices[Eigenvector Centrality],"&gt;= "&amp;N54)-COUNTIF(Vertices[Eigenvector Centrality],"&gt;="&amp;N55)</f>
        <v>0</v>
      </c>
      <c r="P54" s="39">
        <f t="shared" si="16"/>
        <v>1.347879909090911</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2.2363636363636354</v>
      </c>
      <c r="I55" s="42">
        <f>COUNTIF(Vertices[Out-Degree],"&gt;= "&amp;H55)-COUNTIF(Vertices[Out-Degree],"&gt;="&amp;H56)</f>
        <v>0</v>
      </c>
      <c r="J55" s="41">
        <f t="shared" si="13"/>
        <v>10.436363636363634</v>
      </c>
      <c r="K55" s="42">
        <f>COUNTIF(Vertices[Betweenness Centrality],"&gt;= "&amp;J55)-COUNTIF(Vertices[Betweenness Centrality],"&gt;="&amp;J56)</f>
        <v>0</v>
      </c>
      <c r="L55" s="41">
        <f t="shared" si="14"/>
        <v>0.11136374545454533</v>
      </c>
      <c r="M55" s="42">
        <f>COUNTIF(Vertices[Closeness Centrality],"&gt;= "&amp;L55)-COUNTIF(Vertices[Closeness Centrality],"&gt;="&amp;L56)</f>
        <v>0</v>
      </c>
      <c r="N55" s="41">
        <f t="shared" si="15"/>
        <v>0.24799474545454536</v>
      </c>
      <c r="O55" s="42">
        <f>COUNTIF(Vertices[Eigenvector Centrality],"&gt;= "&amp;N55)-COUNTIF(Vertices[Eigenvector Centrality],"&gt;="&amp;N56)</f>
        <v>0</v>
      </c>
      <c r="P55" s="41">
        <f t="shared" si="16"/>
        <v>1.3671001818181838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2.29090909090909</v>
      </c>
      <c r="I56" s="40">
        <f>COUNTIF(Vertices[Out-Degree],"&gt;= "&amp;H56)-COUNTIF(Vertices[Out-Degree],"&gt;="&amp;H57)</f>
        <v>0</v>
      </c>
      <c r="J56" s="39">
        <f t="shared" si="13"/>
        <v>10.690909090909088</v>
      </c>
      <c r="K56" s="40">
        <f>COUNTIF(Vertices[Betweenness Centrality],"&gt;= "&amp;J56)-COUNTIF(Vertices[Betweenness Centrality],"&gt;="&amp;J57)</f>
        <v>1</v>
      </c>
      <c r="L56" s="39">
        <f t="shared" si="14"/>
        <v>0.11233776363636351</v>
      </c>
      <c r="M56" s="40">
        <f>COUNTIF(Vertices[Closeness Centrality],"&gt;= "&amp;L56)-COUNTIF(Vertices[Closeness Centrality],"&gt;="&amp;L57)</f>
        <v>0</v>
      </c>
      <c r="N56" s="39">
        <f t="shared" si="15"/>
        <v>0.25209176363636354</v>
      </c>
      <c r="O56" s="40">
        <f>COUNTIF(Vertices[Eigenvector Centrality],"&gt;= "&amp;N56)-COUNTIF(Vertices[Eigenvector Centrality],"&gt;="&amp;N57)</f>
        <v>0</v>
      </c>
      <c r="P56" s="39">
        <f t="shared" si="16"/>
        <v>1.3863204545454566</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3</v>
      </c>
      <c r="I57" s="44">
        <f>COUNTIF(Vertices[Out-Degree],"&gt;= "&amp;H57)-COUNTIF(Vertices[Out-Degree],"&gt;="&amp;H58)</f>
        <v>2</v>
      </c>
      <c r="J57" s="43">
        <f>MAX(Vertices[Betweenness Centrality])</f>
        <v>14</v>
      </c>
      <c r="K57" s="44">
        <f>COUNTIF(Vertices[Betweenness Centrality],"&gt;= "&amp;J57)-COUNTIF(Vertices[Betweenness Centrality],"&gt;="&amp;J58)</f>
        <v>1</v>
      </c>
      <c r="L57" s="43">
        <f>MAX(Vertices[Closeness Centrality])</f>
        <v>0.125</v>
      </c>
      <c r="M57" s="44">
        <f>COUNTIF(Vertices[Closeness Centrality],"&gt;= "&amp;L57)-COUNTIF(Vertices[Closeness Centrality],"&gt;="&amp;L58)</f>
        <v>2</v>
      </c>
      <c r="N57" s="43">
        <f>MAX(Vertices[Eigenvector Centrality])</f>
        <v>0.305353</v>
      </c>
      <c r="O57" s="44">
        <f>COUNTIF(Vertices[Eigenvector Centrality],"&gt;= "&amp;N57)-COUNTIF(Vertices[Eigenvector Centrality],"&gt;="&amp;N58)</f>
        <v>1</v>
      </c>
      <c r="P57" s="43">
        <f>MAX(Vertices[PageRank])</f>
        <v>1.636184</v>
      </c>
      <c r="Q57" s="44">
        <f>COUNTIF(Vertices[PageRank],"&gt;= "&amp;P57)-COUNTIF(Vertices[PageRank],"&gt;="&amp;P58)</f>
        <v>1</v>
      </c>
      <c r="R57" s="43">
        <f>MAX(Vertices[Clustering Coefficient])</f>
        <v>0</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14</v>
      </c>
    </row>
    <row r="99" spans="1:2" ht="15">
      <c r="A99" s="35" t="s">
        <v>102</v>
      </c>
      <c r="B99" s="49">
        <f>_xlfn.IFERROR(AVERAGE(Vertices[Betweenness Centrality]),NoMetricMessage)</f>
        <v>5.666666666666667</v>
      </c>
    </row>
    <row r="100" spans="1:2" ht="15">
      <c r="A100" s="35" t="s">
        <v>103</v>
      </c>
      <c r="B100" s="49">
        <f>_xlfn.IFERROR(MEDIAN(Vertices[Betweenness Centrality]),NoMetricMessage)</f>
        <v>4</v>
      </c>
    </row>
    <row r="111" spans="1:2" ht="15">
      <c r="A111" s="35" t="s">
        <v>106</v>
      </c>
      <c r="B111" s="49">
        <f>IF(COUNT(Vertices[Closeness Centrality])&gt;0,L2,NoMetricMessage)</f>
        <v>0.071429</v>
      </c>
    </row>
    <row r="112" spans="1:2" ht="15">
      <c r="A112" s="35" t="s">
        <v>107</v>
      </c>
      <c r="B112" s="49">
        <f>IF(COUNT(Vertices[Closeness Centrality])&gt;0,L57,NoMetricMessage)</f>
        <v>0.125</v>
      </c>
    </row>
    <row r="113" spans="1:2" ht="15">
      <c r="A113" s="35" t="s">
        <v>108</v>
      </c>
      <c r="B113" s="49">
        <f>_xlfn.IFERROR(AVERAGE(Vertices[Closeness Centrality]),NoMetricMessage)</f>
        <v>0.09801583333333332</v>
      </c>
    </row>
    <row r="114" spans="1:2" ht="15">
      <c r="A114" s="35" t="s">
        <v>109</v>
      </c>
      <c r="B114" s="49">
        <f>_xlfn.IFERROR(MEDIAN(Vertices[Closeness Centrality]),NoMetricMessage)</f>
        <v>0.09166650000000001</v>
      </c>
    </row>
    <row r="125" spans="1:2" ht="15">
      <c r="A125" s="35" t="s">
        <v>112</v>
      </c>
      <c r="B125" s="49">
        <f>IF(COUNT(Vertices[Eigenvector Centrality])&gt;0,N2,NoMetricMessage)</f>
        <v>0.080017</v>
      </c>
    </row>
    <row r="126" spans="1:2" ht="15">
      <c r="A126" s="35" t="s">
        <v>113</v>
      </c>
      <c r="B126" s="49">
        <f>IF(COUNT(Vertices[Eigenvector Centrality])&gt;0,N57,NoMetricMessage)</f>
        <v>0.305353</v>
      </c>
    </row>
    <row r="127" spans="1:2" ht="15">
      <c r="A127" s="35" t="s">
        <v>114</v>
      </c>
      <c r="B127" s="49">
        <f>_xlfn.IFERROR(AVERAGE(Vertices[Eigenvector Centrality]),NoMetricMessage)</f>
        <v>0.16666666666666666</v>
      </c>
    </row>
    <row r="128" spans="1:2" ht="15">
      <c r="A128" s="35" t="s">
        <v>115</v>
      </c>
      <c r="B128" s="49">
        <f>_xlfn.IFERROR(MEDIAN(Vertices[Eigenvector Centrality]),NoMetricMessage)</f>
        <v>0.157251</v>
      </c>
    </row>
    <row r="139" spans="1:2" ht="15">
      <c r="A139" s="35" t="s">
        <v>140</v>
      </c>
      <c r="B139" s="49">
        <f>IF(COUNT(Vertices[PageRank])&gt;0,P2,NoMetricMessage)</f>
        <v>0.579069</v>
      </c>
    </row>
    <row r="140" spans="1:2" ht="15">
      <c r="A140" s="35" t="s">
        <v>141</v>
      </c>
      <c r="B140" s="49">
        <f>IF(COUNT(Vertices[PageRank])&gt;0,P57,NoMetricMessage)</f>
        <v>1.636184</v>
      </c>
    </row>
    <row r="141" spans="1:2" ht="15">
      <c r="A141" s="35" t="s">
        <v>142</v>
      </c>
      <c r="B141" s="49">
        <f>_xlfn.IFERROR(AVERAGE(Vertices[PageRank]),NoMetricMessage)</f>
        <v>0.9999069999999999</v>
      </c>
    </row>
    <row r="142" spans="1:2" ht="15">
      <c r="A142" s="35" t="s">
        <v>143</v>
      </c>
      <c r="B142" s="49">
        <f>_xlfn.IFERROR(MEDIAN(Vertices[PageRank]),NoMetricMessage)</f>
        <v>0.8281125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410</v>
      </c>
    </row>
    <row r="24" spans="10:11" ht="409.5">
      <c r="J24" t="s">
        <v>411</v>
      </c>
      <c r="K24" s="13" t="s">
        <v>564</v>
      </c>
    </row>
    <row r="25" spans="10:11" ht="15">
      <c r="J25" t="s">
        <v>412</v>
      </c>
      <c r="K25" t="b">
        <v>0</v>
      </c>
    </row>
    <row r="26" spans="10:11" ht="15">
      <c r="J26" t="s">
        <v>562</v>
      </c>
      <c r="K26" t="s">
        <v>563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421</v>
      </c>
      <c r="B2" s="128" t="s">
        <v>422</v>
      </c>
      <c r="C2" s="67" t="s">
        <v>423</v>
      </c>
    </row>
    <row r="3" spans="1:3" ht="15">
      <c r="A3" s="127" t="s">
        <v>414</v>
      </c>
      <c r="B3" s="127" t="s">
        <v>414</v>
      </c>
      <c r="C3" s="36">
        <v>26</v>
      </c>
    </row>
    <row r="4" spans="1:3" ht="15">
      <c r="A4" s="127" t="s">
        <v>415</v>
      </c>
      <c r="B4" s="127" t="s">
        <v>414</v>
      </c>
      <c r="C4" s="36">
        <v>1</v>
      </c>
    </row>
    <row r="5" spans="1:3" ht="15">
      <c r="A5" s="127" t="s">
        <v>415</v>
      </c>
      <c r="B5" s="127" t="s">
        <v>415</v>
      </c>
      <c r="C5"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429</v>
      </c>
      <c r="B1" s="13" t="s">
        <v>430</v>
      </c>
      <c r="C1" s="13" t="s">
        <v>431</v>
      </c>
      <c r="D1" s="13" t="s">
        <v>433</v>
      </c>
      <c r="E1" s="13" t="s">
        <v>432</v>
      </c>
      <c r="F1" s="13" t="s">
        <v>434</v>
      </c>
    </row>
    <row r="2" spans="1:6" ht="15">
      <c r="A2" s="89" t="s">
        <v>246</v>
      </c>
      <c r="B2" s="85">
        <v>1</v>
      </c>
      <c r="C2" s="89" t="s">
        <v>246</v>
      </c>
      <c r="D2" s="85">
        <v>1</v>
      </c>
      <c r="E2" s="89" t="s">
        <v>236</v>
      </c>
      <c r="F2" s="85">
        <v>1</v>
      </c>
    </row>
    <row r="3" spans="1:6" ht="15">
      <c r="A3" s="89" t="s">
        <v>245</v>
      </c>
      <c r="B3" s="85">
        <v>1</v>
      </c>
      <c r="C3" s="89" t="s">
        <v>247</v>
      </c>
      <c r="D3" s="85">
        <v>1</v>
      </c>
      <c r="E3" s="85"/>
      <c r="F3" s="85"/>
    </row>
    <row r="4" spans="1:6" ht="15">
      <c r="A4" s="89" t="s">
        <v>244</v>
      </c>
      <c r="B4" s="85">
        <v>1</v>
      </c>
      <c r="C4" s="89" t="s">
        <v>248</v>
      </c>
      <c r="D4" s="85">
        <v>1</v>
      </c>
      <c r="E4" s="85"/>
      <c r="F4" s="85"/>
    </row>
    <row r="5" spans="1:6" ht="15">
      <c r="A5" s="89" t="s">
        <v>243</v>
      </c>
      <c r="B5" s="85">
        <v>1</v>
      </c>
      <c r="C5" s="89" t="s">
        <v>249</v>
      </c>
      <c r="D5" s="85">
        <v>1</v>
      </c>
      <c r="E5" s="85"/>
      <c r="F5" s="85"/>
    </row>
    <row r="6" spans="1:6" ht="15">
      <c r="A6" s="89" t="s">
        <v>242</v>
      </c>
      <c r="B6" s="85">
        <v>1</v>
      </c>
      <c r="C6" s="89" t="s">
        <v>250</v>
      </c>
      <c r="D6" s="85">
        <v>1</v>
      </c>
      <c r="E6" s="85"/>
      <c r="F6" s="85"/>
    </row>
    <row r="7" spans="1:6" ht="15">
      <c r="A7" s="89" t="s">
        <v>241</v>
      </c>
      <c r="B7" s="85">
        <v>1</v>
      </c>
      <c r="C7" s="89" t="s">
        <v>251</v>
      </c>
      <c r="D7" s="85">
        <v>1</v>
      </c>
      <c r="E7" s="85"/>
      <c r="F7" s="85"/>
    </row>
    <row r="8" spans="1:6" ht="15">
      <c r="A8" s="89" t="s">
        <v>240</v>
      </c>
      <c r="B8" s="85">
        <v>1</v>
      </c>
      <c r="C8" s="89" t="s">
        <v>252</v>
      </c>
      <c r="D8" s="85">
        <v>1</v>
      </c>
      <c r="E8" s="85"/>
      <c r="F8" s="85"/>
    </row>
    <row r="9" spans="1:6" ht="15">
      <c r="A9" s="89" t="s">
        <v>239</v>
      </c>
      <c r="B9" s="85">
        <v>1</v>
      </c>
      <c r="C9" s="89" t="s">
        <v>237</v>
      </c>
      <c r="D9" s="85">
        <v>1</v>
      </c>
      <c r="E9" s="85"/>
      <c r="F9" s="85"/>
    </row>
    <row r="10" spans="1:6" ht="15">
      <c r="A10" s="89" t="s">
        <v>238</v>
      </c>
      <c r="B10" s="85">
        <v>1</v>
      </c>
      <c r="C10" s="89" t="s">
        <v>238</v>
      </c>
      <c r="D10" s="85">
        <v>1</v>
      </c>
      <c r="E10" s="85"/>
      <c r="F10" s="85"/>
    </row>
    <row r="11" spans="1:6" ht="15">
      <c r="A11" s="89" t="s">
        <v>237</v>
      </c>
      <c r="B11" s="85">
        <v>1</v>
      </c>
      <c r="C11" s="89" t="s">
        <v>239</v>
      </c>
      <c r="D11" s="85">
        <v>1</v>
      </c>
      <c r="E11" s="85"/>
      <c r="F11" s="85"/>
    </row>
    <row r="14" spans="1:6" ht="15" customHeight="1">
      <c r="A14" s="13" t="s">
        <v>437</v>
      </c>
      <c r="B14" s="13" t="s">
        <v>430</v>
      </c>
      <c r="C14" s="13" t="s">
        <v>438</v>
      </c>
      <c r="D14" s="13" t="s">
        <v>433</v>
      </c>
      <c r="E14" s="13" t="s">
        <v>439</v>
      </c>
      <c r="F14" s="13" t="s">
        <v>434</v>
      </c>
    </row>
    <row r="15" spans="1:6" ht="15">
      <c r="A15" s="85" t="s">
        <v>253</v>
      </c>
      <c r="B15" s="85">
        <v>11</v>
      </c>
      <c r="C15" s="85" t="s">
        <v>253</v>
      </c>
      <c r="D15" s="85">
        <v>10</v>
      </c>
      <c r="E15" s="85" t="s">
        <v>253</v>
      </c>
      <c r="F15" s="85">
        <v>1</v>
      </c>
    </row>
    <row r="16" spans="1:6" ht="15">
      <c r="A16" s="85" t="s">
        <v>254</v>
      </c>
      <c r="B16" s="85">
        <v>6</v>
      </c>
      <c r="C16" s="85" t="s">
        <v>254</v>
      </c>
      <c r="D16" s="85">
        <v>6</v>
      </c>
      <c r="E16" s="85"/>
      <c r="F16" s="85"/>
    </row>
    <row r="19" spans="1:6" ht="15" customHeight="1">
      <c r="A19" s="13" t="s">
        <v>442</v>
      </c>
      <c r="B19" s="13" t="s">
        <v>430</v>
      </c>
      <c r="C19" s="13" t="s">
        <v>452</v>
      </c>
      <c r="D19" s="13" t="s">
        <v>433</v>
      </c>
      <c r="E19" s="13" t="s">
        <v>453</v>
      </c>
      <c r="F19" s="13" t="s">
        <v>434</v>
      </c>
    </row>
    <row r="20" spans="1:6" ht="15">
      <c r="A20" s="85" t="s">
        <v>443</v>
      </c>
      <c r="B20" s="85">
        <v>16</v>
      </c>
      <c r="C20" s="85" t="s">
        <v>443</v>
      </c>
      <c r="D20" s="85">
        <v>16</v>
      </c>
      <c r="E20" s="85" t="s">
        <v>454</v>
      </c>
      <c r="F20" s="85">
        <v>1</v>
      </c>
    </row>
    <row r="21" spans="1:6" ht="15">
      <c r="A21" s="85" t="s">
        <v>213</v>
      </c>
      <c r="B21" s="85">
        <v>16</v>
      </c>
      <c r="C21" s="85" t="s">
        <v>213</v>
      </c>
      <c r="D21" s="85">
        <v>16</v>
      </c>
      <c r="E21" s="85" t="s">
        <v>455</v>
      </c>
      <c r="F21" s="85">
        <v>1</v>
      </c>
    </row>
    <row r="22" spans="1:6" ht="15">
      <c r="A22" s="85" t="s">
        <v>444</v>
      </c>
      <c r="B22" s="85">
        <v>15</v>
      </c>
      <c r="C22" s="85" t="s">
        <v>444</v>
      </c>
      <c r="D22" s="85">
        <v>15</v>
      </c>
      <c r="E22" s="85" t="s">
        <v>456</v>
      </c>
      <c r="F22" s="85">
        <v>1</v>
      </c>
    </row>
    <row r="23" spans="1:6" ht="15">
      <c r="A23" s="85" t="s">
        <v>445</v>
      </c>
      <c r="B23" s="85">
        <v>14</v>
      </c>
      <c r="C23" s="85" t="s">
        <v>445</v>
      </c>
      <c r="D23" s="85">
        <v>14</v>
      </c>
      <c r="E23" s="85" t="s">
        <v>457</v>
      </c>
      <c r="F23" s="85">
        <v>1</v>
      </c>
    </row>
    <row r="24" spans="1:6" ht="15">
      <c r="A24" s="85" t="s">
        <v>446</v>
      </c>
      <c r="B24" s="85">
        <v>12</v>
      </c>
      <c r="C24" s="85" t="s">
        <v>446</v>
      </c>
      <c r="D24" s="85">
        <v>12</v>
      </c>
      <c r="E24" s="85"/>
      <c r="F24" s="85"/>
    </row>
    <row r="25" spans="1:6" ht="15">
      <c r="A25" s="85" t="s">
        <v>447</v>
      </c>
      <c r="B25" s="85">
        <v>11</v>
      </c>
      <c r="C25" s="85" t="s">
        <v>447</v>
      </c>
      <c r="D25" s="85">
        <v>11</v>
      </c>
      <c r="E25" s="85"/>
      <c r="F25" s="85"/>
    </row>
    <row r="26" spans="1:6" ht="15">
      <c r="A26" s="85" t="s">
        <v>448</v>
      </c>
      <c r="B26" s="85">
        <v>11</v>
      </c>
      <c r="C26" s="85" t="s">
        <v>448</v>
      </c>
      <c r="D26" s="85">
        <v>11</v>
      </c>
      <c r="E26" s="85"/>
      <c r="F26" s="85"/>
    </row>
    <row r="27" spans="1:6" ht="15">
      <c r="A27" s="85" t="s">
        <v>449</v>
      </c>
      <c r="B27" s="85">
        <v>10</v>
      </c>
      <c r="C27" s="85" t="s">
        <v>449</v>
      </c>
      <c r="D27" s="85">
        <v>10</v>
      </c>
      <c r="E27" s="85"/>
      <c r="F27" s="85"/>
    </row>
    <row r="28" spans="1:6" ht="15">
      <c r="A28" s="85" t="s">
        <v>450</v>
      </c>
      <c r="B28" s="85">
        <v>4</v>
      </c>
      <c r="C28" s="85" t="s">
        <v>450</v>
      </c>
      <c r="D28" s="85">
        <v>4</v>
      </c>
      <c r="E28" s="85"/>
      <c r="F28" s="85"/>
    </row>
    <row r="29" spans="1:6" ht="15">
      <c r="A29" s="85" t="s">
        <v>451</v>
      </c>
      <c r="B29" s="85">
        <v>3</v>
      </c>
      <c r="C29" s="85" t="s">
        <v>451</v>
      </c>
      <c r="D29" s="85">
        <v>3</v>
      </c>
      <c r="E29" s="85"/>
      <c r="F29" s="85"/>
    </row>
    <row r="32" spans="1:6" ht="15" customHeight="1">
      <c r="A32" s="13" t="s">
        <v>460</v>
      </c>
      <c r="B32" s="13" t="s">
        <v>430</v>
      </c>
      <c r="C32" s="13" t="s">
        <v>467</v>
      </c>
      <c r="D32" s="13" t="s">
        <v>433</v>
      </c>
      <c r="E32" s="13" t="s">
        <v>468</v>
      </c>
      <c r="F32" s="13" t="s">
        <v>434</v>
      </c>
    </row>
    <row r="33" spans="1:6" ht="15">
      <c r="A33" s="91" t="s">
        <v>461</v>
      </c>
      <c r="B33" s="91">
        <v>6</v>
      </c>
      <c r="C33" s="91" t="s">
        <v>466</v>
      </c>
      <c r="D33" s="91">
        <v>16</v>
      </c>
      <c r="E33" s="91" t="s">
        <v>469</v>
      </c>
      <c r="F33" s="91">
        <v>2</v>
      </c>
    </row>
    <row r="34" spans="1:6" ht="15">
      <c r="A34" s="91" t="s">
        <v>462</v>
      </c>
      <c r="B34" s="91">
        <v>1</v>
      </c>
      <c r="C34" s="91" t="s">
        <v>443</v>
      </c>
      <c r="D34" s="91">
        <v>16</v>
      </c>
      <c r="E34" s="91"/>
      <c r="F34" s="91"/>
    </row>
    <row r="35" spans="1:6" ht="15">
      <c r="A35" s="91" t="s">
        <v>463</v>
      </c>
      <c r="B35" s="91">
        <v>0</v>
      </c>
      <c r="C35" s="91" t="s">
        <v>213</v>
      </c>
      <c r="D35" s="91">
        <v>16</v>
      </c>
      <c r="E35" s="91"/>
      <c r="F35" s="91"/>
    </row>
    <row r="36" spans="1:6" ht="15">
      <c r="A36" s="91" t="s">
        <v>464</v>
      </c>
      <c r="B36" s="91">
        <v>268</v>
      </c>
      <c r="C36" s="91" t="s">
        <v>444</v>
      </c>
      <c r="D36" s="91">
        <v>15</v>
      </c>
      <c r="E36" s="91"/>
      <c r="F36" s="91"/>
    </row>
    <row r="37" spans="1:6" ht="15">
      <c r="A37" s="91" t="s">
        <v>465</v>
      </c>
      <c r="B37" s="91">
        <v>275</v>
      </c>
      <c r="C37" s="91" t="s">
        <v>445</v>
      </c>
      <c r="D37" s="91">
        <v>14</v>
      </c>
      <c r="E37" s="91"/>
      <c r="F37" s="91"/>
    </row>
    <row r="38" spans="1:6" ht="15">
      <c r="A38" s="91" t="s">
        <v>466</v>
      </c>
      <c r="B38" s="91">
        <v>16</v>
      </c>
      <c r="C38" s="91" t="s">
        <v>446</v>
      </c>
      <c r="D38" s="91">
        <v>12</v>
      </c>
      <c r="E38" s="91"/>
      <c r="F38" s="91"/>
    </row>
    <row r="39" spans="1:6" ht="15">
      <c r="A39" s="91" t="s">
        <v>443</v>
      </c>
      <c r="B39" s="91">
        <v>16</v>
      </c>
      <c r="C39" s="91" t="s">
        <v>447</v>
      </c>
      <c r="D39" s="91">
        <v>11</v>
      </c>
      <c r="E39" s="91"/>
      <c r="F39" s="91"/>
    </row>
    <row r="40" spans="1:6" ht="15">
      <c r="A40" s="91" t="s">
        <v>213</v>
      </c>
      <c r="B40" s="91">
        <v>16</v>
      </c>
      <c r="C40" s="91" t="s">
        <v>448</v>
      </c>
      <c r="D40" s="91">
        <v>11</v>
      </c>
      <c r="E40" s="91"/>
      <c r="F40" s="91"/>
    </row>
    <row r="41" spans="1:6" ht="15">
      <c r="A41" s="91" t="s">
        <v>444</v>
      </c>
      <c r="B41" s="91">
        <v>15</v>
      </c>
      <c r="C41" s="91" t="s">
        <v>449</v>
      </c>
      <c r="D41" s="91">
        <v>10</v>
      </c>
      <c r="E41" s="91"/>
      <c r="F41" s="91"/>
    </row>
    <row r="42" spans="1:6" ht="15">
      <c r="A42" s="91" t="s">
        <v>445</v>
      </c>
      <c r="B42" s="91">
        <v>14</v>
      </c>
      <c r="C42" s="91" t="s">
        <v>217</v>
      </c>
      <c r="D42" s="91">
        <v>10</v>
      </c>
      <c r="E42" s="91"/>
      <c r="F42" s="91"/>
    </row>
    <row r="45" spans="1:6" ht="15" customHeight="1">
      <c r="A45" s="13" t="s">
        <v>472</v>
      </c>
      <c r="B45" s="13" t="s">
        <v>430</v>
      </c>
      <c r="C45" s="13" t="s">
        <v>483</v>
      </c>
      <c r="D45" s="13" t="s">
        <v>433</v>
      </c>
      <c r="E45" s="85" t="s">
        <v>484</v>
      </c>
      <c r="F45" s="85" t="s">
        <v>434</v>
      </c>
    </row>
    <row r="46" spans="1:6" ht="15">
      <c r="A46" s="91" t="s">
        <v>473</v>
      </c>
      <c r="B46" s="91">
        <v>16</v>
      </c>
      <c r="C46" s="91" t="s">
        <v>473</v>
      </c>
      <c r="D46" s="91">
        <v>16</v>
      </c>
      <c r="E46" s="91"/>
      <c r="F46" s="91"/>
    </row>
    <row r="47" spans="1:6" ht="15">
      <c r="A47" s="91" t="s">
        <v>474</v>
      </c>
      <c r="B47" s="91">
        <v>15</v>
      </c>
      <c r="C47" s="91" t="s">
        <v>474</v>
      </c>
      <c r="D47" s="91">
        <v>15</v>
      </c>
      <c r="E47" s="91"/>
      <c r="F47" s="91"/>
    </row>
    <row r="48" spans="1:6" ht="15">
      <c r="A48" s="91" t="s">
        <v>475</v>
      </c>
      <c r="B48" s="91">
        <v>14</v>
      </c>
      <c r="C48" s="91" t="s">
        <v>475</v>
      </c>
      <c r="D48" s="91">
        <v>14</v>
      </c>
      <c r="E48" s="91"/>
      <c r="F48" s="91"/>
    </row>
    <row r="49" spans="1:6" ht="15">
      <c r="A49" s="91" t="s">
        <v>476</v>
      </c>
      <c r="B49" s="91">
        <v>12</v>
      </c>
      <c r="C49" s="91" t="s">
        <v>476</v>
      </c>
      <c r="D49" s="91">
        <v>12</v>
      </c>
      <c r="E49" s="91"/>
      <c r="F49" s="91"/>
    </row>
    <row r="50" spans="1:6" ht="15">
      <c r="A50" s="91" t="s">
        <v>477</v>
      </c>
      <c r="B50" s="91">
        <v>11</v>
      </c>
      <c r="C50" s="91" t="s">
        <v>477</v>
      </c>
      <c r="D50" s="91">
        <v>11</v>
      </c>
      <c r="E50" s="91"/>
      <c r="F50" s="91"/>
    </row>
    <row r="51" spans="1:6" ht="15">
      <c r="A51" s="91" t="s">
        <v>478</v>
      </c>
      <c r="B51" s="91">
        <v>10</v>
      </c>
      <c r="C51" s="91" t="s">
        <v>478</v>
      </c>
      <c r="D51" s="91">
        <v>10</v>
      </c>
      <c r="E51" s="91"/>
      <c r="F51" s="91"/>
    </row>
    <row r="52" spans="1:6" ht="15">
      <c r="A52" s="91" t="s">
        <v>479</v>
      </c>
      <c r="B52" s="91">
        <v>10</v>
      </c>
      <c r="C52" s="91" t="s">
        <v>479</v>
      </c>
      <c r="D52" s="91">
        <v>10</v>
      </c>
      <c r="E52" s="91"/>
      <c r="F52" s="91"/>
    </row>
    <row r="53" spans="1:6" ht="15">
      <c r="A53" s="91" t="s">
        <v>480</v>
      </c>
      <c r="B53" s="91">
        <v>10</v>
      </c>
      <c r="C53" s="91" t="s">
        <v>480</v>
      </c>
      <c r="D53" s="91">
        <v>10</v>
      </c>
      <c r="E53" s="91"/>
      <c r="F53" s="91"/>
    </row>
    <row r="54" spans="1:6" ht="15">
      <c r="A54" s="91" t="s">
        <v>481</v>
      </c>
      <c r="B54" s="91">
        <v>10</v>
      </c>
      <c r="C54" s="91" t="s">
        <v>481</v>
      </c>
      <c r="D54" s="91">
        <v>10</v>
      </c>
      <c r="E54" s="91"/>
      <c r="F54" s="91"/>
    </row>
    <row r="55" spans="1:6" ht="15">
      <c r="A55" s="91" t="s">
        <v>482</v>
      </c>
      <c r="B55" s="91">
        <v>8</v>
      </c>
      <c r="C55" s="91" t="s">
        <v>482</v>
      </c>
      <c r="D55" s="91">
        <v>8</v>
      </c>
      <c r="E55" s="91"/>
      <c r="F55" s="91"/>
    </row>
    <row r="58" spans="1:6" ht="15" customHeight="1">
      <c r="A58" s="85" t="s">
        <v>487</v>
      </c>
      <c r="B58" s="85" t="s">
        <v>430</v>
      </c>
      <c r="C58" s="85" t="s">
        <v>489</v>
      </c>
      <c r="D58" s="85" t="s">
        <v>433</v>
      </c>
      <c r="E58" s="85" t="s">
        <v>490</v>
      </c>
      <c r="F58" s="85" t="s">
        <v>434</v>
      </c>
    </row>
    <row r="59" spans="1:6" ht="15">
      <c r="A59" s="85"/>
      <c r="B59" s="85"/>
      <c r="C59" s="85"/>
      <c r="D59" s="85"/>
      <c r="E59" s="85"/>
      <c r="F59" s="85"/>
    </row>
    <row r="61" spans="1:6" ht="15" customHeight="1">
      <c r="A61" s="13" t="s">
        <v>488</v>
      </c>
      <c r="B61" s="13" t="s">
        <v>430</v>
      </c>
      <c r="C61" s="13" t="s">
        <v>491</v>
      </c>
      <c r="D61" s="13" t="s">
        <v>433</v>
      </c>
      <c r="E61" s="13" t="s">
        <v>492</v>
      </c>
      <c r="F61" s="13" t="s">
        <v>434</v>
      </c>
    </row>
    <row r="62" spans="1:6" ht="15">
      <c r="A62" s="85" t="s">
        <v>216</v>
      </c>
      <c r="B62" s="85">
        <v>11</v>
      </c>
      <c r="C62" s="85" t="s">
        <v>217</v>
      </c>
      <c r="D62" s="85">
        <v>10</v>
      </c>
      <c r="E62" s="85" t="s">
        <v>215</v>
      </c>
      <c r="F62" s="85">
        <v>1</v>
      </c>
    </row>
    <row r="63" spans="1:6" ht="15">
      <c r="A63" s="85" t="s">
        <v>217</v>
      </c>
      <c r="B63" s="85">
        <v>10</v>
      </c>
      <c r="C63" s="85" t="s">
        <v>216</v>
      </c>
      <c r="D63" s="85">
        <v>10</v>
      </c>
      <c r="E63" s="85" t="s">
        <v>216</v>
      </c>
      <c r="F63" s="85">
        <v>1</v>
      </c>
    </row>
    <row r="64" spans="1:6" ht="15">
      <c r="A64" s="85" t="s">
        <v>215</v>
      </c>
      <c r="B64" s="85">
        <v>1</v>
      </c>
      <c r="C64" s="85"/>
      <c r="D64" s="85"/>
      <c r="E64" s="85" t="s">
        <v>214</v>
      </c>
      <c r="F64" s="85">
        <v>1</v>
      </c>
    </row>
    <row r="65" spans="1:6" ht="15">
      <c r="A65" s="85" t="s">
        <v>214</v>
      </c>
      <c r="B65" s="85">
        <v>1</v>
      </c>
      <c r="C65" s="85"/>
      <c r="D65" s="85"/>
      <c r="E65" s="85"/>
      <c r="F65" s="85"/>
    </row>
    <row r="68" spans="1:6" ht="15" customHeight="1">
      <c r="A68" s="13" t="s">
        <v>497</v>
      </c>
      <c r="B68" s="13" t="s">
        <v>430</v>
      </c>
      <c r="C68" s="13" t="s">
        <v>498</v>
      </c>
      <c r="D68" s="13" t="s">
        <v>433</v>
      </c>
      <c r="E68" s="13" t="s">
        <v>499</v>
      </c>
      <c r="F68" s="13" t="s">
        <v>434</v>
      </c>
    </row>
    <row r="69" spans="1:6" ht="15">
      <c r="A69" s="124" t="s">
        <v>217</v>
      </c>
      <c r="B69" s="85">
        <v>8666</v>
      </c>
      <c r="C69" s="124" t="s">
        <v>217</v>
      </c>
      <c r="D69" s="85">
        <v>8666</v>
      </c>
      <c r="E69" s="124" t="s">
        <v>214</v>
      </c>
      <c r="F69" s="85">
        <v>2805</v>
      </c>
    </row>
    <row r="70" spans="1:6" ht="15">
      <c r="A70" s="124" t="s">
        <v>214</v>
      </c>
      <c r="B70" s="85">
        <v>2805</v>
      </c>
      <c r="C70" s="124" t="s">
        <v>213</v>
      </c>
      <c r="D70" s="85">
        <v>2601</v>
      </c>
      <c r="E70" s="124" t="s">
        <v>212</v>
      </c>
      <c r="F70" s="85">
        <v>481</v>
      </c>
    </row>
    <row r="71" spans="1:6" ht="15">
      <c r="A71" s="124" t="s">
        <v>213</v>
      </c>
      <c r="B71" s="85">
        <v>2601</v>
      </c>
      <c r="C71" s="124" t="s">
        <v>216</v>
      </c>
      <c r="D71" s="85">
        <v>1</v>
      </c>
      <c r="E71" s="124" t="s">
        <v>215</v>
      </c>
      <c r="F71" s="85">
        <v>3</v>
      </c>
    </row>
    <row r="72" spans="1:6" ht="15">
      <c r="A72" s="124" t="s">
        <v>212</v>
      </c>
      <c r="B72" s="85">
        <v>481</v>
      </c>
      <c r="C72" s="124"/>
      <c r="D72" s="85"/>
      <c r="E72" s="124"/>
      <c r="F72" s="85"/>
    </row>
    <row r="73" spans="1:6" ht="15">
      <c r="A73" s="124" t="s">
        <v>215</v>
      </c>
      <c r="B73" s="85">
        <v>3</v>
      </c>
      <c r="C73" s="124"/>
      <c r="D73" s="85"/>
      <c r="E73" s="124"/>
      <c r="F73" s="85"/>
    </row>
    <row r="74" spans="1:6" ht="15">
      <c r="A74" s="124" t="s">
        <v>216</v>
      </c>
      <c r="B74" s="85">
        <v>1</v>
      </c>
      <c r="C74" s="124"/>
      <c r="D74" s="85"/>
      <c r="E74" s="124"/>
      <c r="F74" s="85"/>
    </row>
  </sheetData>
  <hyperlinks>
    <hyperlink ref="A2" r:id="rId1" display="https://www.instagram.com/p/BvAs7kDHfCh/?utm_source=ig_twitter_share&amp;igshid=pnwrv03o8xar"/>
    <hyperlink ref="A3" r:id="rId2" display="https://www.instagram.com/p/Bu4IO8zHVnA/?utm_source=ig_twitter_share&amp;igshid=1svvc4ylgp4vj"/>
    <hyperlink ref="A4" r:id="rId3" display="https://www.instagram.com/p/BuxX23SHUWW/?utm_source=ig_twitter_share&amp;igshid=ob6nnpure4lj"/>
    <hyperlink ref="A5" r:id="rId4" display="https://www.instagram.com/p/BuxXuWNnvtU/?utm_source=ig_twitter_share&amp;igshid=1c2hvsxcm4b24"/>
    <hyperlink ref="A6" r:id="rId5" display="https://www.instagram.com/p/BuxXm1XHTB-/?utm_source=ig_twitter_share&amp;igshid=14hvyrhf5gcgq"/>
    <hyperlink ref="A7" r:id="rId6" display="https://www.instagram.com/p/BunSshUnsk7/?utm_source=ig_twitter_share&amp;igshid=1fi4hzmexuway"/>
    <hyperlink ref="A8" r:id="rId7" display="https://www.instagram.com/p/BunSSkNntm5/?utm_source=ig_twitter_share&amp;igshid=17d3csgvzjkx4"/>
    <hyperlink ref="A9" r:id="rId8" display="https://www.instagram.com/p/BunSFe8nC_3/?utm_source=ig_twitter_share&amp;igshid=qdnq5gkp6qkv"/>
    <hyperlink ref="A10" r:id="rId9" display="https://www.instagram.com/p/BunR_QGHS-W/?utm_source=ig_twitter_share&amp;igshid=1wywlkp1bljju"/>
    <hyperlink ref="A11" r:id="rId10" display="https://www.instagram.com/p/BunR4S4n3GH/?utm_source=ig_twitter_share&amp;igshid=1bm3f9g94cniz"/>
    <hyperlink ref="C2" r:id="rId11" display="https://www.instagram.com/p/BvAs7kDHfCh/?utm_source=ig_twitter_share&amp;igshid=pnwrv03o8xar"/>
    <hyperlink ref="C3" r:id="rId12" display="https://twitter.com/i/web/status/1101690366112264192"/>
    <hyperlink ref="C4" r:id="rId13" display="https://twitter.com/i/web/status/1101690626582683648"/>
    <hyperlink ref="C5" r:id="rId14" display="https://twitter.com/i/web/status/1105649094108815360"/>
    <hyperlink ref="C6" r:id="rId15" display="https://twitter.com/i/web/status/1106370755531554816"/>
    <hyperlink ref="C7" r:id="rId16" display="https://twitter.com/i/web/status/1106371040744108032"/>
    <hyperlink ref="C8" r:id="rId17" display="https://twitter.com/i/web/status/1106371302334578688"/>
    <hyperlink ref="C9" r:id="rId18" display="https://www.instagram.com/p/BunR4S4n3GH/?utm_source=ig_twitter_share&amp;igshid=1bm3f9g94cniz"/>
    <hyperlink ref="C10" r:id="rId19" display="https://www.instagram.com/p/BunR_QGHS-W/?utm_source=ig_twitter_share&amp;igshid=1wywlkp1bljju"/>
    <hyperlink ref="C11" r:id="rId20" display="https://www.instagram.com/p/BunSFe8nC_3/?utm_source=ig_twitter_share&amp;igshid=qdnq5gkp6qkv"/>
    <hyperlink ref="E2" r:id="rId21" display="https://www.instagram.com/p/BunELvyHAY1/?utm_source=ig_twitter_share&amp;igshid=f61mtlsgodud"/>
  </hyperlinks>
  <printOptions/>
  <pageMargins left="0.7" right="0.7" top="0.75" bottom="0.75" header="0.3" footer="0.3"/>
  <pageSetup orientation="portrait" paperSize="9"/>
  <tableParts>
    <tablePart r:id="rId27"/>
    <tablePart r:id="rId24"/>
    <tablePart r:id="rId29"/>
    <tablePart r:id="rId22"/>
    <tablePart r:id="rId25"/>
    <tablePart r:id="rId28"/>
    <tablePart r:id="rId23"/>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2019-03-16T04:49:32Z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