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Words" sheetId="9" r:id="rId9"/>
    <sheet name="Word Pairs" sheetId="10" r:id="rId10"/>
    <sheet name="Top Items" sheetId="11" r:id="rId11"/>
    <sheet name="Network 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<sst xmlns="http://schemas.openxmlformats.org/spreadsheetml/2006/main" count="2089" uniqueCount="688">
  <si>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</si>
  <si>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</si>
  <si>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</si>
  <si>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</si>
  <si>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</si>
  <si>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</si>
  <si>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</si>
  <si>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</si>
  <si>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</si>
  <si>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</si>
  <si>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</si>
  <si>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</si>
  <si>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</si>
  <si>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</si>
  <si>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</si>
  <si>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</si>
  <si>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</si>
  <si>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</si>
  <si>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</si>
  <si>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</si>
  <si>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</si>
  <si>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</si>
  <si>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</si>
  <si>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</si>
  <si>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</si>
  <si>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</si>
  <si>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</si>
  <si>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</si>
  <si>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</si>
  <si>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</si>
  <si>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</si>
  <si>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</si>
  <si>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</si>
  <si>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</si>
  <si>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</si>
  <si>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</si>
  <si>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</si>
  <si>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</si>
  <si>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</si>
  <si>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</si>
  <si>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</si>
  <si>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</si>
  <si>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</si>
  <si>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</si>
  <si>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</si>
  <si>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</si>
  <si>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</si>
  <si>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</si>
  <si>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</si>
  <si>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</si>
  <si>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</si>
  <si>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</si>
  <si>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</si>
  <si>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</si>
  <si>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</si>
  <si>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</si>
  <si>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</si>
  <si>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</si>
  <si>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</si>
  <si>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</si>
  <si>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</si>
  <si>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</si>
  <si>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</si>
  <si>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</si>
  <si>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</si>
  <si>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</si>
  <si>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</si>
  <si>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</si>
  <si>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</si>
  <si>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</si>
  <si>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</si>
  <si>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</si>
  <si>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</si>
  <si>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</si>
  <si>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</si>
  <si>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</si>
  <si>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</si>
  <si>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</si>
  <si>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</si>
  <si>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</si>
  <si>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</si>
  <si>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</si>
  <si>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</si>
  <si>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</si>
  <si>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</si>
  <si>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</si>
  <si>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</si>
  <si>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</si>
  <si>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</si>
  <si>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</si>
  <si>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</si>
  <si>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</si>
  <si>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</si>
  <si>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</si>
  <si>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</si>
  <si>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</si>
  <si>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</si>
  <si>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</si>
  <si>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</si>
  <si>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</si>
  <si>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</si>
  <si>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</si>
  <si>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</si>
  <si>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</si>
  <si>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</si>
  <si>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</si>
  <si>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</si>
  <si>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</si>
  <si>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</si>
  <si>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</si>
  <si>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</si>
  <si>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</si>
  <si>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</si>
  <si>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</si>
  <si>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</si>
  <si>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</si>
  <si>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</si>
  <si>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</si>
  <si>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</si>
  <si>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</si>
  <si>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</si>
  <si>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</si>
  <si>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</si>
  <si>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</si>
  <si>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</si>
  <si>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</si>
  <si>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</si>
  <si>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</si>
  <si>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</si>
  <si>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</si>
  <si>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</si>
  <si>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</si>
  <si>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</si>
  <si>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</si>
  <si>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</si>
  <si>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</si>
  <si>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</si>
  <si>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</si>
  <si>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</si>
  <si>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</si>
  <si>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</si>
  <si>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</si>
  <si>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</si>
  <si>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</si>
  <si>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</si>
  <si>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</si>
  <si>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</si>
  <si>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</si>
  <si>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</si>
  <si>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</si>
  <si>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</si>
  <si>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</si>
  <si>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</si>
  <si>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</si>
  <si>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</si>
  <si>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</si>
  <si>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</si>
  <si>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</si>
  <si>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</si>
  <si>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</si>
  <si>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</si>
  <si>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</si>
  <si>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</si>
  <si>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</si>
  <si>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</si>
  <si>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</si>
  <si>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</si>
  <si>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</si>
  <si>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</si>
  <si>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</si>
  <si>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</si>
  <si>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</si>
  <si>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</si>
  <si>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</si>
  <si>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</si>
  <si>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</si>
  <si>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</si>
  <si>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</si>
  <si>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</si>
  <si>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</si>
  <si>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</si>
  <si>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</si>
  <si>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</si>
  <si>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</si>
  <si>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</si>
  <si>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</si>
  <si>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</si>
  <si>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Cell Count</t>
  </si>
  <si>
    <t>Directed</t>
  </si>
  <si>
    <t>Autofill Workbook Results</t>
  </si>
  <si>
    <t>Graph History</t>
  </si>
  <si>
    <t>Relationship</t>
  </si>
  <si>
    <t>Type</t>
  </si>
  <si>
    <t>Network Level</t>
  </si>
  <si>
    <t>yorkualumni</t>
  </si>
  <si>
    <t>yorkuconvo</t>
  </si>
  <si>
    <t>yorkucareer</t>
  </si>
  <si>
    <t>YorkUGeographyAlumni</t>
  </si>
  <si>
    <t>yorkualumnihk</t>
  </si>
  <si>
    <t>yorkscld</t>
  </si>
  <si>
    <t>YorkUTDCEC</t>
  </si>
  <si>
    <t>yorkustudents</t>
  </si>
  <si>
    <t>GlendonCampus</t>
  </si>
  <si>
    <t>YorkUlaps</t>
  </si>
  <si>
    <t>YorkUFES</t>
  </si>
  <si>
    <t>YorkUeducation</t>
  </si>
  <si>
    <t>yorkuhealth</t>
  </si>
  <si>
    <t>YorkUScience</t>
  </si>
  <si>
    <t>102498209450_Glendon College Alumni</t>
  </si>
  <si>
    <t>Osgoode</t>
  </si>
  <si>
    <t>129279994355_York Circle</t>
  </si>
  <si>
    <t>180911420869_McLaughlin College Alumni, York University</t>
  </si>
  <si>
    <t>YorkinNewYorkAlumni</t>
  </si>
  <si>
    <t>178026158916833_LGBT Queer York University Alumni</t>
  </si>
  <si>
    <t>calderlaura</t>
  </si>
  <si>
    <t>85120022171_Schulich School of Business - York University</t>
  </si>
  <si>
    <t>yorkumensrugbyalumni</t>
  </si>
  <si>
    <t>Page likes Page</t>
  </si>
  <si>
    <t>Page Like</t>
  </si>
  <si>
    <t>One</t>
  </si>
  <si>
    <t>OnePointFive</t>
  </si>
  <si>
    <t>Custom Menu Item Text</t>
  </si>
  <si>
    <t>Custom Menu Item Action</t>
  </si>
  <si>
    <t>Vertex Type</t>
  </si>
  <si>
    <t>Picture</t>
  </si>
  <si>
    <t>About</t>
  </si>
  <si>
    <t>Affiliation</t>
  </si>
  <si>
    <t>Artists We Like</t>
  </si>
  <si>
    <t>Attire</t>
  </si>
  <si>
    <t>Awards</t>
  </si>
  <si>
    <t>Band Interests</t>
  </si>
  <si>
    <t>Band Members</t>
  </si>
  <si>
    <t>Bio</t>
  </si>
  <si>
    <t>Birthday</t>
  </si>
  <si>
    <t>Booking Agent</t>
  </si>
  <si>
    <t>Built</t>
  </si>
  <si>
    <t>Category</t>
  </si>
  <si>
    <t>Category List</t>
  </si>
  <si>
    <t>Checkins</t>
  </si>
  <si>
    <t>Company Overview</t>
  </si>
  <si>
    <t>Contact Address</t>
  </si>
  <si>
    <t>Country Page Likes</t>
  </si>
  <si>
    <t>Cover</t>
  </si>
  <si>
    <t>Culinary Team</t>
  </si>
  <si>
    <t>Current Location</t>
  </si>
  <si>
    <t>Description</t>
  </si>
  <si>
    <t>Directed By</t>
  </si>
  <si>
    <t>Display Subtext</t>
  </si>
  <si>
    <t>Response Time</t>
  </si>
  <si>
    <t>E-mails</t>
  </si>
  <si>
    <t>Engagement</t>
  </si>
  <si>
    <t>Fan Count</t>
  </si>
  <si>
    <t>Featured Video</t>
  </si>
  <si>
    <t>Features</t>
  </si>
  <si>
    <t>Food Styles</t>
  </si>
  <si>
    <t>Founded</t>
  </si>
  <si>
    <t>General Info</t>
  </si>
  <si>
    <t>General Manager</t>
  </si>
  <si>
    <t>Genre</t>
  </si>
  <si>
    <t>Has Added App</t>
  </si>
  <si>
    <t>Hometown</t>
  </si>
  <si>
    <t>Hours</t>
  </si>
  <si>
    <t>Influences</t>
  </si>
  <si>
    <t>Is Always Open</t>
  </si>
  <si>
    <t>Is Community Page</t>
  </si>
  <si>
    <t>Is Eligible For Branded Content</t>
  </si>
  <si>
    <t>Is Permanently Closed</t>
  </si>
  <si>
    <t>Is Verified</t>
  </si>
  <si>
    <t>Link</t>
  </si>
  <si>
    <t>Location</t>
  </si>
  <si>
    <t>Members</t>
  </si>
  <si>
    <t>Mission</t>
  </si>
  <si>
    <t>Mpg</t>
  </si>
  <si>
    <t>Name</t>
  </si>
  <si>
    <t>Network</t>
  </si>
  <si>
    <t>Overall Star Rating</t>
  </si>
  <si>
    <t>Parent Page</t>
  </si>
  <si>
    <t>Parking</t>
  </si>
  <si>
    <t>Payment Options</t>
  </si>
  <si>
    <t>Personal Info</t>
  </si>
  <si>
    <t>Personal Interests</t>
  </si>
  <si>
    <t>Pharma Safety Info</t>
  </si>
  <si>
    <t>Phone</t>
  </si>
  <si>
    <t>Place Type</t>
  </si>
  <si>
    <t>Plot Outline</t>
  </si>
  <si>
    <t>Press Contact</t>
  </si>
  <si>
    <t>Price Range</t>
  </si>
  <si>
    <t>Produced By</t>
  </si>
  <si>
    <t>Products</t>
  </si>
  <si>
    <t>Public Transit</t>
  </si>
  <si>
    <t>Rating Count</t>
  </si>
  <si>
    <t>Record Label</t>
  </si>
  <si>
    <t>Release Date</t>
  </si>
  <si>
    <t>Restaurant Services</t>
  </si>
  <si>
    <t>Restaurant Specialties</t>
  </si>
  <si>
    <t>Schedule</t>
  </si>
  <si>
    <t>Screenplay By</t>
  </si>
  <si>
    <t>Season</t>
  </si>
  <si>
    <t>Single Line Address</t>
  </si>
  <si>
    <t>Starring</t>
  </si>
  <si>
    <t>Start Info</t>
  </si>
  <si>
    <t>Studio</t>
  </si>
  <si>
    <t>Talking About Count</t>
  </si>
  <si>
    <t>Username</t>
  </si>
  <si>
    <t>Verification Status</t>
  </si>
  <si>
    <t>Website</t>
  </si>
  <si>
    <t>Were Here Count</t>
  </si>
  <si>
    <t>Written By</t>
  </si>
  <si>
    <t>Is Seed Fan Page</t>
  </si>
  <si>
    <t>Open Facebook for This Page</t>
  </si>
  <si>
    <t>https://www.facebook.com/12574238766</t>
  </si>
  <si>
    <t>https://www.facebook.com/129279994355</t>
  </si>
  <si>
    <t>https://www.facebook.com/115119708503259</t>
  </si>
  <si>
    <t>https://www.facebook.com/180911420869</t>
  </si>
  <si>
    <t>https://www.facebook.com/252813143154</t>
  </si>
  <si>
    <t>https://www.facebook.com/177568938937081</t>
  </si>
  <si>
    <t>https://www.facebook.com/119938744769530</t>
  </si>
  <si>
    <t>https://www.facebook.com/95441790947</t>
  </si>
  <si>
    <t>https://www.facebook.com/200480306657784</t>
  </si>
  <si>
    <t>https://www.facebook.com/12922531419</t>
  </si>
  <si>
    <t>https://www.facebook.com/13390503343</t>
  </si>
  <si>
    <t>https://www.facebook.com/168118846584088</t>
  </si>
  <si>
    <t>https://www.facebook.com/305706405098</t>
  </si>
  <si>
    <t>https://www.facebook.com/278718655357</t>
  </si>
  <si>
    <t>https://www.facebook.com/55697319984</t>
  </si>
  <si>
    <t>https://www.facebook.com/115982133335</t>
  </si>
  <si>
    <t>https://www.facebook.com/102498209450</t>
  </si>
  <si>
    <t>https://www.facebook.com/141015325938313</t>
  </si>
  <si>
    <t>https://www.facebook.com/178026158916833</t>
  </si>
  <si>
    <t>https://www.facebook.com/109901854872</t>
  </si>
  <si>
    <t>https://www.facebook.com/190361631019618</t>
  </si>
  <si>
    <t>https://www.facebook.com/85120022171</t>
  </si>
  <si>
    <t>https://www.facebook.com/353810974715190</t>
  </si>
  <si>
    <t>https://scontent.xx.fbcdn.net/v/t1.0-1/p50x50/50964377_10157038039903767_5279036855763861504_n.png?_nc_cat=107&amp;_nc_ht=scontent.xx&amp;oh=3bc397a922ffb1827cc9c56631319c2b&amp;oe=5D482CA7</t>
  </si>
  <si>
    <t>https://scontent.xx.fbcdn.net/v/t1.0-1/c13.0.50.50a/p50x50/299348_10150315283374356_1010618051_n.jpg?_nc_cat=110&amp;_nc_ht=scontent.xx&amp;oh=90153de5f4613d97fec44f3c3318840e&amp;oe=5D420E5D</t>
  </si>
  <si>
    <t>https://scontent.xx.fbcdn.net/v/t1.0-1/p50x50/15894473_1517221914959691_399493405022188238_n.jpg?_nc_cat=106&amp;_nc_ht=scontent.xx&amp;oh=3aece3f643cd660c6d096dc8630b5310&amp;oe=5D46B13A</t>
  </si>
  <si>
    <t>https://scontent.xx.fbcdn.net/v/t1.0-1/c0.9.50.50a/p50x50/1460000_10151832691615870_1598444055_n.jpg?_nc_cat=101&amp;_nc_ht=scontent.xx&amp;oh=8a3c0c3013a26306764f9845dcf074d3&amp;oe=5D0BCFA7</t>
  </si>
  <si>
    <t>https://scontent.xx.fbcdn.net/v/t1.0-1/p50x50/47378813_10156251711433155_3571622209816363008_n.png?_nc_cat=100&amp;_nc_ht=scontent.xx&amp;oh=6234fd9f92a61c39a2028500c6df8d54&amp;oe=5D4EC5DE</t>
  </si>
  <si>
    <t>https://scontent.xx.fbcdn.net/v/t1.0-1/c171.21.259.259a/s50x50/155695_177570755603566_3627179_n.jpg?_nc_cat=110&amp;_nc_ht=scontent.xx&amp;oh=035646badd2bbe0dbbe477b20c1fd3d4&amp;oe=5D0AD723</t>
  </si>
  <si>
    <t>https://scontent.xx.fbcdn.net/v/t1.0-1/p50x50/405025_264948736935196_333887724_n.jpg?_nc_cat=107&amp;_nc_ht=scontent.xx&amp;oh=684abb73cca1931fb9dcfe8c7d549e47&amp;oe=5D155184</t>
  </si>
  <si>
    <t>https://scontent.xx.fbcdn.net/v/t1.0-1/p50x50/16265531_10154957348115948_5002800227177989645_n.png?_nc_cat=103&amp;_nc_ht=scontent.xx&amp;oh=e5d7e74d0b481566436e6923ef0f5299&amp;oe=5D02A7F6</t>
  </si>
  <si>
    <t>https://scontent.xx.fbcdn.net/v/t1.0-1/p50x50/36781676_1830297933676005_3102699587404562432_n.png?_nc_cat=110&amp;_nc_ht=scontent.xx&amp;oh=a47bb0f9668e2f50be1b720587724639&amp;oe=5D197ED6</t>
  </si>
  <si>
    <t>https://scontent.xx.fbcdn.net/v/t1.0-1/p50x50/46495665_10156718290711420_8826010626225602560_n.jpg?_nc_cat=111&amp;_nc_ht=scontent.xx&amp;oh=b8ef1e405c82d2fcee79e1e81042bc23&amp;oe=5D116435</t>
  </si>
  <si>
    <t>https://scontent.xx.fbcdn.net/v/t1.0-1/c66.66.828.828a/s50x50/23376_10151287478428344_1084082867_n.jpg?_nc_cat=102&amp;_nc_ht=scontent.xx&amp;oh=a6951f06e733f094a8177fbab4f99b3f&amp;oe=5D47684E</t>
  </si>
  <si>
    <t>https://scontent.xx.fbcdn.net/v/t1.0-1/p50x50/51569522_2159270647468888_548457698677489664_n.jpg?_nc_cat=102&amp;_nc_ht=scontent.xx&amp;oh=b7a649a0cded3adde2203d212933bf18&amp;oe=5D14A9E3</t>
  </si>
  <si>
    <t>https://scontent.xx.fbcdn.net/v/t1.0-1/p50x50/49836974_10161201877290099_5014227546162593792_n.jpg?_nc_cat=105&amp;_nc_ht=scontent.xx&amp;oh=fc9cfd7929f46a25e62a6edaaf9334ca&amp;oe=5D17006A</t>
  </si>
  <si>
    <t>https://scontent.xx.fbcdn.net/v/t1.0-1/p50x50/12011147_10153477044250358_9102620966818708611_n.png?_nc_cat=110&amp;_nc_ht=scontent.xx&amp;oh=3e262b23ff0ff4da03c47abc9aad6d00&amp;oe=5D4640B8</t>
  </si>
  <si>
    <t>https://scontent.xx.fbcdn.net/v/t1.0-1/p50x50/49793839_10156719203199985_5659064847833235456_n.png?_nc_cat=101&amp;_nc_ht=scontent.xx&amp;oh=9ba908b15616993352493b3f524c7078&amp;oe=5D487B3D</t>
  </si>
  <si>
    <t>https://scontent.xx.fbcdn.net/v/t1.0-1/p50x50/50878297_10157096812663336_8486863799326867456_n.jpg?_nc_cat=104&amp;_nc_ht=scontent.xx&amp;oh=93f952a5f0bbb8edbf287bdc86f935e2&amp;oe=5D48A3CB</t>
  </si>
  <si>
    <t>https://scontent.xx.fbcdn.net/v/t1.0-1/c1.0.50.50a/p50x50/10511246_10152683603774451_6229518070844853_n.jpg?_nc_cat=106&amp;_nc_ht=scontent.xx&amp;oh=8eb0e635cca43831d907823bc1ffb866&amp;oe=5D15C7B0</t>
  </si>
  <si>
    <t>https://scontent.xx.fbcdn.net/v/t1.0-1/c21.0.50.50a/p50x50/40005_141015469271632_7645315_n.jpg?_nc_cat=105&amp;_nc_ht=scontent.xx&amp;oh=32258602e585b454c9df0e138f9886e8&amp;oe=5D0CAD49</t>
  </si>
  <si>
    <t>https://scontent.xx.fbcdn.net/v/t1.0-1/c44.9.112.112a/s50x50/215689_178026878916761_40279_n.jpg?_nc_cat=110&amp;_nc_ht=scontent.xx&amp;oh=4e9699c0b899f22c0e46be6541415ff1&amp;oe=5D41D1DD</t>
  </si>
  <si>
    <t>https://scontent.xx.fbcdn.net/v/t1.0-1/p50x50/11393121_10153565917604873_1180935903079890921_n.jpg?_nc_cat=108&amp;_nc_ht=scontent.xx&amp;oh=6baf8c04e3fc1fae8ead59b809359f0f&amp;oe=5D49DA19</t>
  </si>
  <si>
    <t>https://scontent.xx.fbcdn.net/v/t1.0-1/c15.0.50.50a/p50x50/399548_10149999285987789_1102888142_n.png?_nc_cat=1&amp;_nc_ht=scontent.xx&amp;oh=bc8063505a1aa056ff197b1e04f4938b&amp;oe=5D48D205</t>
  </si>
  <si>
    <t>https://external.xx.fbcdn.net/safe_image.php?d=AQCel1ecGMJbPASe&amp;w=50&amp;h=50&amp;url=http%3A%2F%2Fupload.wikimedia.org%2Fwikipedia%2Fen%2F8%2F8d%2FSchulich_School_logo.png&amp;cfs=1&amp;fallback=hub_education&amp;f&amp;_nc_hash=AQDefO5jFW_IgAQ2</t>
  </si>
  <si>
    <t>https://scontent.xx.fbcdn.net/v/t1.0-1/p50x50/11951201_837769006319382_2260202311291319546_n.jpg?_nc_cat=102&amp;_nc_ht=scontent.xx&amp;oh=8a3cba7ac29588b2fb7f00b7dcab0562&amp;oe=5D150FB6</t>
  </si>
  <si>
    <t>The official Facebook page for York University alumni, connecting our more than 300,000 grads to news, events, perks and much more!</t>
  </si>
  <si>
    <t>The York Circle is for curious people who never want to stop learning; for parents of our students, alumni, our neighbours and friends – who want to hear York faculty explore ideas. www.theyorkcircle.ca</t>
  </si>
  <si>
    <t>Convocation is a commemoration of your life at York and an opportunity to share an important milestone with family and friends.</t>
  </si>
  <si>
    <t>Alumni and friends of McLaughlin College at York University coming together to carry on a legacy of spirit and tradition.</t>
  </si>
  <si>
    <t>The official Facebook page of the York University Career Centre. Career planning &amp; job searching workshops &amp; services for current students &amp; new grads.</t>
  </si>
  <si>
    <t>Caution: Our Alumni-Geographers are everywhere! York Geography Alumni Association.
Geography Department Online:
http://www.yorku.ca/laps/geog/</t>
  </si>
  <si>
    <t>We are the official York University Alumni presence in Hong Kong! Like us to keep up to date with our exciting events happening in your local HK chapter.</t>
  </si>
  <si>
    <t>An official Facebook page for the Division of Students. SCLD works to enrich student life through education, awareness, growth &amp; diversity.</t>
  </si>
  <si>
    <t>The York University - TD Community Engagement Centre is a teaching, research and resource centre that fosters partnerships between the community and York University.</t>
  </si>
  <si>
    <t>The official Facebook community of York University’s Division of Students. 
This channel is dedicated to providing timely and targeted information to future and current York U students.</t>
  </si>
  <si>
    <t xml:space="preserve"> The official Facebook page for Glendon Campus, York University. We're the small, beautiful et campus bilingue.</t>
  </si>
  <si>
    <t>The official Facebook page for York University's Faculty of Liberal Arts &amp; Professional Studies</t>
  </si>
  <si>
    <t xml:space="preserve">The official Facebook page for the Faculty of Environmental Studies at York University. Challenge what is. Imagine what could be. </t>
  </si>
  <si>
    <t>This is the official page for York University's Faculty of Education.  The perfect place to experience life academically, professionally &amp; socially.</t>
  </si>
  <si>
    <t xml:space="preserve">The official Facebook page for York University's Faculty of Health. </t>
  </si>
  <si>
    <t>The official Facebook page for York University's Faculty of Science.</t>
  </si>
  <si>
    <t>Welcome! Become a fan and keep checking back for updates!
Bienvenue! Devenez fan et restez à jour!</t>
  </si>
  <si>
    <t>York is Canada’s third largest university. Our family of York alumni is 235,000 strong and spans the globe. The New York City York Alumni Chapter is here to form and maintain a vibrant community of York alumni.</t>
  </si>
  <si>
    <t>Official page for Osgoode Hall Law School, York University. 
Leader in legal education; committed to experiential education extending beyond the classroom.</t>
  </si>
  <si>
    <t>http://www.lauracalder.com
http://www.twitter.com/LauraCalder</t>
  </si>
  <si>
    <t>Student Services is here to help you with your enrolment and registration queries with respect to specializations, important dates, academic advising and preparing you for the new journey ahead!</t>
  </si>
  <si>
    <t>Casual</t>
  </si>
  <si>
    <t xml:space="preserve">James Beard Award for best television show in a fixed location
Cuisine Canada Cookbook awards "Gold"
</t>
  </si>
  <si>
    <t>College &amp; University</t>
  </si>
  <si>
    <t>Organization</t>
  </si>
  <si>
    <t>Educational Consultant</t>
  </si>
  <si>
    <t>School</t>
  </si>
  <si>
    <t>Local Business</t>
  </si>
  <si>
    <t>Community</t>
  </si>
  <si>
    <t>Author</t>
  </si>
  <si>
    <t>Library</t>
  </si>
  <si>
    <t>School Sports Team</t>
  </si>
  <si>
    <t>College &amp; University,Campus Building</t>
  </si>
  <si>
    <t>College &amp; University,Organization</t>
  </si>
  <si>
    <t>Educational Consultant,College &amp; University</t>
  </si>
  <si>
    <t>College &amp; University,Community Organization</t>
  </si>
  <si>
    <t>College &amp; University,School</t>
  </si>
  <si>
    <t>School,Campus Building,College &amp; University</t>
  </si>
  <si>
    <t>College &amp; University,Campus Building,Nonprofit Organization</t>
  </si>
  <si>
    <t>School,College &amp; University</t>
  </si>
  <si>
    <t>Library,College &amp; University</t>
  </si>
  <si>
    <t xml:space="preserve">202 McLaughlin College
</t>
  </si>
  <si>
    <t>https://scontent.xx.fbcdn.net/v/t1.0-9/s720x720/52487877_10157116536538767_6020294455242784768_n.png?_nc_cat=108&amp;_nc_ht=scontent.xx&amp;oh=e98e35485307ada06dcb447fd3957e22&amp;oe=5D0EDBDF</t>
  </si>
  <si>
    <t>https://scontent.xx.fbcdn.net/v/t1.0-9/s720x720/15894668_1517223778292838_163602000414128949_n.png?_nc_cat=106&amp;_nc_ht=scontent.xx&amp;oh=1629f88dd76cd46235ed9bbb7e6d8db9&amp;oe=5D0ABC5A</t>
  </si>
  <si>
    <t>https://scontent.xx.fbcdn.net/v/t1.0-9/s720x720/19510339_10154453993255870_7578992924231502124_n.jpg?_nc_cat=110&amp;_nc_ht=scontent.xx&amp;oh=09c3706f60f85b740e38394d37a48d43&amp;oe=5D4FA9B2</t>
  </si>
  <si>
    <t>https://scontent.xx.fbcdn.net/v/t1.0-9/s720x720/47363160_10156251700258155_5901412595167920128_n.png?_nc_cat=103&amp;_nc_ht=scontent.xx&amp;oh=ce1fa03fea110bffd92a50092bb356e3&amp;oe=5D1137F3</t>
  </si>
  <si>
    <t>https://scontent.xx.fbcdn.net/v/t1.0-9/s720x720/12274350_1154045397956092_543300780421940225_n.png?_nc_cat=104&amp;_nc_ht=scontent.xx&amp;oh=d5f670bef0985bf61e70ba3d0fbd3cfc&amp;oe=5D05AB47</t>
  </si>
  <si>
    <t>https://scontent.xx.fbcdn.net/v/t1.0-9/s720x720/522389_264945440268859_1906020212_n.jpg?_nc_cat=111&amp;_nc_ht=scontent.xx&amp;oh=bad37a684f50e9a54d193443ed2a2c40&amp;oe=5D06B240</t>
  </si>
  <si>
    <t>https://scontent.xx.fbcdn.net/v/t1.0-9/s720x720/29103930_10156222972435948_7292330216309915648_n.jpg?_nc_cat=104&amp;_nc_ht=scontent.xx&amp;oh=b3c2e39c74c61a080d9f3dac14958209&amp;oe=5D4646D4</t>
  </si>
  <si>
    <t>https://scontent.xx.fbcdn.net/v/t1.0-9/p720x720/36698449_1830298267009305_2254573082658209792_n.png?_nc_cat=111&amp;_nc_ht=scontent.xx&amp;oh=75625c598a3a6f54bc51ec9e61be2b24&amp;oe=5D079EB3</t>
  </si>
  <si>
    <t>https://scontent.xx.fbcdn.net/v/t1.0-9/s720x720/53916301_10156984682591420_4361877766870663168_n.png?_nc_cat=107&amp;_nc_ht=scontent.xx&amp;oh=2457bab21549e3bf3fc4fd8a7fdb68ee&amp;oe=5D47E8EF</t>
  </si>
  <si>
    <t>https://scontent.xx.fbcdn.net/v/t1.0-9/s720x720/11022559_10152654608758344_1716092376995453770_n.jpg?_nc_cat=102&amp;_nc_ht=scontent.xx&amp;oh=e1d44d043437122ba711b4abd2cef39b&amp;oe=5D43ED4C</t>
  </si>
  <si>
    <t>https://scontent.xx.fbcdn.net/v/t1.0-9/s720x720/1383171_810900485639251_1046892137768790135_n.jpg?_nc_cat=109&amp;_nc_ht=scontent.xx&amp;oh=d5d53cb9c536a9568696a152d0d21d47&amp;oe=5D147F0A</t>
  </si>
  <si>
    <t>https://scontent.xx.fbcdn.net/v/t1.0-9/s720x720/51656847_10161271237995099_1579158255244935168_n.jpg?_nc_cat=100&amp;_nc_ht=scontent.xx&amp;oh=5bc14e82c4d700ff6e0350731124dd00&amp;oe=5D47D01B</t>
  </si>
  <si>
    <t>https://scontent.xx.fbcdn.net/v/t1.0-9/s720x720/53747567_10156717234175358_9214547253451030528_o.jpg?_nc_cat=101&amp;_nc_ht=scontent.xx&amp;oh=c8f583d5894ff25ae0680053ada4aa47&amp;oe=5D05954A</t>
  </si>
  <si>
    <t>https://scontent.xx.fbcdn.net/v/t1.0-9/s720x720/11403382_10153439752354985_8364737659049157140_n.jpg?_nc_cat=102&amp;_nc_ht=scontent.xx&amp;oh=d6346d4a5b19a125ca6093d5366e23f2&amp;oe=5D47B67E</t>
  </si>
  <si>
    <t>https://scontent.xx.fbcdn.net/v/t1.0-9/s720x720/39277211_10156685544013336_4700349661133668352_n.png?_nc_cat=103&amp;_nc_ht=scontent.xx&amp;oh=245792e667b0f0e3e933715402f9f13b&amp;oe=5D0B3C30</t>
  </si>
  <si>
    <t>https://scontent.xx.fbcdn.net/v/t1.0-9/s720x720/1919098_10153875749534451_6939050841681576019_n.jpg?_nc_cat=105&amp;_nc_ht=scontent.xx&amp;oh=456320027fb6edd4e333b7a195ff4d5c&amp;oe=5D46BC4F</t>
  </si>
  <si>
    <t>https://scontent.xx.fbcdn.net/v/t1.0-9/252394_404943182891795_1761766073_n.jpg?_nc_cat=100&amp;_nc_ht=scontent.xx&amp;oh=635f0cf2a5c84df6be0032ee9dae601b&amp;oe=5D4F9B95</t>
  </si>
  <si>
    <t>https://scontent.xx.fbcdn.net/v/t1.0-9/s720x720/36283443_10156620709244873_174169591096803328_n.png?_nc_cat=107&amp;_nc_ht=scontent.xx&amp;oh=b3d5ccba664570662dd6419166ec9ab5&amp;oe=5D480946</t>
  </si>
  <si>
    <t>https://scontent.xx.fbcdn.net/v/t1.0-9/p720x720/47018824_1891134164275681_2228107300906729472_o.jpg?_nc_cat=109&amp;_nc_ht=scontent.xx&amp;oh=ef098c408c23d99a985f0318a2cd9cc5&amp;oe=5D1441F2</t>
  </si>
  <si>
    <t>Email:
geogalum@yorku.ca
Office:  
Room 404D South, Ross Building, York University
4700 Keele Street
Toronto, ON, M3J 1P3</t>
  </si>
  <si>
    <t>York University Alumni can be found in Hong Kong &amp; Macau. Hong Kong boasts the largest Alumni group outside of Canada!</t>
  </si>
  <si>
    <t>The York University - TD Community Engagement Centre (CEC) is a York University office located off campus in the Yorkgate Mall at Jane and Finch.  Members affiliated with the CEC share a commitment to social justice and to community capacity building.</t>
  </si>
  <si>
    <t>Glendon offers a university education unique in Canada – and indeed beyond – for its combination of quality academic offerings, campus experience, and commitment to bilingualism. 
Le taux de satisfaction élevé des étudiants et la liste de nos illustres diplômés attestent de la valeur d’un diplôme de Glendon et de l’expérience exceptionnelle que vivent nos étudiants tout au long de leurs études.</t>
  </si>
  <si>
    <t>As one of the largest Faculties in Canada with more than 24,000 students, LA&amp;PS offers the most comprehensive range of programs in the social sciences, humanities and related professional fields. We offer 60 undergraduate degree programs, many of which offer double-major and major-minor options, which means that students can be inventive with their choices — studying what they love while learning what they need.
We've got the flexibility to fit almost any schedule. Classes are offered year-round during the day, evening, on weekends and online.</t>
  </si>
  <si>
    <t>The Faculty of Environmental Studies at York University was founded in 1968 at a time of rising curiosity and concern about the environment. It was the first of its kind in North America and remains the largest. An interdisciplinary approach informs all its programs which include a Bachelor’s (BES), Master’s (MES) and Doctor of Philosophy (PhD) degree in Environmental Studies.</t>
  </si>
  <si>
    <t xml:space="preserve">We are York University's Faculty of Health in Toronto Ontario. Our five degree programs are: 
Health Policy &amp; Management
Kinesiology &amp; Health Science
Nursing
Psychology
Global Health
Thank you for visiting our Facebook page! </t>
  </si>
  <si>
    <t>The Faculty of Science at York University is home to five Departments with over 150 full-time faculty members, more than 4,300 students enrolled in undergraduate and graduate studies, 80 staff, and 13,000 alumni. We receive about $15 million in research funding annually, and our scientists focus on research areas spanning nanotechnology to ecosystems and planetary systems.</t>
  </si>
  <si>
    <t>Connect, re-connect and stay in touch!
Nouez des relations, reprenez contact, faites de nouvelles connaissances et retrouvez des amis!</t>
  </si>
  <si>
    <t xml:space="preserve">The Facebook group for lesbian, gay, bisexual, trans, queer, 2-spirited or questioning alumni of York University. Find out about upcoming queer alumni events, campus activities, films/lectures and more. It’s a place to meet and mix with other queer and trans York grads while supporting everything LGBT at York. </t>
  </si>
  <si>
    <t>This page is dedicated to the York University Men's Rugby team alumni (Toronto, ON). Watch this group for information about upcoming alumni events, including our annual Alumni Game!</t>
  </si>
  <si>
    <t>154 Ottawa Road・Toronto, Ontario・80 people checked in here</t>
  </si>
  <si>
    <t>4700 Keele St・Toronto, Ontario・6,126 people checked in here</t>
  </si>
  <si>
    <t>4700 Keele St・Toronto, Ontario・10 people checked in here</t>
  </si>
  <si>
    <t>202 McLaughlin College, York University・Toronto, Ontario・13 people checked in here</t>
  </si>
  <si>
    <t>York University, 4700 Keele St・Toronto, Ontario・1 person checked in here</t>
  </si>
  <si>
    <t>Hong Kong</t>
  </si>
  <si>
    <t>172 South Ross Building・Toronto, Ontario・2 people checked in here</t>
  </si>
  <si>
    <t>Yorkgate Mall Suite 232 1 York Gate Blvd.・Toronto, Ontario・37 people checked in here</t>
  </si>
  <si>
    <t>4700 Keele Street・Toronto, Ontario・142,295 people checked in here</t>
  </si>
  <si>
    <t>2275 Bayview Avenue, York Hall B108・Toronto, Ontario・13,961 people checked in here</t>
  </si>
  <si>
    <t>4700 Keele St・Toronto, Ontario・16 people checked in here</t>
  </si>
  <si>
    <t>4700 Keele Street・Toronto, Ontario・165 people checked in here</t>
  </si>
  <si>
    <t>4700 Keele St・Toronto, Ontario・55 people checked in here</t>
  </si>
  <si>
    <t>4700 Keele Street・Toronto, Ontario・204 people checked in here</t>
  </si>
  <si>
    <t>4700 Keele St.・Toronto, Ontario・144 people checked in here</t>
  </si>
  <si>
    <t>2275 Bayview Avenue, 218 Glendon Hall・Toronto, Ontario・7 people checked in here</t>
  </si>
  <si>
    <t>New York, New York</t>
  </si>
  <si>
    <t>4700 Keele Street・Toronto, Ontario・3,890 people checked in here</t>
  </si>
  <si>
    <t>4700 Keele Street・Toronto, Ontario・131 people checked in here</t>
  </si>
  <si>
    <t>4700 Keele Street・Toronto, Ontario</t>
  </si>
  <si>
    <t>AUTOMATIC</t>
  </si>
  <si>
    <t>8.2K people like this.</t>
  </si>
  <si>
    <t>174 people like this.</t>
  </si>
  <si>
    <t>1K people like this.</t>
  </si>
  <si>
    <t>476 people like this.</t>
  </si>
  <si>
    <t>4.1K people like this.</t>
  </si>
  <si>
    <t>228 people like this.</t>
  </si>
  <si>
    <t>442 people like this.</t>
  </si>
  <si>
    <t>1.9K people like this.</t>
  </si>
  <si>
    <t>362 people like this.</t>
  </si>
  <si>
    <t>98K people like this.</t>
  </si>
  <si>
    <t>6.7K people like this.</t>
  </si>
  <si>
    <t>1.4K people like this.</t>
  </si>
  <si>
    <t>2.6K people like this.</t>
  </si>
  <si>
    <t>2.7K people like this.</t>
  </si>
  <si>
    <t>1.5K people like this.</t>
  </si>
  <si>
    <t>741 people like this.</t>
  </si>
  <si>
    <t>87 people like this.</t>
  </si>
  <si>
    <t>153 people like this.</t>
  </si>
  <si>
    <t>5.4K people like this.</t>
  </si>
  <si>
    <t>36K people like this.</t>
  </si>
  <si>
    <t>60 people like this.</t>
  </si>
  <si>
    <t>76 people like this.</t>
  </si>
  <si>
    <t>Follow us on Twitter, Youtube, Flickr, and Linkedin!
https://twitter.com/YorkUAlumni
http://www.youtube.com/user/YorkUAlumni
http://www.flickr.com/photos/yorkualumni
http://www.linkedin.com/groups?gid=48984</t>
  </si>
  <si>
    <t>A group for York Geography Alumni, undergraduate and graduate, to keep in touch with each other and the world of geography.</t>
  </si>
  <si>
    <t>This site is your gateway to the York University community in Hong Kong. We've filled the site with news of upcoming events in Hong Kong with photos and summaries of past events. 
* PLEASE PROVIDE YOUR GRADUATION DETAILS WHEN REQUESTING TO JOIN THIS GROUP. THANK YOU.</t>
  </si>
  <si>
    <t xml:space="preserve">Visit this page for current news and events at Osgoode Hall Law School.  Find out more about the JD program, admissions procedures and requirements by clicking on Extended Info and by visiting the Osgoode Hall Law School website at www.osgoode.yorku.ca </t>
  </si>
  <si>
    <t>https://www.facebook.com/yorkualumni/</t>
  </si>
  <si>
    <t>https://www.facebook.com/York-Circle-129279994355/</t>
  </si>
  <si>
    <t>https://www.facebook.com/yorkuconvo/</t>
  </si>
  <si>
    <t>https://www.facebook.com/McLaughlin-College-Alumni-York-University-180911420869/</t>
  </si>
  <si>
    <t>https://www.facebook.com/yorkucareer/</t>
  </si>
  <si>
    <t>https://www.facebook.com/YorkUGeographyAlumni/</t>
  </si>
  <si>
    <t>https://www.facebook.com/yorkualumnihk/</t>
  </si>
  <si>
    <t>https://www.facebook.com/yorkscld/</t>
  </si>
  <si>
    <t>https://www.facebook.com/YorkUTDCEC/</t>
  </si>
  <si>
    <t>https://www.facebook.com/yorkustudents/</t>
  </si>
  <si>
    <t>https://www.facebook.com/GlendonCampus/</t>
  </si>
  <si>
    <t>https://www.facebook.com/YorkUlaps/</t>
  </si>
  <si>
    <t>https://www.facebook.com/YorkUFES/</t>
  </si>
  <si>
    <t>https://www.facebook.com/YorkUeducation/</t>
  </si>
  <si>
    <t>https://www.facebook.com/yorkuhealth/</t>
  </si>
  <si>
    <t>https://www.facebook.com/YorkUScience/</t>
  </si>
  <si>
    <t>https://www.facebook.com/Glendon-College-Alumni-102498209450/</t>
  </si>
  <si>
    <t>https://www.facebook.com/YorkinNewYorkAlumni/</t>
  </si>
  <si>
    <t>https://www.facebook.com/LGBT-Queer-York-University-Alumni-178026158916833/</t>
  </si>
  <si>
    <t>https://www.facebook.com/Osgoode/</t>
  </si>
  <si>
    <t>https://www.facebook.com/calderlaura/</t>
  </si>
  <si>
    <t>https://www.facebook.com/pages/Schulich-School-of-Business-York-University/85120022171</t>
  </si>
  <si>
    <t>https://www.facebook.com/yorkumensrugbyalumni/</t>
  </si>
  <si>
    <t>154 Ottawa Road M3J 1P3 Toronto  ON Canada</t>
  </si>
  <si>
    <t>4700 Keele St M3J 1P3 Toronto  ON Canada</t>
  </si>
  <si>
    <t>202 McLaughlin College, York University M3J 1P3 Toronto  ON Canada</t>
  </si>
  <si>
    <t>York University, 4700 Keele St M3J1P3 Toronto  ON Canada</t>
  </si>
  <si>
    <t>Hong Kong  Hong Kong Hong Kong</t>
  </si>
  <si>
    <t>172 South Ross Building  Toronto  ON Canada</t>
  </si>
  <si>
    <t>Yorkgate Mall Suite 232 1 York Gate Blvd. M3N 3A1 Toronto  ON Canada</t>
  </si>
  <si>
    <t>4700 Keele Street M3J1P3 Toronto  ON Canada</t>
  </si>
  <si>
    <t>2275 Bayview Avenue, York Hall B108 M4N 3M6 Toronto  ON Canada</t>
  </si>
  <si>
    <t>4700 Keele Street M3J 1P3 Toronto  ON Canada</t>
  </si>
  <si>
    <t>4700 Keele St. M3J 1P3 Toronto  ON Canada</t>
  </si>
  <si>
    <t>2275 Bayview Avenue, 218 Glendon Hall M4N 3M6 Toronto  ON Canada</t>
  </si>
  <si>
    <t>10036 New York  NY United States</t>
  </si>
  <si>
    <t>4700 Keele Street M3P 1L3 Toronto  ON Canada</t>
  </si>
  <si>
    <t>4700 Keele Street  Toronto  ON Canada</t>
  </si>
  <si>
    <t>Alumni of the York University (Toronto, ON) Men's Rugby Program</t>
  </si>
  <si>
    <t xml:space="preserve">The Career Centre's purpose is to increase York students' confidence and abilities to construct meaningful careers. We do this by delivering career development and job search support to help York students build success on their own terms. 
</t>
  </si>
  <si>
    <t>FES VISION AND MANDATE
Our vision is to direct and combine the diverse energies, assets and activities of the Faculty of Environmental Studies to become the premier location for interdisciplinary, analytical and collaborative research, education and action on critical and changing environmental issues.
Our mandate is to provide unsurpassed opportunities for interdisciplinary teaching, learning and research about natural, built, social, cultural, and political-economic environments and the dynamic relationships between these. Dedicated to inspiring active-learners and engaged citizens, we are a community that respects and values insight, creativity, justice, and diversity and that works to promote significant social and environmental change toward the creation of a more equitable and sustainable world through imaginative and critical thought, and concerted action.</t>
  </si>
  <si>
    <t>Our vision is to educate future global leaders who will redefine and advance health and human science. We believe the solution to the crisis in health care is to keep more people healthier, longer.
Towards this goal, our emphasis is on prevention first, then care when needed, to make health and health care sustainable. This is reflected in our course and program offering, our research and our commitment to community both local and global.</t>
  </si>
  <si>
    <t>The Faculty of Science is a hub of research and teaching excellence fostering scientific discovery and preparing global thinkers to advance knowledge and human progress. Our students learn from and work with outstanding faculty members, and benefit from leading-edge research facilities. Our scientists collaborate with colleagues around the world in academia, industry and government, and also engage with the community at large through extensive outreach activities and media.</t>
  </si>
  <si>
    <t>York University - Alumni</t>
  </si>
  <si>
    <t>York Circle</t>
  </si>
  <si>
    <t>York University - Convocation</t>
  </si>
  <si>
    <t>McLaughlin College Alumni, York University</t>
  </si>
  <si>
    <t>York University Career Centre</t>
  </si>
  <si>
    <t>York University Geography Alumni Network</t>
  </si>
  <si>
    <t>York University Alumni (Hong Kong &amp; Macau)</t>
  </si>
  <si>
    <t>Student Community &amp; Leadership Development (SCLD)</t>
  </si>
  <si>
    <t>York University - TD Community Engagement Centre</t>
  </si>
  <si>
    <t>York University Students</t>
  </si>
  <si>
    <t>Glendon Campus, York University</t>
  </si>
  <si>
    <t>York University - Faculty of Liberal Arts &amp; Professional Studies</t>
  </si>
  <si>
    <t>York University - Faculty of Environmental Studies</t>
  </si>
  <si>
    <t>York University - Faculty of Education</t>
  </si>
  <si>
    <t>York University - Faculty of Health</t>
  </si>
  <si>
    <t>York University - Faculty of Science</t>
  </si>
  <si>
    <t>Glendon College Alumni</t>
  </si>
  <si>
    <t>York in New York Alumni Chapter</t>
  </si>
  <si>
    <t>LGBT Queer York University Alumni</t>
  </si>
  <si>
    <t>Osgoode Hall Law School of York University</t>
  </si>
  <si>
    <t>Laura Calder</t>
  </si>
  <si>
    <t>Schulich School of Business - York University</t>
  </si>
  <si>
    <t>York University Men's Rugby Alumni</t>
  </si>
  <si>
    <t>Lot Parking:0
Street Parking:0
Valet Parking:0</t>
  </si>
  <si>
    <t>Lot Parking:1
Street Parking:0
Valet Parking:0</t>
  </si>
  <si>
    <t>416-650-8159</t>
  </si>
  <si>
    <t>416-736-5325</t>
  </si>
  <si>
    <t>416-736-5351</t>
  </si>
  <si>
    <t>+1 416-736-5144</t>
  </si>
  <si>
    <t>(416) 736-2100 Ext. 70878</t>
  </si>
  <si>
    <t>(416) 736-2100</t>
  </si>
  <si>
    <t>416-487-6710</t>
  </si>
  <si>
    <t>416-736-5252</t>
  </si>
  <si>
    <t>416-736-5002</t>
  </si>
  <si>
    <t>416 736 2100</t>
  </si>
  <si>
    <t xml:space="preserve"> 416-736-5051</t>
  </si>
  <si>
    <t>416-487-6824</t>
  </si>
  <si>
    <t>416-736-5712</t>
  </si>
  <si>
    <t>PLACE</t>
  </si>
  <si>
    <t>$$$</t>
  </si>
  <si>
    <t>$$$$</t>
  </si>
  <si>
    <t xml:space="preserve">http://careers.yorku.ca/students-and-new-grads/services-events/
Employer &amp; Alumni Connections
- Career Fairs
- Employer Recruitment Sessions 
- Career Conversations Panel Discussions 
- Industry Insights Panels
- TASTE (Take A Student To Eat) program
Job Search Support
- Workshops
- Job Search Advising
Career Exploration Support
- Workshops
- Career Consults
Professional Etiquette Support
- Workshops
Further Education Support
- Educator Information Sessions
- Graduate &amp; Professional Studies Expo
- PhD Job Search Support Session
- Post Grad Application Support Session
</t>
  </si>
  <si>
    <t xml:space="preserve">Degrees Offered: 
Bachelors of Environmental Studies
Masters of Environmental Studies
PhD Environmental Studies </t>
  </si>
  <si>
    <t>http://www.yorku.ca/web/futurestudents/map/map_toronto.html</t>
  </si>
  <si>
    <t>TTC Route 11 and 124</t>
  </si>
  <si>
    <t>Take the 124 Sunnybrook bus from Lawrence subway station to Glendon College.
Prenez le bus N. 124 de la station de métro Lawrence jusqu'à la station Glendon College.</t>
  </si>
  <si>
    <t>Downsview subway station, 196A Rocket, 106 bus</t>
  </si>
  <si>
    <t>154 Ottawa Road, Toronto, Ontario M3J 1P3</t>
  </si>
  <si>
    <t>4700 Keele St, Toronto, Ontario M3J 1P3</t>
  </si>
  <si>
    <t>202 McLaughlin College, York University, Toronto, Ontario M3J 1P3</t>
  </si>
  <si>
    <t>York University, 4700 Keele St, Toronto, Ontario M3J1P3</t>
  </si>
  <si>
    <t>172 South Ross Building, Toronto, Ontario</t>
  </si>
  <si>
    <t>Yorkgate Mall Suite 232 1 York Gate Blvd., Toronto, Ontario M3N 3A1</t>
  </si>
  <si>
    <t>4700 Keele Street, Toronto, Ontario M3J1P3</t>
  </si>
  <si>
    <t>2275 Bayview Avenue, York Hall B108, Toronto, Ontario M4N 3M6</t>
  </si>
  <si>
    <t>4700 Keele Street, Toronto, Ontario M3J 1P3</t>
  </si>
  <si>
    <t>4700 Keele St., Toronto, Ontario M3J 1P3</t>
  </si>
  <si>
    <t>2275 Bayview Avenue, 218 Glendon Hall, Toronto, Ontario M4N 3M6</t>
  </si>
  <si>
    <t>New York, New York 10036</t>
  </si>
  <si>
    <t>4700 Keele Street, Toronto, Ontario M3P 1L3</t>
  </si>
  <si>
    <t>4700 Keele Street, Toronto, Ontario</t>
  </si>
  <si>
    <t>Unspecified</t>
  </si>
  <si>
    <t>Launched 9/24/2008</t>
  </si>
  <si>
    <t>Started</t>
  </si>
  <si>
    <t>not_verified</t>
  </si>
  <si>
    <t>blue_verified</t>
  </si>
  <si>
    <t>gray_verified</t>
  </si>
  <si>
    <t>http://alumniandfriends.yorku.ca</t>
  </si>
  <si>
    <t>http://www.theyorkcircle.ca</t>
  </si>
  <si>
    <t>http://www.yorku.ca/mygraduation</t>
  </si>
  <si>
    <t>www.yorku.ca/mcl/alumni.html</t>
  </si>
  <si>
    <t>http://careers.yorku.ca</t>
  </si>
  <si>
    <t>http://www.yorku.ca/laps/geog/gaa/
http://www.yorku.ca/alumni/getinvolved/ygaa.htm</t>
  </si>
  <si>
    <t>http://www.yorku.ca/alumni/events/</t>
  </si>
  <si>
    <t>http://scld.yorku.ca</t>
  </si>
  <si>
    <t>http://www.yorku.ca/cec</t>
  </si>
  <si>
    <t>http://www.yorku.ca/</t>
  </si>
  <si>
    <t>http://www.glendon.yorku.ca</t>
  </si>
  <si>
    <t>http://laps.yorku.ca/</t>
  </si>
  <si>
    <t>http://www.yorku.ca/fes</t>
  </si>
  <si>
    <t>edu.yorku.ca/contact/</t>
  </si>
  <si>
    <t>health.yorku.ca</t>
  </si>
  <si>
    <t>science.yorku.ca</t>
  </si>
  <si>
    <t>http://www.glendon.yorku.ca/english/alumni/index.html</t>
  </si>
  <si>
    <t>http://www.yorku.ca/alumni/</t>
  </si>
  <si>
    <t>http://www.osgoode.yorku.ca</t>
  </si>
  <si>
    <t>www.lauracalder.com</t>
  </si>
  <si>
    <t>www.schulich.yorku.ca</t>
  </si>
  <si>
    <t>&lt;?xml version="1.0" encoding="utf-8"?&gt;
&lt;configuration&gt;
  &lt;configSections&gt;
    &lt;sectionGroup name="userSettings" type="System.Configuration.UserSettingsGroup, System, Version=2.0.0.0, Culture=neutral, PublicKeyToken=b77a5c561934e089"&gt;
      &lt;section name="ImportDataUserSettings"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&lt;ImportDataUserSettings&gt;
      &lt;setting name="SaveImportDescription" serializeAs="String"&gt;
        &lt;value&gt;True&lt;/value&gt;
      &lt;/setting&gt;
      &lt;setting name="AutomateAfterImport" serializeAs="String"&gt;
        &lt;value&gt;True&lt;/value&gt;
      &lt;/setting&gt;
      &lt;setting name="ClearTablesBeforeImport" serializeAs="String"&gt;
        &lt;value&gt;True&lt;/value&gt;
      &lt;/setting&gt;
    &lt;/ImportDataUserSettings&gt;
    &lt;AutoScaleUserSettings&gt;
      &lt;setting name="AutoScale" serializeAs="String"&gt;
        &lt;value&gt;False&lt;/value&gt;
      &lt;/setting&gt;
    &lt;/AutoScaleUserSettings&gt;
    &lt;ExportToNodeXLGraphGalleryUserSettings&gt;
      &lt;setting name="Author" serializeAs="String"&gt;
        &lt;value&gt;marc_smith&lt;/value&gt;
      &lt;/setting&gt;
      &lt;setting name="ExportGraphML" serializeAs="String"&gt;
        &lt;value&gt;True&lt;/value&gt;
      &lt;/setting&gt;
      &lt;setting name="SpaceDelimitedTags" serializeAs="String"&gt;
        &lt;value /&gt;
      &lt;/setting&gt;
      &lt;setting name="UseCredentials" serializeAs="String"&gt;
        &lt;value&gt;True&lt;/value&gt;
      &lt;/setting&gt;
      &lt;setting name="ExportWorkbookAndSettings" serializeAs="String"&gt;
        &lt;value&gt;True&lt;/value&gt;
      &lt;/setting&gt;
      &lt;setting name="UseFixedAspectRatio" serializeAs="String"&gt;
        &lt;value&gt;True&lt;/value&gt;
      &lt;/setting&gt;
    &lt;/ExportToNodeXLGraphGalleryUserSettings&gt;
    &lt;GraphZoomAndScaleUserSettings&gt;
      &lt;setting name="GraphScale" serializeAs="String"&gt;
        &lt;value&gt;0.44&lt;/value&gt;
      &lt;/setting&gt;
    &lt;/GraphZoomAndScaleUserSettings&gt;
    &lt;ExportToEmailUserSettings&gt;
      &lt;setting name="SmtpUserName" serializeAs="String"&gt;
        &lt;value&gt;NodeXL-Reports@connectedaction.net&lt;/value&gt;
      &lt;/setting&gt;
      &lt;setting name="SpaceDelimitedToAddresses" serializeAs="String"&gt;
        &lt;value&gt;marc@smrfoundation.org&lt;/value&gt;
      &lt;/setting&gt;
      &lt;setting name="ExportWorkbookAndSettings" serializeAs="String"&gt;
        &lt;value&gt;True&lt;/value&gt;
      &lt;/setting&gt;
      &lt;setting name="ExportGraphML" serializeAs="String"&gt;
        &lt;value&gt;True&lt;/value&gt;
      &lt;/setting&gt;
      &lt;setting name="SmtpPort" serializeAs="String"&gt;
        &lt;value&gt;26&lt;/value&gt;
      &lt;/setting&gt;
      &lt;setting name="UseSslForSmtp" serializeAs="String"&gt;
        &lt;value&gt;False&lt;/value&gt;
      &lt;/setting&gt;
      &lt;setting name="UseFixedAspectRatio" serializeAs="String"&gt;
        &lt;value&gt;False&lt;/value&gt;
      &lt;/setting&gt;
      &lt;setting name="MessageBody" serializeAs="String"&gt;
        &lt;value&gt;&amp;lt;img src="https://nodexl.com/wp-content/uploads/2017/04/nodexl-logo-long.png" /&amp;gt;
This graph was brought to you by NodeXL.
{Graph Image}
{Graph Summar</t>
  </si>
  <si>
    <t>y}
For more information, go to &amp;lt;a href="http://nodexl.com/"&amp;gt;NodeXL on the web&amp;lt;/a&amp;gt;.&lt;/value&gt;
      &lt;/setting&gt;
      &lt;setting name="SmtpHost" serializeAs="String"&gt;
        &lt;value&gt;mail.connectedaction.net&lt;/value&gt;
      &lt;/setting&gt;
      &lt;setting name="FromAddress" serializeAs="String"&gt;
        &lt;value&gt;NodeXL-Reports@connectedaction.net&lt;/value&gt;
      &lt;/setting&gt;
    &lt;/ExportToEmailUserSettings&gt;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&lt;value&gt;Betweenness Centrality&lt;/value&gt;
      &lt;/setting&gt;
      &lt;setting name="VertexRadiusSourceColumnName" serializeAs="String"&gt;
        &lt;value&gt;Betweenness Centrality&lt;/value&gt;
      &lt;/setting&gt;
      &lt;setting name="EdgeColorDetails" serializeAs="String"&gt;
        &lt;value&gt;False False 0 10 241, 137, 4 46, 7, 195 False False True&lt;/value&gt;
      &lt;/setting&gt;
      &lt;setting name="VertexLabelFillColorDetails" serializeAs="String"&gt;
        &lt;value&gt;False False 0 10 241, 137, 4 46, 7, 195 False False True&lt;/value&gt;
      &lt;/setting&gt;
      &lt;setting name="VertexShapeSourceColumnName" serializeAs="String"&gt;
        &lt;value&gt;In-Degree&lt;/value&gt;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Bottom Center&lt;/value&gt;
      &lt;/setting&gt;
      &lt;setting name="VertexShapeDetails" serializeAs="String"&gt;
        &lt;value&gt;GreaterThan 0 Image Image&lt;/value&gt;
      &lt;/setting&gt;
      &lt;setting name="GroupCollapsedDetails" serializeAs="String"&gt;
        &lt;value&gt;GreaterThan 0 Yes No&lt;/value&gt;
      &lt;/setting&gt;
      &lt;setting name="EdgeWidthDetails" serializeAs="String"&gt;
        &lt;value&gt;False False 1 10 1 10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&lt;value&gt;Vertex&lt;/value&gt;
      &lt;/setting&gt;
      &lt;setting name="VertexToolTipSourceColumnName" serializeAs="String"&gt;
        &lt;value&gt;Content&lt;/value&gt;
      &lt;/setting&gt;
      &lt;setting name="EdgeWidthSourceColumnName" serializeAs="String"&gt;
        &lt;value&gt;Edge Weight&lt;/value&gt;
      &lt;/setting&gt;
      &lt;setting name="EdgeAlphaSourceColumnName" serializeAs="String"&gt;
        &lt;value /&gt;
      &lt;/setting&gt;
      &lt;setting name="VertexPolarAngleSourceColumnName" serializeAs="String"&gt;
        &lt;value /&gt;
      &lt;/setting&gt;
      &lt;setting name="EdgeStyleSourceColumnName" serializeAs="String"&gt;
        &lt;value&gt;Edge Weight&lt;/value&gt;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0 0 20 1000 False True&lt;/value&gt;
      &lt;/setting&gt;
      &lt;setting name="EdgeColorSourceColumnName" serializeAs="String"&gt;
        &lt;value /&gt;
      &lt;/setting&gt;
      &lt;setting name="VertexXDetails" serializeAs="String"&gt;
        &lt;value&gt;False False 0 0 0 9999 False False&lt;/value&gt;
      &lt;/setting&gt;
      &lt;setting name="GroupLabelSourceColumnName" serializeAs="String"&gt;
        &lt;value&gt;Top Words in Content&lt;/value&gt;
      &lt;/setting&gt;
      &lt;setting name="VertexColorSourceColumnName" serializeAs="String"&gt;
        &lt;value /&gt;
      &lt;/setting&gt;
      &lt;setting name="EdgeAlphaDetails" serializeAs="String"&gt;
        &lt;value&gt;False False 0 100 10 100 False False&lt;/value&gt;
      &lt;/setting&gt;
      &lt;setting name="VertexLabelPositionSourceColumnName" serializeAs="String"&gt;
        &lt;value&gt;In-Degree&lt;/value&gt;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&lt;setting name="GroupLabelDetails" serializeAs="String"&gt;
        &lt;value&gt;True&lt;/value&gt;
      &lt;/setting&gt;
    &lt;/AutoFillUserSettings3&gt;
    &lt;ColumnGroupUserSettings&gt;
      &lt;setting name="ColumnGroupsToShow" serializeAs="String"&gt;
        &lt;value&gt;EdgeDoNotHide, EdgeVisualAttributes, EdgeGraphMetrics, EdgeOtherColumns, VertexDoNotHide, VertexVi</t>
  </si>
  <si>
    <t>sualAttributes, VertexGraphMetrics, VertexOtherColumns, GroupDoNotHide, GroupVisualAttributes, GroupGraphMetrics, GroupEdgeDoNotHide,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&lt;AutomateTasksUserSettings&gt;
      &lt;setting name="AutomateThisWorkbookOnly" serializeAs="String"&gt;
        &lt;value&gt;True&lt;/value&gt;
      &lt;/setting&gt;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ExportToNodeXLGraphGallery&lt;/value&gt;
      &lt;/setting&gt;
    &lt;/AutomateTasksUserSettings&gt;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name="WordMetricUserSettings" serializeAs="String"&gt;
        &lt;value&gt;CalculateSentiment░True▓TextColumnIsOnEdgeWorksheet░False▓TextColumnName░Content▓CountByGroup░True▓SkipSingleTerms░True▓WordsToSkip░a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your▓SentimentList1Name░Positive▓SentimentList2Name░Negative▓SentimentList3Name░(Add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t>
  </si>
  <si>
    <t>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t>
  </si>
  <si>
    <t>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t>
  </si>
  <si>
    <t>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t>
  </si>
  <si>
    <t>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t>
  </si>
  <si>
    <t>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t>
  </si>
  <si>
    <t>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t>
  </si>
  <si>
    <t>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t>
  </si>
  <si>
    <t>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t>
  </si>
  <si>
    <t xml:space="preserve">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t>
  </si>
  <si>
    <t xml:space="preserve">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t>
  </si>
  <si>
    <t xml:space="preserve">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zombie&lt;/value&gt;
      &lt;/setting&gt;
      &lt;setting name="NetworkTopItemsListUserSettings" serializeAs="Xml"&gt;
        &lt;value&gt;
          &lt;NetworkTopItemsListUserSettings xmlns:xsd="http://www.w3.org/2001/XMLSchema" xmlns:xsi="http://www.w3.org/2001/XMLSchema-instance"&gt;
            &lt;IsEdgeColumn&gt;false&lt;/IsEdgeColumn&gt;
            &lt;StatusColumnName&gt;Content&lt;/StatusColumnName&gt;
            &lt;TopTweetersMentionedRepliedTo&gt;false&lt;/TopTweetersMentionedRepliedTo&gt;
            &lt;NetworkTopItemsUserSettingsToCalculate /&gt;
          &lt;/NetworkTopItemsListUserSettings&gt;
        &lt;/value&gt;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&lt;/GraphMetricUserSettings&gt;
    &lt;LayoutUserSettings&gt;
      &lt;setting name="Layout" serializeAs="String"&gt;
        &lt;value&gt;HarelKorenFastMultiscale&lt;/value&gt;
      &lt;/setting&gt;
      &lt;setting name="FruchtermanReingoldIterations" serializeAs="String"&gt;
        &lt;value&gt;10&lt;/value&gt;
      &lt;/setting&gt;
      &lt;setting name="IntergroupEdgeStyle" serializeAs="String"&gt;
        &lt;value&gt;Show&lt;/value&gt;
      &lt;/setting&gt;
      &lt;setting name="FruchtermanReingoldC" serializeAs="String"&gt;
        &lt;value&gt;3&lt;/value&gt;
      &lt;/setting&gt;
      &lt;setting name="BoxLayoutAlgorithm" serializeAs="String"&gt;
        &lt;value&gt;Treemap&lt;/value&gt;
      &lt;/setting&gt;
      &lt;setting name="ImproveLayoutOfGroups" serializeAs="String"&gt;
        &lt;value&gt;True&lt;/value&gt;
      &lt;/setting&gt;
      &lt;setting name="LayoutStyle" serializeAs="String"&gt;
        &lt;value&gt;UseGroups&lt;/value&gt;
      &lt;/setting&gt;
      &lt;setting name="GroupRectanglePenWidth" serializeAs="String"&gt;
        &lt;value&gt;1&lt;/value&gt;
      &lt;/setting&gt;
      &lt;setting name="Margin" serializeAs="String"&gt;
        &lt;value&gt;6&lt;/value&gt;
      &lt;/setting&gt;
    &lt;/LayoutUserSettings&gt;
    &lt;GeneralUserSettings4&gt;
      &lt;setting name="NewWorkbookGraphDirectedness" serializeAs="String"&gt;
        &lt;value&gt;Directed&lt;/value&gt;
      &lt;/setting&gt;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name="EdgeColor" serializeAs="String"&gt;
        &lt;value&gt;Gray&lt;/value&gt;
      &lt;/setting&gt;
      &lt;setting name="AxisFont" serializeAs="String"&gt;
        &lt;value&gt;Microsoft Sans Serif, 8.25pt&lt;/value&gt;
      &lt;/setting&gt;
      &lt;setting name="EdgeBezierDisplacementFactor" serializeAs="String"&gt;
        &lt;value&gt;0.6&lt;/value&gt;
      &lt;/setting&gt;
      &lt;setting name="BackgroundImageUri" serializeAs="String"&gt;
        &lt;value /&gt;
      &lt;/setting&gt;
      &lt;setting name="VertexRadius" serializeAs="String"&gt;
        &lt;value&gt;1.5&lt;/value&gt;
      &lt;/setting&gt;
      &lt;setting name="EdgeWidth" serializeAs="String"&gt;
        &lt;value&gt;2&lt;/value&gt;
      &lt;/setting&gt;
      &lt;setting name="RelativeArrowSize" serializeAs="String"&gt;
        &lt;value&gt;3&lt;/value&gt;
      &lt;/setting&gt;
      &lt;setting name="VertexEffect" serializeAs="String"&gt;
        &lt;value&gt;DropShadow&lt;/value&gt;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18pt White MiddleCenter 2147483647 2147483647 Black True 200 Black 86 TopLeft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t>
  </si>
  <si>
    <t>&lt;/setting&gt;
      &lt;setting name="VertexShape" serializeAs="String"&gt;
        &lt;value&gt;Image&lt;/value&gt;
      &lt;/setting&gt;
      &lt;setting name="EdgeCurveStyle" serializeAs="String"&gt;
        &lt;value&gt;Bezier&lt;/value&gt;
      &lt;/setting&gt;
    &lt;/GeneralUserSettings4&gt;
    &lt;PlugInUserSettings&gt;
      &lt;setting name="PlugInFolderPath" serializeAs="String"&gt;
        &lt;value&gt;C:\Program Files (x86)\NodeXL\Addins\Wikipedia&lt;/value&gt;
      &lt;/setting&gt;
    &lt;/PlugInUserSettings&gt;
  &lt;/userSettings&gt;
&lt;/configuration&gt;</t>
  </si>
  <si>
    <t>Edge Weight</t>
  </si>
  <si>
    <t>G1</t>
  </si>
  <si>
    <t>G2</t>
  </si>
  <si>
    <t>0, 12, 96</t>
  </si>
  <si>
    <t>0, 136, 227</t>
  </si>
  <si>
    <t>Vertex Group</t>
  </si>
  <si>
    <t>Vertex 1 Group</t>
  </si>
  <si>
    <t>Vertex 2 Group</t>
  </si>
  <si>
    <t>Group 1</t>
  </si>
  <si>
    <t>Group 2</t>
  </si>
  <si>
    <t>Edges</t>
  </si>
  <si>
    <t>Graph Type</t>
  </si>
  <si>
    <t>Modularity</t>
  </si>
  <si>
    <t>NodeXL Version</t>
  </si>
  <si>
    <t>1.0.1.410</t>
  </si>
  <si>
    <t>Word</t>
  </si>
  <si>
    <t>Words in Sentiment List#1: Positive</t>
  </si>
  <si>
    <t>Words in Sentiment List#2: Negative</t>
  </si>
  <si>
    <t>Words in Sentiment List#3: (Add your own word list)</t>
  </si>
  <si>
    <t>Non-categorized Words</t>
  </si>
  <si>
    <t>Total Words</t>
  </si>
  <si>
    <t>Count</t>
  </si>
  <si>
    <t>Salience</t>
  </si>
  <si>
    <t>(Entire graph)</t>
  </si>
  <si>
    <t>Word on Sentiment List #1: Positive</t>
  </si>
  <si>
    <t>Word on Sentiment List #2: Negative</t>
  </si>
  <si>
    <t>Word on Sentiment List #3: (Add your own word list)</t>
  </si>
  <si>
    <t>Word 1</t>
  </si>
  <si>
    <t>Word 2</t>
  </si>
  <si>
    <t>Mutual Information</t>
  </si>
  <si>
    <t>Word1 on Sentiment List #1: Positive</t>
  </si>
  <si>
    <t>Word1 on Sentiment List #2: Negative</t>
  </si>
  <si>
    <t>Word1 on Sentiment List #3: (Add your own word list)</t>
  </si>
  <si>
    <t>Word2 on Sentiment List #1: Positive</t>
  </si>
  <si>
    <t>Word2 on Sentiment List #2: Negative</t>
  </si>
  <si>
    <t>Word2 on Sentiment List #3: (Add your own word list)</t>
  </si>
  <si>
    <t>Sentiment List #1: Positive Word Count</t>
  </si>
  <si>
    <t>Sentiment List #1: Positive Word Percentage (%)</t>
  </si>
  <si>
    <t>Sentiment List #2: Negative Word Count</t>
  </si>
  <si>
    <t>Sentiment List #2: Negative Word Percentage (%)</t>
  </si>
  <si>
    <t>Sentiment List #3: (Add your own word list) Word Count</t>
  </si>
  <si>
    <t>Sentiment List #3: (Add your own word list) Word Percentage (%)</t>
  </si>
  <si>
    <t>Non-categorized Word Count</t>
  </si>
  <si>
    <t>Non-categorized Word Percentage (%)</t>
  </si>
  <si>
    <t>Edge Content Word Count</t>
  </si>
  <si>
    <t>Vertex Content Word Count</t>
  </si>
  <si>
    <t>Group Content Word Count</t>
  </si>
  <si>
    <t>Top 10 Vertices, Ranked by Betweenness Centrality</t>
  </si>
  <si>
    <t>Top Words in Content in Entire Graph</t>
  </si>
  <si>
    <t>Entire Graph Count</t>
  </si>
  <si>
    <t>Top Words in Content in G1</t>
  </si>
  <si>
    <t>Top Words in Content in G2</t>
  </si>
  <si>
    <t>G1 Count</t>
  </si>
  <si>
    <t>G2 Count</t>
  </si>
  <si>
    <t>Top Words in Content</t>
  </si>
  <si>
    <t/>
  </si>
  <si>
    <t>Top Word Pairs in Content in Entire Graph</t>
  </si>
  <si>
    <t>Top Word Pairs in Content in G1</t>
  </si>
  <si>
    <t>Top Word Pairs in Content in G2</t>
  </si>
  <si>
    <t>Top Word Pairs in Content</t>
  </si>
  <si>
    <t>Top Words in Content by Count</t>
  </si>
  <si>
    <t>Top Words in Content by Salience</t>
  </si>
  <si>
    <t>Top Word Pairs in Content by Count</t>
  </si>
  <si>
    <t>Top Word Pairs in Content by Salience</t>
  </si>
  <si>
    <t>▓0▓0▓0▓True▓Black▓Black▓▓Edge Weight▓1▓1▓0▓1▓10▓False▓▓0▓0▓0▓0▓0▓False▓▓0▓0▓0▓True▓Black▓Black▓▓Betweenness Centrality▓0.153846▓224.448291▓3▓20▓1000▓True▓▓0▓0▓0▓0▓0▓False▓▓0▓0▓0▓0▓0▓False▓▓0▓0▓0▓0▓0▓False</t>
  </si>
  <si>
    <t>Subgraph</t>
  </si>
  <si>
    <t>GraphSource░FacebookFanPages▓GraphTerm░yorkualumni▓ImportDescription░The graph represents the 1.5 fan page-likes-fan page network of the "yorkualumni" Facebook fan page(s).  The network was obtained from Facebook on Tuesday, 26 March 2019 at 19:56 UTC.  The number of downloaded page-likes for each page is limited to 100.▓ImportSuggestedTitle░Facebook Fan Pages▓ImportSuggestedFileNameNoExtension░2019-03-26 19-56-26 NodeXL Facebook Fan Pages▓GroupingDescription░The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</si>
</sst>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0" borderId="0" xfId="28"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14" fontId="0" fillId="0" borderId="0" xfId="0" applyNumberFormat="1" applyAlignment="1">
      <alignment/>
    </xf>
    <xf numFmtId="15" fontId="0" fillId="0" borderId="0" xfId="0" applyNumberFormat="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0"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67"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74">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73"/>
      <tableStyleElement type="headerRow" dxfId="272"/>
    </tableStyle>
    <tableStyle name="NodeXL Table" pivot="0" count="1">
      <tableStyleElement type="headerRow" dxfId="27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7080179"/>
        <c:axId val="42395020"/>
      </c:barChart>
      <c:catAx>
        <c:axId val="2708017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2395020"/>
        <c:crosses val="autoZero"/>
        <c:auto val="1"/>
        <c:lblOffset val="100"/>
        <c:noMultiLvlLbl val="0"/>
      </c:catAx>
      <c:valAx>
        <c:axId val="423950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0801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6010861"/>
        <c:axId val="11444566"/>
      </c:barChart>
      <c:catAx>
        <c:axId val="4601086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1444566"/>
        <c:crosses val="autoZero"/>
        <c:auto val="1"/>
        <c:lblOffset val="100"/>
        <c:noMultiLvlLbl val="0"/>
      </c:catAx>
      <c:valAx>
        <c:axId val="114445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108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5892231"/>
        <c:axId val="54594624"/>
      </c:barChart>
      <c:catAx>
        <c:axId val="3589223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594624"/>
        <c:crosses val="autoZero"/>
        <c:auto val="1"/>
        <c:lblOffset val="100"/>
        <c:noMultiLvlLbl val="0"/>
      </c:catAx>
      <c:valAx>
        <c:axId val="545946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8922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1589569"/>
        <c:axId val="60088394"/>
      </c:barChart>
      <c:catAx>
        <c:axId val="2158956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088394"/>
        <c:crosses val="autoZero"/>
        <c:auto val="1"/>
        <c:lblOffset val="100"/>
        <c:noMultiLvlLbl val="0"/>
      </c:catAx>
      <c:valAx>
        <c:axId val="600883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895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924635"/>
        <c:axId val="35321716"/>
      </c:barChart>
      <c:catAx>
        <c:axId val="392463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5321716"/>
        <c:crosses val="autoZero"/>
        <c:auto val="1"/>
        <c:lblOffset val="100"/>
        <c:noMultiLvlLbl val="0"/>
      </c:catAx>
      <c:valAx>
        <c:axId val="353217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246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9459989"/>
        <c:axId val="42486718"/>
      </c:barChart>
      <c:catAx>
        <c:axId val="4945998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2486718"/>
        <c:crosses val="autoZero"/>
        <c:auto val="1"/>
        <c:lblOffset val="100"/>
        <c:noMultiLvlLbl val="0"/>
      </c:catAx>
      <c:valAx>
        <c:axId val="424867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4599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6836143"/>
        <c:axId val="18872104"/>
      </c:barChart>
      <c:catAx>
        <c:axId val="4683614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872104"/>
        <c:crosses val="autoZero"/>
        <c:auto val="1"/>
        <c:lblOffset val="100"/>
        <c:noMultiLvlLbl val="0"/>
      </c:catAx>
      <c:valAx>
        <c:axId val="188721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8361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5631209"/>
        <c:axId val="52245426"/>
      </c:barChart>
      <c:catAx>
        <c:axId val="3563120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245426"/>
        <c:crosses val="autoZero"/>
        <c:auto val="1"/>
        <c:lblOffset val="100"/>
        <c:noMultiLvlLbl val="0"/>
      </c:catAx>
      <c:valAx>
        <c:axId val="522454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6312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46787"/>
        <c:axId val="4021084"/>
      </c:barChart>
      <c:catAx>
        <c:axId val="446787"/>
        <c:scaling>
          <c:orientation val="minMax"/>
        </c:scaling>
        <c:axPos val="b"/>
        <c:delete val="1"/>
        <c:majorTickMark val="out"/>
        <c:minorTickMark val="none"/>
        <c:tickLblPos val="none"/>
        <c:crossAx val="4021084"/>
        <c:crosses val="autoZero"/>
        <c:auto val="1"/>
        <c:lblOffset val="100"/>
        <c:noMultiLvlLbl val="0"/>
      </c:catAx>
      <c:valAx>
        <c:axId val="4021084"/>
        <c:scaling>
          <c:orientation val="minMax"/>
        </c:scaling>
        <c:axPos val="l"/>
        <c:delete val="1"/>
        <c:majorTickMark val="out"/>
        <c:minorTickMark val="none"/>
        <c:tickLblPos val="none"/>
        <c:crossAx val="44678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yorkualumn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129279994355_York Circl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yorkuconvo"/>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180911420869_McLaughlin College Alumni, York Universit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yorkucareer"/>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YorkUGeographyAlumni"/>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yorkualumnihk"/>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yorkscld"/>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YorkUTDCEC"/>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yorkustudent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GlendonCampus"/>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YorkUlap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YorkUFES"/>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YorkUeducatio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yorkuhealth"/>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YorkUScience"/>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102498209450_Glendon College Alumni"/>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YorkinNewYorkAlumni"/>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178026158916833_LGBT Queer York University Alumni"/>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Osgoode"/>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calderlaur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85120022171_Schulich School of Business - York University"/>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yorkumensrugbyalumni"/>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AC132" totalsRowShown="0" headerRowDxfId="270" dataDxfId="234">
  <autoFilter ref="A2:AC132"/>
  <tableColumns count="29">
    <tableColumn id="1" name="Vertex 1" dataDxfId="216"/>
    <tableColumn id="2" name="Vertex 2" dataDxfId="214"/>
    <tableColumn id="3" name="Color" dataDxfId="215"/>
    <tableColumn id="4" name="Width" dataDxfId="243"/>
    <tableColumn id="11" name="Style" dataDxfId="242"/>
    <tableColumn id="5" name="Opacity" dataDxfId="241"/>
    <tableColumn id="6" name="Visibility" dataDxfId="240"/>
    <tableColumn id="10" name="Label" dataDxfId="239"/>
    <tableColumn id="12" name="Label Text Color" dataDxfId="238"/>
    <tableColumn id="13" name="Label Font Size" dataDxfId="237"/>
    <tableColumn id="14" name="Reciprocated?" dataDxfId="53"/>
    <tableColumn id="7" name="ID" dataDxfId="236"/>
    <tableColumn id="9" name="Dynamic Filter" dataDxfId="235"/>
    <tableColumn id="8" name="Add Your Own Columns Here" dataDxfId="213"/>
    <tableColumn id="15" name="Relationship" dataDxfId="212"/>
    <tableColumn id="16" name="Type" dataDxfId="211"/>
    <tableColumn id="17" name="Network Level" dataDxfId="210"/>
    <tableColumn id="18" name="Edge Weight"/>
    <tableColumn id="19" name="Vertex 1 Group" dataDxfId="110">
      <calculatedColumnFormula>REPLACE(INDEX(GroupVertices[Group], MATCH(Edges[[#This Row],[Vertex 1]],GroupVertices[Vertex],0)),1,1,"")</calculatedColumnFormula>
    </tableColumn>
    <tableColumn id="20" name="Vertex 2 Group" dataDxfId="79">
      <calculatedColumnFormula>REPLACE(INDEX(GroupVertices[Group], MATCH(Edges[[#This Row],[Vertex 2]],GroupVertices[Vertex],0)),1,1,"")</calculatedColumnFormula>
    </tableColumn>
    <tableColumn id="21" name="Sentiment List #1: Positive Word Count" dataDxfId="78"/>
    <tableColumn id="22" name="Sentiment List #1: Positive Word Percentage (%)" dataDxfId="77"/>
    <tableColumn id="23" name="Sentiment List #2: Negative Word Count" dataDxfId="76"/>
    <tableColumn id="24" name="Sentiment List #2: Negative Word Percentage (%)" dataDxfId="75"/>
    <tableColumn id="25" name="Sentiment List #3: (Add your own word list) Word Count" dataDxfId="74"/>
    <tableColumn id="26" name="Sentiment List #3: (Add your own word list) Word Percentage (%)" dataDxfId="73"/>
    <tableColumn id="27" name="Non-categorized Word Count" dataDxfId="72"/>
    <tableColumn id="28" name="Non-categorized Word Percentage (%)" dataDxfId="71"/>
    <tableColumn id="29" name="Edge Content Word Count" dataDxfId="7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5" totalsRowShown="0" headerRowDxfId="109" dataDxfId="108">
  <autoFilter ref="A2:C5"/>
  <tableColumns count="3">
    <tableColumn id="1" name="Group 1" dataDxfId="107"/>
    <tableColumn id="2" name="Group 2" dataDxfId="106"/>
    <tableColumn id="3" name="Edges" dataDxfId="105"/>
  </tableColumns>
  <tableStyleInfo name="NodeXL Table" showFirstColumn="0" showLastColumn="0" showRowStripes="1" showColumnStripes="0"/>
</table>
</file>

<file path=xl/tables/table12.xml><?xml version="1.0" encoding="utf-8"?>
<table xmlns="http://schemas.openxmlformats.org/spreadsheetml/2006/main" id="11" name="Words" displayName="Words" ref="A1:G6" totalsRowShown="0" headerRowDxfId="102" dataDxfId="101">
  <autoFilter ref="A1:G6"/>
  <tableColumns count="7">
    <tableColumn id="1" name="Word" dataDxfId="100"/>
    <tableColumn id="2" name="Count" dataDxfId="99"/>
    <tableColumn id="3" name="Salience" dataDxfId="98"/>
    <tableColumn id="4" name="Group" dataDxfId="97"/>
    <tableColumn id="5" name="Word on Sentiment List #1: Positive" dataDxfId="96"/>
    <tableColumn id="6" name="Word on Sentiment List #2: Negative" dataDxfId="95"/>
    <tableColumn id="7" name="Word on Sentiment List #3: (Add your own word list)" dataDxfId="94"/>
  </tableColumns>
  <tableStyleInfo name="NodeXL Table" showFirstColumn="0" showLastColumn="0" showRowStripes="1" showColumnStripes="0"/>
</table>
</file>

<file path=xl/tables/table13.xml><?xml version="1.0" encoding="utf-8"?>
<table xmlns="http://schemas.openxmlformats.org/spreadsheetml/2006/main" id="12" name="WordPairs" displayName="WordPairs" ref="A1:L2" totalsRowShown="0" headerRowDxfId="93" dataDxfId="92">
  <autoFilter ref="A1:L2"/>
  <tableColumns count="12">
    <tableColumn id="1" name="Word 1" dataDxfId="91"/>
    <tableColumn id="2" name="Word 2" dataDxfId="90"/>
    <tableColumn id="3" name="Count" dataDxfId="89"/>
    <tableColumn id="4" name="Salience" dataDxfId="88"/>
    <tableColumn id="5" name="Mutual Information" dataDxfId="87"/>
    <tableColumn id="6" name="Group" dataDxfId="86"/>
    <tableColumn id="7" name="Word1 on Sentiment List #1: Positive" dataDxfId="85"/>
    <tableColumn id="8" name="Word1 on Sentiment List #2: Negative" dataDxfId="84"/>
    <tableColumn id="9" name="Word1 on Sentiment List #3: (Add your own word list)" dataDxfId="83"/>
    <tableColumn id="10" name="Word2 on Sentiment List #1: Positive" dataDxfId="82"/>
    <tableColumn id="11" name="Word2 on Sentiment List #2: Negative" dataDxfId="81"/>
    <tableColumn id="12" name="Word2 on Sentiment List #3: (Add your own word list)" dataDxfId="80"/>
  </tableColumns>
  <tableStyleInfo name="NodeXL Table" showFirstColumn="0" showLastColumn="0" showRowStripes="1" showColumnStripes="0"/>
</table>
</file>

<file path=xl/tables/table14.xml><?xml version="1.0" encoding="utf-8"?>
<table xmlns="http://schemas.openxmlformats.org/spreadsheetml/2006/main" id="13" name="TopItems_1" displayName="TopItems_1" ref="A1:B11" totalsRowShown="0" headerRowDxfId="27" dataDxfId="26">
  <autoFilter ref="A1:B11"/>
  <tableColumns count="2">
    <tableColumn id="1" name="Top 10 Vertices, Ranked by Betweenness Centrality" dataDxfId="25"/>
    <tableColumn id="2" name="Betweenness Centrality" dataDxfId="24"/>
  </tableColumns>
  <tableStyleInfo name="NodeXL Table" showFirstColumn="0" showLastColumn="0" showRowStripes="1" showColumnStripes="0"/>
</table>
</file>

<file path=xl/tables/table15.xml><?xml version="1.0" encoding="utf-8"?>
<table xmlns="http://schemas.openxmlformats.org/spreadsheetml/2006/main" id="14" name="NetworkTopItems_1" displayName="NetworkTopItems_1" ref="A1:F6" totalsRowShown="0" headerRowDxfId="23" dataDxfId="22">
  <autoFilter ref="A1:F6"/>
  <tableColumns count="6">
    <tableColumn id="1" name="Top Words in Content in Entire Graph" dataDxfId="21"/>
    <tableColumn id="2" name="Entire Graph Count" dataDxfId="20"/>
    <tableColumn id="3" name="Top Words in Content in G1" dataDxfId="19"/>
    <tableColumn id="4" name="G1 Count" dataDxfId="18"/>
    <tableColumn id="5" name="Top Words in Content in G2" dataDxfId="17"/>
    <tableColumn id="6" name="G2 Count" dataDxfId="16"/>
  </tableColumns>
  <tableStyleInfo name="NodeXL Table" showFirstColumn="0" showLastColumn="0" showRowStripes="1" showColumnStripes="0"/>
</table>
</file>

<file path=xl/tables/table16.xml><?xml version="1.0" encoding="utf-8"?>
<table xmlns="http://schemas.openxmlformats.org/spreadsheetml/2006/main" id="16" name="NetworkTopItems_2" displayName="NetworkTopItems_2" ref="A9:F10" totalsRowShown="0" headerRowDxfId="14" dataDxfId="13">
  <autoFilter ref="A9:F10"/>
  <tableColumns count="6">
    <tableColumn id="1" name="Top Word Pairs in Content in Entire Graph" dataDxfId="12"/>
    <tableColumn id="2" name="Entire Graph Count" dataDxfId="11"/>
    <tableColumn id="3" name="Top Word Pairs in Content in G1" dataDxfId="10"/>
    <tableColumn id="4" name="G1 Count" dataDxfId="9"/>
    <tableColumn id="5" name="Top Word Pairs in Content in G2" dataDxfId="8"/>
    <tableColumn id="6" name="G2 Count" dataDxfId="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EB25" totalsRowShown="0" headerRowDxfId="269" dataDxfId="217">
  <autoFilter ref="A2:EB25"/>
  <tableColumns count="132">
    <tableColumn id="1" name="Vertex" dataDxfId="233"/>
    <tableColumn id="132" name="Subgraph"/>
    <tableColumn id="2" name="Color" dataDxfId="232"/>
    <tableColumn id="5" name="Shape" dataDxfId="231"/>
    <tableColumn id="6" name="Size" dataDxfId="230"/>
    <tableColumn id="4" name="Opacity" dataDxfId="207"/>
    <tableColumn id="7" name="Image File" dataDxfId="205"/>
    <tableColumn id="3" name="Visibility" dataDxfId="206"/>
    <tableColumn id="10" name="Label" dataDxfId="229"/>
    <tableColumn id="16" name="Label Fill Color" dataDxfId="228"/>
    <tableColumn id="9" name="Label Position" dataDxfId="227"/>
    <tableColumn id="8" name="Tooltip" dataDxfId="226"/>
    <tableColumn id="18" name="Layout Order" dataDxfId="225"/>
    <tableColumn id="13" name="X" dataDxfId="224"/>
    <tableColumn id="14" name="Y" dataDxfId="223"/>
    <tableColumn id="12" name="Locked?" dataDxfId="222"/>
    <tableColumn id="19" name="Polar R" dataDxfId="221"/>
    <tableColumn id="20" name="Polar Angle" dataDxfId="220"/>
    <tableColumn id="21" name="Degree" dataDxfId="36"/>
    <tableColumn id="22" name="In-Degree" dataDxfId="35"/>
    <tableColumn id="23" name="Out-Degree" dataDxfId="32"/>
    <tableColumn id="24" name="Betweenness Centrality" dataDxfId="31"/>
    <tableColumn id="25" name="Closeness Centrality" dataDxfId="30"/>
    <tableColumn id="26" name="Eigenvector Centrality" dataDxfId="28"/>
    <tableColumn id="15" name="PageRank" dataDxfId="29"/>
    <tableColumn id="27" name="Clustering Coefficient" dataDxfId="33"/>
    <tableColumn id="29" name="Reciprocated Vertex Pair Ratio" dataDxfId="34"/>
    <tableColumn id="11" name="ID" dataDxfId="219"/>
    <tableColumn id="28" name="Dynamic Filter" dataDxfId="218"/>
    <tableColumn id="17" name="Add Your Own Columns Here" dataDxfId="209"/>
    <tableColumn id="30" name="Custom Menu Item Text" dataDxfId="208"/>
    <tableColumn id="31" name="Custom Menu Item Action" dataDxfId="204"/>
    <tableColumn id="32" name="Vertex Type" dataDxfId="203"/>
    <tableColumn id="33" name="Picture" dataDxfId="202"/>
    <tableColumn id="34" name="About" dataDxfId="201"/>
    <tableColumn id="35" name="Affiliation" dataDxfId="200"/>
    <tableColumn id="36" name="Artists We Like" dataDxfId="199"/>
    <tableColumn id="37" name="Attire" dataDxfId="198"/>
    <tableColumn id="38" name="Awards" dataDxfId="197"/>
    <tableColumn id="39" name="Band Interests" dataDxfId="196"/>
    <tableColumn id="40" name="Band Members" dataDxfId="195"/>
    <tableColumn id="41" name="Bio" dataDxfId="194"/>
    <tableColumn id="42" name="Birthday" dataDxfId="193"/>
    <tableColumn id="43" name="Booking Agent" dataDxfId="192"/>
    <tableColumn id="44" name="Built" dataDxfId="191"/>
    <tableColumn id="45" name="Category" dataDxfId="190"/>
    <tableColumn id="46" name="Category List" dataDxfId="189"/>
    <tableColumn id="47" name="Checkins" dataDxfId="188"/>
    <tableColumn id="48" name="Company Overview" dataDxfId="187"/>
    <tableColumn id="49" name="Contact Address" dataDxfId="186"/>
    <tableColumn id="50" name="Country Page Likes" dataDxfId="185"/>
    <tableColumn id="51" name="Cover" dataDxfId="184"/>
    <tableColumn id="52" name="Culinary Team" dataDxfId="183"/>
    <tableColumn id="53" name="Current Location" dataDxfId="182"/>
    <tableColumn id="54" name="Description" dataDxfId="181"/>
    <tableColumn id="55" name="Directed By" dataDxfId="180"/>
    <tableColumn id="56" name="Display Subtext" dataDxfId="179"/>
    <tableColumn id="57" name="Response Time" dataDxfId="178"/>
    <tableColumn id="58" name="E-mails" dataDxfId="177"/>
    <tableColumn id="59" name="Engagement" dataDxfId="176"/>
    <tableColumn id="60" name="Fan Count" dataDxfId="175"/>
    <tableColumn id="61" name="Featured Video" dataDxfId="174"/>
    <tableColumn id="62" name="Features" dataDxfId="173"/>
    <tableColumn id="63" name="Food Styles" dataDxfId="172"/>
    <tableColumn id="64" name="Founded" dataDxfId="171"/>
    <tableColumn id="65" name="General Info" dataDxfId="170"/>
    <tableColumn id="66" name="General Manager" dataDxfId="169"/>
    <tableColumn id="67" name="Genre" dataDxfId="168"/>
    <tableColumn id="68" name="Has Added App" dataDxfId="167"/>
    <tableColumn id="69" name="Hometown" dataDxfId="166"/>
    <tableColumn id="70" name="Hours" dataDxfId="165"/>
    <tableColumn id="71" name="Influences" dataDxfId="164"/>
    <tableColumn id="72" name="Is Always Open" dataDxfId="163"/>
    <tableColumn id="73" name="Is Community Page" dataDxfId="162"/>
    <tableColumn id="74" name="Is Eligible For Branded Content" dataDxfId="161"/>
    <tableColumn id="75" name="Is Permanently Closed" dataDxfId="160"/>
    <tableColumn id="76" name="Is Verified" dataDxfId="159"/>
    <tableColumn id="77" name="Link" dataDxfId="158"/>
    <tableColumn id="78" name="Location" dataDxfId="157"/>
    <tableColumn id="79" name="Members" dataDxfId="156"/>
    <tableColumn id="80" name="Mission" dataDxfId="155"/>
    <tableColumn id="81" name="Mpg" dataDxfId="154"/>
    <tableColumn id="82" name="Name" dataDxfId="153"/>
    <tableColumn id="83" name="Network" dataDxfId="152"/>
    <tableColumn id="84" name="Overall Star Rating" dataDxfId="151"/>
    <tableColumn id="85" name="Parent Page" dataDxfId="150"/>
    <tableColumn id="86" name="Parking" dataDxfId="149"/>
    <tableColumn id="87" name="Payment Options" dataDxfId="148"/>
    <tableColumn id="88" name="Personal Info" dataDxfId="147"/>
    <tableColumn id="89" name="Personal Interests" dataDxfId="146"/>
    <tableColumn id="90" name="Pharma Safety Info" dataDxfId="145"/>
    <tableColumn id="91" name="Phone" dataDxfId="144"/>
    <tableColumn id="92" name="Place Type" dataDxfId="143"/>
    <tableColumn id="93" name="Plot Outline" dataDxfId="142"/>
    <tableColumn id="94" name="Press Contact" dataDxfId="141"/>
    <tableColumn id="95" name="Price Range" dataDxfId="140"/>
    <tableColumn id="96" name="Produced By" dataDxfId="139"/>
    <tableColumn id="97" name="Products" dataDxfId="138"/>
    <tableColumn id="98" name="Public Transit" dataDxfId="137"/>
    <tableColumn id="99" name="Rating Count" dataDxfId="136"/>
    <tableColumn id="100" name="Record Label" dataDxfId="135"/>
    <tableColumn id="101" name="Release Date" dataDxfId="134"/>
    <tableColumn id="102" name="Restaurant Services" dataDxfId="133"/>
    <tableColumn id="103" name="Restaurant Specialties" dataDxfId="132"/>
    <tableColumn id="104" name="Schedule" dataDxfId="131"/>
    <tableColumn id="105" name="Screenplay By" dataDxfId="130"/>
    <tableColumn id="106" name="Season" dataDxfId="129"/>
    <tableColumn id="107" name="Single Line Address" dataDxfId="128"/>
    <tableColumn id="108" name="Starring" dataDxfId="127"/>
    <tableColumn id="109" name="Start Info" dataDxfId="126"/>
    <tableColumn id="110" name="Studio" dataDxfId="125"/>
    <tableColumn id="111" name="Talking About Count" dataDxfId="124"/>
    <tableColumn id="112" name="Username" dataDxfId="123"/>
    <tableColumn id="113" name="Verification Status" dataDxfId="122"/>
    <tableColumn id="114" name="Website" dataDxfId="121"/>
    <tableColumn id="115" name="Were Here Count" dataDxfId="120"/>
    <tableColumn id="116" name="Written By" dataDxfId="119"/>
    <tableColumn id="117" name="Is Seed Fan Page" dataDxfId="111"/>
    <tableColumn id="118" name="Vertex Group" dataDxfId="69">
      <calculatedColumnFormula>REPLACE(INDEX(GroupVertices[Group], MATCH(Vertices[[#This Row],[Vertex]],GroupVertices[Vertex],0)),1,1,"")</calculatedColumnFormula>
    </tableColumn>
    <tableColumn id="119" name="Sentiment List #1: Positive Word Count" dataDxfId="68"/>
    <tableColumn id="120" name="Sentiment List #1: Positive Word Percentage (%)" dataDxfId="67"/>
    <tableColumn id="121" name="Sentiment List #2: Negative Word Count" dataDxfId="66"/>
    <tableColumn id="122" name="Sentiment List #2: Negative Word Percentage (%)" dataDxfId="65"/>
    <tableColumn id="123" name="Sentiment List #3: (Add your own word list) Word Count" dataDxfId="64"/>
    <tableColumn id="124" name="Sentiment List #3: (Add your own word list) Word Percentage (%)" dataDxfId="63"/>
    <tableColumn id="125" name="Non-categorized Word Count" dataDxfId="62"/>
    <tableColumn id="126" name="Non-categorized Word Percentage (%)" dataDxfId="61"/>
    <tableColumn id="127" name="Vertex Content Word Count" dataDxfId="4"/>
    <tableColumn id="128" name="Top Words in Content by Count" dataDxfId="3"/>
    <tableColumn id="129" name="Top Words in Content by Salience" dataDxfId="2"/>
    <tableColumn id="130" name="Top Word Pairs in Content by Count" dataDxfId="1"/>
    <tableColumn id="131" name="Top Word Pairs in Content by Salience"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I4" totalsRowShown="0" headerRowDxfId="268">
  <autoFilter ref="A2:AI4"/>
  <tableColumns count="35">
    <tableColumn id="1" name="Group" dataDxfId="118"/>
    <tableColumn id="2" name="Vertex Color" dataDxfId="117"/>
    <tableColumn id="3" name="Vertex Shape" dataDxfId="115"/>
    <tableColumn id="22" name="Visibility" dataDxfId="116"/>
    <tableColumn id="4" name="Collapsed?"/>
    <tableColumn id="18" name="Label" dataDxfId="267"/>
    <tableColumn id="20" name="Collapsed X"/>
    <tableColumn id="21" name="Collapsed Y"/>
    <tableColumn id="6" name="ID" dataDxfId="266"/>
    <tableColumn id="19" name="Collapsed Properties" dataDxfId="52"/>
    <tableColumn id="5" name="Vertices" dataDxfId="51"/>
    <tableColumn id="7" name="Unique Edges" dataDxfId="50"/>
    <tableColumn id="8" name="Edges With Duplicates" dataDxfId="49"/>
    <tableColumn id="9" name="Total Edges" dataDxfId="48"/>
    <tableColumn id="10" name="Self-Loops" dataDxfId="47"/>
    <tableColumn id="24" name="Reciprocated Vertex Pair Ratio" dataDxfId="46"/>
    <tableColumn id="25" name="Reciprocated Edge Ratio" dataDxfId="45"/>
    <tableColumn id="11" name="Connected Components" dataDxfId="44"/>
    <tableColumn id="12" name="Single-Vertex Connected Components" dataDxfId="43"/>
    <tableColumn id="13" name="Maximum Vertices in a Connected Component" dataDxfId="42"/>
    <tableColumn id="14" name="Maximum Edges in a Connected Component" dataDxfId="41"/>
    <tableColumn id="15" name="Maximum Geodesic Distance (Diameter)" dataDxfId="40"/>
    <tableColumn id="16" name="Average Geodesic Distance" dataDxfId="39"/>
    <tableColumn id="17" name="Graph Density" dataDxfId="37"/>
    <tableColumn id="23" name="Sentiment List #1: Positive Word Count" dataDxfId="38"/>
    <tableColumn id="26" name="Sentiment List #1: Positive Word Percentage (%)" dataDxfId="60"/>
    <tableColumn id="27" name="Sentiment List #2: Negative Word Count" dataDxfId="59"/>
    <tableColumn id="28" name="Sentiment List #2: Negative Word Percentage (%)" dataDxfId="58"/>
    <tableColumn id="29" name="Sentiment List #3: (Add your own word list) Word Count" dataDxfId="57"/>
    <tableColumn id="30" name="Sentiment List #3: (Add your own word list) Word Percentage (%)" dataDxfId="56"/>
    <tableColumn id="31" name="Non-categorized Word Count" dataDxfId="55"/>
    <tableColumn id="32" name="Non-categorized Word Percentage (%)" dataDxfId="54"/>
    <tableColumn id="33" name="Group Content Word Count" dataDxfId="15"/>
    <tableColumn id="34" name="Top Words in Content" dataDxfId="6"/>
    <tableColumn id="35" name="Top Word Pairs in Content" dataDxfId="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4" totalsRowShown="0" headerRowDxfId="265" dataDxfId="264">
  <autoFilter ref="A1:C24"/>
  <tableColumns count="3">
    <tableColumn id="1" name="Group" dataDxfId="114"/>
    <tableColumn id="2" name="Vertex" dataDxfId="113"/>
    <tableColumn id="3" name="Vertex ID" dataDxfId="11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04"/>
    <tableColumn id="2" name="Value" dataDxfId="1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63"/>
    <tableColumn id="2" name="Degree Frequency" dataDxfId="262">
      <calculatedColumnFormula>COUNTIF(Vertices[Degree], "&gt;= " &amp; D2) - COUNTIF(Vertices[Degree], "&gt;=" &amp; D3)</calculatedColumnFormula>
    </tableColumn>
    <tableColumn id="3" name="In-Degree Bin" dataDxfId="261"/>
    <tableColumn id="4" name="In-Degree Frequency" dataDxfId="260">
      <calculatedColumnFormula>COUNTIF(Vertices[In-Degree], "&gt;= " &amp; F2) - COUNTIF(Vertices[In-Degree], "&gt;=" &amp; F3)</calculatedColumnFormula>
    </tableColumn>
    <tableColumn id="5" name="Out-Degree Bin" dataDxfId="259"/>
    <tableColumn id="6" name="Out-Degree Frequency" dataDxfId="258">
      <calculatedColumnFormula>COUNTIF(Vertices[Out-Degree], "&gt;= " &amp; H2) - COUNTIF(Vertices[Out-Degree], "&gt;=" &amp; H3)</calculatedColumnFormula>
    </tableColumn>
    <tableColumn id="7" name="Betweenness Centrality Bin" dataDxfId="257"/>
    <tableColumn id="8" name="Betweenness Centrality Frequency" dataDxfId="256">
      <calculatedColumnFormula>COUNTIF(Vertices[Betweenness Centrality], "&gt;= " &amp; J2) - COUNTIF(Vertices[Betweenness Centrality], "&gt;=" &amp; J3)</calculatedColumnFormula>
    </tableColumn>
    <tableColumn id="9" name="Closeness Centrality Bin" dataDxfId="255"/>
    <tableColumn id="10" name="Closeness Centrality Frequency" dataDxfId="254">
      <calculatedColumnFormula>COUNTIF(Vertices[Closeness Centrality], "&gt;= " &amp; L2) - COUNTIF(Vertices[Closeness Centrality], "&gt;=" &amp; L3)</calculatedColumnFormula>
    </tableColumn>
    <tableColumn id="11" name="Eigenvector Centrality Bin" dataDxfId="253"/>
    <tableColumn id="12" name="Eigenvector Centrality Frequency" dataDxfId="252">
      <calculatedColumnFormula>COUNTIF(Vertices[Eigenvector Centrality], "&gt;= " &amp; N2) - COUNTIF(Vertices[Eigenvector Centrality], "&gt;=" &amp; N3)</calculatedColumnFormula>
    </tableColumn>
    <tableColumn id="18" name="PageRank Bin" dataDxfId="251"/>
    <tableColumn id="17" name="PageRank Frequency" dataDxfId="250">
      <calculatedColumnFormula>COUNTIF(Vertices[Eigenvector Centrality], "&gt;= " &amp; P2) - COUNTIF(Vertices[Eigenvector Centrality], "&gt;=" &amp; P3)</calculatedColumnFormula>
    </tableColumn>
    <tableColumn id="13" name="Clustering Coefficient Bin" dataDxfId="249"/>
    <tableColumn id="14" name="Clustering Coefficient Frequency" dataDxfId="248">
      <calculatedColumnFormula>COUNTIF(Vertices[Clustering Coefficient], "&gt;= " &amp; R2) - COUNTIF(Vertices[Clustering Coefficient], "&gt;=" &amp; R3)</calculatedColumnFormula>
    </tableColumn>
    <tableColumn id="15" name="Dynamic Filter Bin" dataDxfId="247"/>
    <tableColumn id="16" name="Dynamic Filter Frequency" dataDxfId="24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2" totalsRowShown="0" headerRowDxfId="245">
  <autoFilter ref="J1:K22"/>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 Id="rId2" Type="http://schemas.openxmlformats.org/officeDocument/2006/relationships/table" Target="../tables/table16.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facebook.com/12574238766" TargetMode="External" /><Relationship Id="rId2" Type="http://schemas.openxmlformats.org/officeDocument/2006/relationships/hyperlink" Target="https://www.facebook.com/129279994355" TargetMode="External" /><Relationship Id="rId3" Type="http://schemas.openxmlformats.org/officeDocument/2006/relationships/hyperlink" Target="https://www.facebook.com/115119708503259" TargetMode="External" /><Relationship Id="rId4" Type="http://schemas.openxmlformats.org/officeDocument/2006/relationships/hyperlink" Target="https://www.facebook.com/180911420869" TargetMode="External" /><Relationship Id="rId5" Type="http://schemas.openxmlformats.org/officeDocument/2006/relationships/hyperlink" Target="https://www.facebook.com/252813143154" TargetMode="External" /><Relationship Id="rId6" Type="http://schemas.openxmlformats.org/officeDocument/2006/relationships/hyperlink" Target="https://www.facebook.com/177568938937081" TargetMode="External" /><Relationship Id="rId7" Type="http://schemas.openxmlformats.org/officeDocument/2006/relationships/hyperlink" Target="https://www.facebook.com/119938744769530" TargetMode="External" /><Relationship Id="rId8" Type="http://schemas.openxmlformats.org/officeDocument/2006/relationships/hyperlink" Target="https://www.facebook.com/95441790947" TargetMode="External" /><Relationship Id="rId9" Type="http://schemas.openxmlformats.org/officeDocument/2006/relationships/hyperlink" Target="https://www.facebook.com/200480306657784" TargetMode="External" /><Relationship Id="rId10" Type="http://schemas.openxmlformats.org/officeDocument/2006/relationships/hyperlink" Target="https://www.facebook.com/12922531419" TargetMode="External" /><Relationship Id="rId11" Type="http://schemas.openxmlformats.org/officeDocument/2006/relationships/hyperlink" Target="https://www.facebook.com/13390503343" TargetMode="External" /><Relationship Id="rId12" Type="http://schemas.openxmlformats.org/officeDocument/2006/relationships/hyperlink" Target="https://www.facebook.com/168118846584088" TargetMode="External" /><Relationship Id="rId13" Type="http://schemas.openxmlformats.org/officeDocument/2006/relationships/hyperlink" Target="https://www.facebook.com/305706405098" TargetMode="External" /><Relationship Id="rId14" Type="http://schemas.openxmlformats.org/officeDocument/2006/relationships/hyperlink" Target="https://www.facebook.com/278718655357" TargetMode="External" /><Relationship Id="rId15" Type="http://schemas.openxmlformats.org/officeDocument/2006/relationships/hyperlink" Target="https://www.facebook.com/55697319984" TargetMode="External" /><Relationship Id="rId16" Type="http://schemas.openxmlformats.org/officeDocument/2006/relationships/hyperlink" Target="https://www.facebook.com/115982133335" TargetMode="External" /><Relationship Id="rId17" Type="http://schemas.openxmlformats.org/officeDocument/2006/relationships/hyperlink" Target="https://www.facebook.com/102498209450" TargetMode="External" /><Relationship Id="rId18" Type="http://schemas.openxmlformats.org/officeDocument/2006/relationships/hyperlink" Target="https://www.facebook.com/141015325938313" TargetMode="External" /><Relationship Id="rId19" Type="http://schemas.openxmlformats.org/officeDocument/2006/relationships/hyperlink" Target="https://www.facebook.com/178026158916833" TargetMode="External" /><Relationship Id="rId20" Type="http://schemas.openxmlformats.org/officeDocument/2006/relationships/hyperlink" Target="https://www.facebook.com/109901854872" TargetMode="External" /><Relationship Id="rId21" Type="http://schemas.openxmlformats.org/officeDocument/2006/relationships/hyperlink" Target="https://www.facebook.com/190361631019618" TargetMode="External" /><Relationship Id="rId22" Type="http://schemas.openxmlformats.org/officeDocument/2006/relationships/hyperlink" Target="https://www.facebook.com/85120022171" TargetMode="External" /><Relationship Id="rId23" Type="http://schemas.openxmlformats.org/officeDocument/2006/relationships/hyperlink" Target="https://www.facebook.com/353810974715190" TargetMode="External" /><Relationship Id="rId24" Type="http://schemas.openxmlformats.org/officeDocument/2006/relationships/hyperlink" Target="https://scontent.xx.fbcdn.net/v/t1.0-1/p50x50/50964377_10157038039903767_5279036855763861504_n.png?_nc_cat=107&amp;_nc_ht=scontent.xx&amp;oh=3bc397a922ffb1827cc9c56631319c2b&amp;oe=5D482CA7" TargetMode="External" /><Relationship Id="rId25" Type="http://schemas.openxmlformats.org/officeDocument/2006/relationships/hyperlink" Target="https://scontent.xx.fbcdn.net/v/t1.0-1/c13.0.50.50a/p50x50/299348_10150315283374356_1010618051_n.jpg?_nc_cat=110&amp;_nc_ht=scontent.xx&amp;oh=90153de5f4613d97fec44f3c3318840e&amp;oe=5D420E5D" TargetMode="External" /><Relationship Id="rId26" Type="http://schemas.openxmlformats.org/officeDocument/2006/relationships/hyperlink" Target="https://scontent.xx.fbcdn.net/v/t1.0-1/p50x50/15894473_1517221914959691_399493405022188238_n.jpg?_nc_cat=106&amp;_nc_ht=scontent.xx&amp;oh=3aece3f643cd660c6d096dc8630b5310&amp;oe=5D46B13A" TargetMode="External" /><Relationship Id="rId27" Type="http://schemas.openxmlformats.org/officeDocument/2006/relationships/hyperlink" Target="https://scontent.xx.fbcdn.net/v/t1.0-1/c0.9.50.50a/p50x50/1460000_10151832691615870_1598444055_n.jpg?_nc_cat=101&amp;_nc_ht=scontent.xx&amp;oh=8a3c0c3013a26306764f9845dcf074d3&amp;oe=5D0BCFA7" TargetMode="External" /><Relationship Id="rId28" Type="http://schemas.openxmlformats.org/officeDocument/2006/relationships/hyperlink" Target="https://scontent.xx.fbcdn.net/v/t1.0-1/p50x50/47378813_10156251711433155_3571622209816363008_n.png?_nc_cat=100&amp;_nc_ht=scontent.xx&amp;oh=6234fd9f92a61c39a2028500c6df8d54&amp;oe=5D4EC5DE" TargetMode="External" /><Relationship Id="rId29" Type="http://schemas.openxmlformats.org/officeDocument/2006/relationships/hyperlink" Target="https://scontent.xx.fbcdn.net/v/t1.0-1/c171.21.259.259a/s50x50/155695_177570755603566_3627179_n.jpg?_nc_cat=110&amp;_nc_ht=scontent.xx&amp;oh=035646badd2bbe0dbbe477b20c1fd3d4&amp;oe=5D0AD723" TargetMode="External" /><Relationship Id="rId30" Type="http://schemas.openxmlformats.org/officeDocument/2006/relationships/hyperlink" Target="https://scontent.xx.fbcdn.net/v/t1.0-1/p50x50/405025_264948736935196_333887724_n.jpg?_nc_cat=107&amp;_nc_ht=scontent.xx&amp;oh=684abb73cca1931fb9dcfe8c7d549e47&amp;oe=5D155184" TargetMode="External" /><Relationship Id="rId31" Type="http://schemas.openxmlformats.org/officeDocument/2006/relationships/hyperlink" Target="https://scontent.xx.fbcdn.net/v/t1.0-1/p50x50/16265531_10154957348115948_5002800227177989645_n.png?_nc_cat=103&amp;_nc_ht=scontent.xx&amp;oh=e5d7e74d0b481566436e6923ef0f5299&amp;oe=5D02A7F6" TargetMode="External" /><Relationship Id="rId32" Type="http://schemas.openxmlformats.org/officeDocument/2006/relationships/hyperlink" Target="https://scontent.xx.fbcdn.net/v/t1.0-1/p50x50/36781676_1830297933676005_3102699587404562432_n.png?_nc_cat=110&amp;_nc_ht=scontent.xx&amp;oh=a47bb0f9668e2f50be1b720587724639&amp;oe=5D197ED6" TargetMode="External" /><Relationship Id="rId33" Type="http://schemas.openxmlformats.org/officeDocument/2006/relationships/hyperlink" Target="https://scontent.xx.fbcdn.net/v/t1.0-1/p50x50/46495665_10156718290711420_8826010626225602560_n.jpg?_nc_cat=111&amp;_nc_ht=scontent.xx&amp;oh=b8ef1e405c82d2fcee79e1e81042bc23&amp;oe=5D116435" TargetMode="External" /><Relationship Id="rId34" Type="http://schemas.openxmlformats.org/officeDocument/2006/relationships/hyperlink" Target="https://scontent.xx.fbcdn.net/v/t1.0-1/c66.66.828.828a/s50x50/23376_10151287478428344_1084082867_n.jpg?_nc_cat=102&amp;_nc_ht=scontent.xx&amp;oh=a6951f06e733f094a8177fbab4f99b3f&amp;oe=5D47684E" TargetMode="External" /><Relationship Id="rId35" Type="http://schemas.openxmlformats.org/officeDocument/2006/relationships/hyperlink" Target="https://scontent.xx.fbcdn.net/v/t1.0-1/p50x50/51569522_2159270647468888_548457698677489664_n.jpg?_nc_cat=102&amp;_nc_ht=scontent.xx&amp;oh=b7a649a0cded3adde2203d212933bf18&amp;oe=5D14A9E3" TargetMode="External" /><Relationship Id="rId36" Type="http://schemas.openxmlformats.org/officeDocument/2006/relationships/hyperlink" Target="https://scontent.xx.fbcdn.net/v/t1.0-1/p50x50/49836974_10161201877290099_5014227546162593792_n.jpg?_nc_cat=105&amp;_nc_ht=scontent.xx&amp;oh=fc9cfd7929f46a25e62a6edaaf9334ca&amp;oe=5D17006A" TargetMode="External" /><Relationship Id="rId37" Type="http://schemas.openxmlformats.org/officeDocument/2006/relationships/hyperlink" Target="https://scontent.xx.fbcdn.net/v/t1.0-1/p50x50/12011147_10153477044250358_9102620966818708611_n.png?_nc_cat=110&amp;_nc_ht=scontent.xx&amp;oh=3e262b23ff0ff4da03c47abc9aad6d00&amp;oe=5D4640B8" TargetMode="External" /><Relationship Id="rId38" Type="http://schemas.openxmlformats.org/officeDocument/2006/relationships/hyperlink" Target="https://scontent.xx.fbcdn.net/v/t1.0-1/p50x50/49793839_10156719203199985_5659064847833235456_n.png?_nc_cat=101&amp;_nc_ht=scontent.xx&amp;oh=9ba908b15616993352493b3f524c7078&amp;oe=5D487B3D" TargetMode="External" /><Relationship Id="rId39" Type="http://schemas.openxmlformats.org/officeDocument/2006/relationships/hyperlink" Target="https://scontent.xx.fbcdn.net/v/t1.0-1/p50x50/50878297_10157096812663336_8486863799326867456_n.jpg?_nc_cat=104&amp;_nc_ht=scontent.xx&amp;oh=93f952a5f0bbb8edbf287bdc86f935e2&amp;oe=5D48A3CB" TargetMode="External" /><Relationship Id="rId40" Type="http://schemas.openxmlformats.org/officeDocument/2006/relationships/hyperlink" Target="https://scontent.xx.fbcdn.net/v/t1.0-1/c1.0.50.50a/p50x50/10511246_10152683603774451_6229518070844853_n.jpg?_nc_cat=106&amp;_nc_ht=scontent.xx&amp;oh=8eb0e635cca43831d907823bc1ffb866&amp;oe=5D15C7B0" TargetMode="External" /><Relationship Id="rId41" Type="http://schemas.openxmlformats.org/officeDocument/2006/relationships/hyperlink" Target="https://scontent.xx.fbcdn.net/v/t1.0-1/c21.0.50.50a/p50x50/40005_141015469271632_7645315_n.jpg?_nc_cat=105&amp;_nc_ht=scontent.xx&amp;oh=32258602e585b454c9df0e138f9886e8&amp;oe=5D0CAD49" TargetMode="External" /><Relationship Id="rId42" Type="http://schemas.openxmlformats.org/officeDocument/2006/relationships/hyperlink" Target="https://scontent.xx.fbcdn.net/v/t1.0-1/c44.9.112.112a/s50x50/215689_178026878916761_40279_n.jpg?_nc_cat=110&amp;_nc_ht=scontent.xx&amp;oh=4e9699c0b899f22c0e46be6541415ff1&amp;oe=5D41D1DD" TargetMode="External" /><Relationship Id="rId43" Type="http://schemas.openxmlformats.org/officeDocument/2006/relationships/hyperlink" Target="https://scontent.xx.fbcdn.net/v/t1.0-1/p50x50/11393121_10153565917604873_1180935903079890921_n.jpg?_nc_cat=108&amp;_nc_ht=scontent.xx&amp;oh=6baf8c04e3fc1fae8ead59b809359f0f&amp;oe=5D49DA19" TargetMode="External" /><Relationship Id="rId44" Type="http://schemas.openxmlformats.org/officeDocument/2006/relationships/hyperlink" Target="https://scontent.xx.fbcdn.net/v/t1.0-1/c15.0.50.50a/p50x50/399548_10149999285987789_1102888142_n.png?_nc_cat=1&amp;_nc_ht=scontent.xx&amp;oh=bc8063505a1aa056ff197b1e04f4938b&amp;oe=5D48D205" TargetMode="External" /><Relationship Id="rId45" Type="http://schemas.openxmlformats.org/officeDocument/2006/relationships/hyperlink" Target="https://external.xx.fbcdn.net/safe_image.php?d=AQCel1ecGMJbPASe&amp;w=50&amp;h=50&amp;url=http%3A%2F%2Fupload.wikimedia.org%2Fwikipedia%2Fen%2F8%2F8d%2FSchulich_School_logo.png&amp;cfs=1&amp;fallback=hub_education&amp;f&amp;_nc_hash=AQDefO5jFW_IgAQ2" TargetMode="External" /><Relationship Id="rId46" Type="http://schemas.openxmlformats.org/officeDocument/2006/relationships/hyperlink" Target="https://scontent.xx.fbcdn.net/v/t1.0-1/p50x50/11951201_837769006319382_2260202311291319546_n.jpg?_nc_cat=102&amp;_nc_ht=scontent.xx&amp;oh=8a3cba7ac29588b2fb7f00b7dcab0562&amp;oe=5D150FB6" TargetMode="External" /><Relationship Id="rId47" Type="http://schemas.openxmlformats.org/officeDocument/2006/relationships/hyperlink" Target="https://scontent.xx.fbcdn.net/v/t1.0-1/p50x50/50964377_10157038039903767_5279036855763861504_n.png?_nc_cat=107&amp;_nc_ht=scontent.xx&amp;oh=3bc397a922ffb1827cc9c56631319c2b&amp;oe=5D482CA7" TargetMode="External" /><Relationship Id="rId48" Type="http://schemas.openxmlformats.org/officeDocument/2006/relationships/hyperlink" Target="https://scontent.xx.fbcdn.net/v/t1.0-1/c13.0.50.50a/p50x50/299348_10150315283374356_1010618051_n.jpg?_nc_cat=110&amp;_nc_ht=scontent.xx&amp;oh=90153de5f4613d97fec44f3c3318840e&amp;oe=5D420E5D" TargetMode="External" /><Relationship Id="rId49" Type="http://schemas.openxmlformats.org/officeDocument/2006/relationships/hyperlink" Target="https://scontent.xx.fbcdn.net/v/t1.0-1/p50x50/15894473_1517221914959691_399493405022188238_n.jpg?_nc_cat=106&amp;_nc_ht=scontent.xx&amp;oh=3aece3f643cd660c6d096dc8630b5310&amp;oe=5D46B13A" TargetMode="External" /><Relationship Id="rId50" Type="http://schemas.openxmlformats.org/officeDocument/2006/relationships/hyperlink" Target="https://scontent.xx.fbcdn.net/v/t1.0-1/c0.9.50.50a/p50x50/1460000_10151832691615870_1598444055_n.jpg?_nc_cat=101&amp;_nc_ht=scontent.xx&amp;oh=8a3c0c3013a26306764f9845dcf074d3&amp;oe=5D0BCFA7" TargetMode="External" /><Relationship Id="rId51" Type="http://schemas.openxmlformats.org/officeDocument/2006/relationships/hyperlink" Target="https://scontent.xx.fbcdn.net/v/t1.0-1/p50x50/47378813_10156251711433155_3571622209816363008_n.png?_nc_cat=100&amp;_nc_ht=scontent.xx&amp;oh=6234fd9f92a61c39a2028500c6df8d54&amp;oe=5D4EC5DE" TargetMode="External" /><Relationship Id="rId52" Type="http://schemas.openxmlformats.org/officeDocument/2006/relationships/hyperlink" Target="https://scontent.xx.fbcdn.net/v/t1.0-1/c171.21.259.259a/s50x50/155695_177570755603566_3627179_n.jpg?_nc_cat=110&amp;_nc_ht=scontent.xx&amp;oh=035646badd2bbe0dbbe477b20c1fd3d4&amp;oe=5D0AD723" TargetMode="External" /><Relationship Id="rId53" Type="http://schemas.openxmlformats.org/officeDocument/2006/relationships/hyperlink" Target="https://scontent.xx.fbcdn.net/v/t1.0-1/p50x50/405025_264948736935196_333887724_n.jpg?_nc_cat=107&amp;_nc_ht=scontent.xx&amp;oh=684abb73cca1931fb9dcfe8c7d549e47&amp;oe=5D155184" TargetMode="External" /><Relationship Id="rId54" Type="http://schemas.openxmlformats.org/officeDocument/2006/relationships/hyperlink" Target="https://scontent.xx.fbcdn.net/v/t1.0-1/p50x50/16265531_10154957348115948_5002800227177989645_n.png?_nc_cat=103&amp;_nc_ht=scontent.xx&amp;oh=e5d7e74d0b481566436e6923ef0f5299&amp;oe=5D02A7F6" TargetMode="External" /><Relationship Id="rId55" Type="http://schemas.openxmlformats.org/officeDocument/2006/relationships/hyperlink" Target="https://scontent.xx.fbcdn.net/v/t1.0-1/p50x50/36781676_1830297933676005_3102699587404562432_n.png?_nc_cat=110&amp;_nc_ht=scontent.xx&amp;oh=a47bb0f9668e2f50be1b720587724639&amp;oe=5D197ED6" TargetMode="External" /><Relationship Id="rId56" Type="http://schemas.openxmlformats.org/officeDocument/2006/relationships/hyperlink" Target="https://scontent.xx.fbcdn.net/v/t1.0-1/p50x50/46495665_10156718290711420_8826010626225602560_n.jpg?_nc_cat=111&amp;_nc_ht=scontent.xx&amp;oh=b8ef1e405c82d2fcee79e1e81042bc23&amp;oe=5D116435" TargetMode="External" /><Relationship Id="rId57" Type="http://schemas.openxmlformats.org/officeDocument/2006/relationships/hyperlink" Target="https://scontent.xx.fbcdn.net/v/t1.0-1/c66.66.828.828a/s50x50/23376_10151287478428344_1084082867_n.jpg?_nc_cat=102&amp;_nc_ht=scontent.xx&amp;oh=a6951f06e733f094a8177fbab4f99b3f&amp;oe=5D47684E" TargetMode="External" /><Relationship Id="rId58" Type="http://schemas.openxmlformats.org/officeDocument/2006/relationships/hyperlink" Target="https://scontent.xx.fbcdn.net/v/t1.0-1/p50x50/51569522_2159270647468888_548457698677489664_n.jpg?_nc_cat=102&amp;_nc_ht=scontent.xx&amp;oh=b7a649a0cded3adde2203d212933bf18&amp;oe=5D14A9E3" TargetMode="External" /><Relationship Id="rId59" Type="http://schemas.openxmlformats.org/officeDocument/2006/relationships/hyperlink" Target="https://scontent.xx.fbcdn.net/v/t1.0-1/p50x50/49836974_10161201877290099_5014227546162593792_n.jpg?_nc_cat=105&amp;_nc_ht=scontent.xx&amp;oh=fc9cfd7929f46a25e62a6edaaf9334ca&amp;oe=5D17006A" TargetMode="External" /><Relationship Id="rId60" Type="http://schemas.openxmlformats.org/officeDocument/2006/relationships/hyperlink" Target="https://scontent.xx.fbcdn.net/v/t1.0-1/p50x50/12011147_10153477044250358_9102620966818708611_n.png?_nc_cat=110&amp;_nc_ht=scontent.xx&amp;oh=3e262b23ff0ff4da03c47abc9aad6d00&amp;oe=5D4640B8" TargetMode="External" /><Relationship Id="rId61" Type="http://schemas.openxmlformats.org/officeDocument/2006/relationships/hyperlink" Target="https://scontent.xx.fbcdn.net/v/t1.0-1/p50x50/49793839_10156719203199985_5659064847833235456_n.png?_nc_cat=101&amp;_nc_ht=scontent.xx&amp;oh=9ba908b15616993352493b3f524c7078&amp;oe=5D487B3D" TargetMode="External" /><Relationship Id="rId62" Type="http://schemas.openxmlformats.org/officeDocument/2006/relationships/hyperlink" Target="https://scontent.xx.fbcdn.net/v/t1.0-1/p50x50/50878297_10157096812663336_8486863799326867456_n.jpg?_nc_cat=104&amp;_nc_ht=scontent.xx&amp;oh=93f952a5f0bbb8edbf287bdc86f935e2&amp;oe=5D48A3CB" TargetMode="External" /><Relationship Id="rId63" Type="http://schemas.openxmlformats.org/officeDocument/2006/relationships/hyperlink" Target="https://scontent.xx.fbcdn.net/v/t1.0-1/c1.0.50.50a/p50x50/10511246_10152683603774451_6229518070844853_n.jpg?_nc_cat=106&amp;_nc_ht=scontent.xx&amp;oh=8eb0e635cca43831d907823bc1ffb866&amp;oe=5D15C7B0" TargetMode="External" /><Relationship Id="rId64" Type="http://schemas.openxmlformats.org/officeDocument/2006/relationships/hyperlink" Target="https://scontent.xx.fbcdn.net/v/t1.0-1/c21.0.50.50a/p50x50/40005_141015469271632_7645315_n.jpg?_nc_cat=105&amp;_nc_ht=scontent.xx&amp;oh=32258602e585b454c9df0e138f9886e8&amp;oe=5D0CAD49" TargetMode="External" /><Relationship Id="rId65" Type="http://schemas.openxmlformats.org/officeDocument/2006/relationships/hyperlink" Target="https://scontent.xx.fbcdn.net/v/t1.0-1/c44.9.112.112a/s50x50/215689_178026878916761_40279_n.jpg?_nc_cat=110&amp;_nc_ht=scontent.xx&amp;oh=4e9699c0b899f22c0e46be6541415ff1&amp;oe=5D41D1DD" TargetMode="External" /><Relationship Id="rId66" Type="http://schemas.openxmlformats.org/officeDocument/2006/relationships/hyperlink" Target="https://scontent.xx.fbcdn.net/v/t1.0-1/p50x50/11393121_10153565917604873_1180935903079890921_n.jpg?_nc_cat=108&amp;_nc_ht=scontent.xx&amp;oh=6baf8c04e3fc1fae8ead59b809359f0f&amp;oe=5D49DA19" TargetMode="External" /><Relationship Id="rId67" Type="http://schemas.openxmlformats.org/officeDocument/2006/relationships/hyperlink" Target="https://scontent.xx.fbcdn.net/v/t1.0-1/c15.0.50.50a/p50x50/399548_10149999285987789_1102888142_n.png?_nc_cat=1&amp;_nc_ht=scontent.xx&amp;oh=bc8063505a1aa056ff197b1e04f4938b&amp;oe=5D48D205" TargetMode="External" /><Relationship Id="rId68" Type="http://schemas.openxmlformats.org/officeDocument/2006/relationships/hyperlink" Target="https://external.xx.fbcdn.net/safe_image.php?d=AQCel1ecGMJbPASe&amp;w=50&amp;h=50&amp;url=http%3A%2F%2Fupload.wikimedia.org%2Fwikipedia%2Fen%2F8%2F8d%2FSchulich_School_logo.png&amp;cfs=1&amp;fallback=hub_education&amp;f&amp;_nc_hash=AQDefO5jFW_IgAQ2" TargetMode="External" /><Relationship Id="rId69" Type="http://schemas.openxmlformats.org/officeDocument/2006/relationships/hyperlink" Target="https://scontent.xx.fbcdn.net/v/t1.0-1/p50x50/11951201_837769006319382_2260202311291319546_n.jpg?_nc_cat=102&amp;_nc_ht=scontent.xx&amp;oh=8a3cba7ac29588b2fb7f00b7dcab0562&amp;oe=5D150FB6" TargetMode="External" /><Relationship Id="rId70" Type="http://schemas.openxmlformats.org/officeDocument/2006/relationships/hyperlink" Target="https://scontent.xx.fbcdn.net/v/t1.0-9/s720x720/52487877_10157116536538767_6020294455242784768_n.png?_nc_cat=108&amp;_nc_ht=scontent.xx&amp;oh=e98e35485307ada06dcb447fd3957e22&amp;oe=5D0EDBDF" TargetMode="External" /><Relationship Id="rId71" Type="http://schemas.openxmlformats.org/officeDocument/2006/relationships/hyperlink" Target="https://scontent.xx.fbcdn.net/v/t1.0-9/s720x720/15894668_1517223778292838_163602000414128949_n.png?_nc_cat=106&amp;_nc_ht=scontent.xx&amp;oh=1629f88dd76cd46235ed9bbb7e6d8db9&amp;oe=5D0ABC5A" TargetMode="External" /><Relationship Id="rId72" Type="http://schemas.openxmlformats.org/officeDocument/2006/relationships/hyperlink" Target="https://scontent.xx.fbcdn.net/v/t1.0-9/s720x720/19510339_10154453993255870_7578992924231502124_n.jpg?_nc_cat=110&amp;_nc_ht=scontent.xx&amp;oh=09c3706f60f85b740e38394d37a48d43&amp;oe=5D4FA9B2" TargetMode="External" /><Relationship Id="rId73" Type="http://schemas.openxmlformats.org/officeDocument/2006/relationships/hyperlink" Target="https://scontent.xx.fbcdn.net/v/t1.0-9/s720x720/47363160_10156251700258155_5901412595167920128_n.png?_nc_cat=103&amp;_nc_ht=scontent.xx&amp;oh=ce1fa03fea110bffd92a50092bb356e3&amp;oe=5D1137F3" TargetMode="External" /><Relationship Id="rId74" Type="http://schemas.openxmlformats.org/officeDocument/2006/relationships/hyperlink" Target="https://scontent.xx.fbcdn.net/v/t1.0-9/s720x720/12274350_1154045397956092_543300780421940225_n.png?_nc_cat=104&amp;_nc_ht=scontent.xx&amp;oh=d5f670bef0985bf61e70ba3d0fbd3cfc&amp;oe=5D05AB47" TargetMode="External" /><Relationship Id="rId75" Type="http://schemas.openxmlformats.org/officeDocument/2006/relationships/hyperlink" Target="https://scontent.xx.fbcdn.net/v/t1.0-9/s720x720/522389_264945440268859_1906020212_n.jpg?_nc_cat=111&amp;_nc_ht=scontent.xx&amp;oh=bad37a684f50e9a54d193443ed2a2c40&amp;oe=5D06B240" TargetMode="External" /><Relationship Id="rId76" Type="http://schemas.openxmlformats.org/officeDocument/2006/relationships/hyperlink" Target="https://scontent.xx.fbcdn.net/v/t1.0-9/s720x720/29103930_10156222972435948_7292330216309915648_n.jpg?_nc_cat=104&amp;_nc_ht=scontent.xx&amp;oh=b3c2e39c74c61a080d9f3dac14958209&amp;oe=5D4646D4" TargetMode="External" /><Relationship Id="rId77" Type="http://schemas.openxmlformats.org/officeDocument/2006/relationships/hyperlink" Target="https://scontent.xx.fbcdn.net/v/t1.0-9/p720x720/36698449_1830298267009305_2254573082658209792_n.png?_nc_cat=111&amp;_nc_ht=scontent.xx&amp;oh=75625c598a3a6f54bc51ec9e61be2b24&amp;oe=5D079EB3" TargetMode="External" /><Relationship Id="rId78" Type="http://schemas.openxmlformats.org/officeDocument/2006/relationships/hyperlink" Target="https://scontent.xx.fbcdn.net/v/t1.0-9/s720x720/53916301_10156984682591420_4361877766870663168_n.png?_nc_cat=107&amp;_nc_ht=scontent.xx&amp;oh=2457bab21549e3bf3fc4fd8a7fdb68ee&amp;oe=5D47E8EF" TargetMode="External" /><Relationship Id="rId79" Type="http://schemas.openxmlformats.org/officeDocument/2006/relationships/hyperlink" Target="https://scontent.xx.fbcdn.net/v/t1.0-9/s720x720/11022559_10152654608758344_1716092376995453770_n.jpg?_nc_cat=102&amp;_nc_ht=scontent.xx&amp;oh=e1d44d043437122ba711b4abd2cef39b&amp;oe=5D43ED4C" TargetMode="External" /><Relationship Id="rId80" Type="http://schemas.openxmlformats.org/officeDocument/2006/relationships/hyperlink" Target="https://scontent.xx.fbcdn.net/v/t1.0-9/s720x720/1383171_810900485639251_1046892137768790135_n.jpg?_nc_cat=109&amp;_nc_ht=scontent.xx&amp;oh=d5d53cb9c536a9568696a152d0d21d47&amp;oe=5D147F0A" TargetMode="External" /><Relationship Id="rId81" Type="http://schemas.openxmlformats.org/officeDocument/2006/relationships/hyperlink" Target="https://scontent.xx.fbcdn.net/v/t1.0-9/s720x720/51656847_10161271237995099_1579158255244935168_n.jpg?_nc_cat=100&amp;_nc_ht=scontent.xx&amp;oh=5bc14e82c4d700ff6e0350731124dd00&amp;oe=5D47D01B" TargetMode="External" /><Relationship Id="rId82" Type="http://schemas.openxmlformats.org/officeDocument/2006/relationships/hyperlink" Target="https://scontent.xx.fbcdn.net/v/t1.0-9/s720x720/53747567_10156717234175358_9214547253451030528_o.jpg?_nc_cat=101&amp;_nc_ht=scontent.xx&amp;oh=c8f583d5894ff25ae0680053ada4aa47&amp;oe=5D05954A" TargetMode="External" /><Relationship Id="rId83" Type="http://schemas.openxmlformats.org/officeDocument/2006/relationships/hyperlink" Target="https://scontent.xx.fbcdn.net/v/t1.0-9/s720x720/11403382_10153439752354985_8364737659049157140_n.jpg?_nc_cat=102&amp;_nc_ht=scontent.xx&amp;oh=d6346d4a5b19a125ca6093d5366e23f2&amp;oe=5D47B67E" TargetMode="External" /><Relationship Id="rId84" Type="http://schemas.openxmlformats.org/officeDocument/2006/relationships/hyperlink" Target="https://scontent.xx.fbcdn.net/v/t1.0-9/s720x720/39277211_10156685544013336_4700349661133668352_n.png?_nc_cat=103&amp;_nc_ht=scontent.xx&amp;oh=245792e667b0f0e3e933715402f9f13b&amp;oe=5D0B3C30" TargetMode="External" /><Relationship Id="rId85" Type="http://schemas.openxmlformats.org/officeDocument/2006/relationships/hyperlink" Target="https://scontent.xx.fbcdn.net/v/t1.0-9/s720x720/1919098_10153875749534451_6939050841681576019_n.jpg?_nc_cat=105&amp;_nc_ht=scontent.xx&amp;oh=456320027fb6edd4e333b7a195ff4d5c&amp;oe=5D46BC4F" TargetMode="External" /><Relationship Id="rId86" Type="http://schemas.openxmlformats.org/officeDocument/2006/relationships/hyperlink" Target="https://scontent.xx.fbcdn.net/v/t1.0-9/252394_404943182891795_1761766073_n.jpg?_nc_cat=100&amp;_nc_ht=scontent.xx&amp;oh=635f0cf2a5c84df6be0032ee9dae601b&amp;oe=5D4F9B95" TargetMode="External" /><Relationship Id="rId87" Type="http://schemas.openxmlformats.org/officeDocument/2006/relationships/hyperlink" Target="https://scontent.xx.fbcdn.net/v/t1.0-9/s720x720/36283443_10156620709244873_174169591096803328_n.png?_nc_cat=107&amp;_nc_ht=scontent.xx&amp;oh=b3d5ccba664570662dd6419166ec9ab5&amp;oe=5D480946" TargetMode="External" /><Relationship Id="rId88" Type="http://schemas.openxmlformats.org/officeDocument/2006/relationships/hyperlink" Target="https://scontent.xx.fbcdn.net/v/t1.0-9/p720x720/47018824_1891134164275681_2228107300906729472_o.jpg?_nc_cat=109&amp;_nc_ht=scontent.xx&amp;oh=ef098c408c23d99a985f0318a2cd9cc5&amp;oe=5D1441F2" TargetMode="External" /><Relationship Id="rId89" Type="http://schemas.openxmlformats.org/officeDocument/2006/relationships/hyperlink" Target="https://www.facebook.com/yorkualumni/" TargetMode="External" /><Relationship Id="rId90" Type="http://schemas.openxmlformats.org/officeDocument/2006/relationships/hyperlink" Target="https://www.facebook.com/York-Circle-129279994355/" TargetMode="External" /><Relationship Id="rId91" Type="http://schemas.openxmlformats.org/officeDocument/2006/relationships/hyperlink" Target="https://www.facebook.com/yorkuconvo/" TargetMode="External" /><Relationship Id="rId92" Type="http://schemas.openxmlformats.org/officeDocument/2006/relationships/hyperlink" Target="https://www.facebook.com/McLaughlin-College-Alumni-York-University-180911420869/" TargetMode="External" /><Relationship Id="rId93" Type="http://schemas.openxmlformats.org/officeDocument/2006/relationships/hyperlink" Target="https://www.facebook.com/yorkucareer/" TargetMode="External" /><Relationship Id="rId94" Type="http://schemas.openxmlformats.org/officeDocument/2006/relationships/hyperlink" Target="https://www.facebook.com/YorkUGeographyAlumni/" TargetMode="External" /><Relationship Id="rId95" Type="http://schemas.openxmlformats.org/officeDocument/2006/relationships/hyperlink" Target="https://www.facebook.com/yorkualumnihk/" TargetMode="External" /><Relationship Id="rId96" Type="http://schemas.openxmlformats.org/officeDocument/2006/relationships/hyperlink" Target="https://www.facebook.com/yorkscld/" TargetMode="External" /><Relationship Id="rId97" Type="http://schemas.openxmlformats.org/officeDocument/2006/relationships/hyperlink" Target="https://www.facebook.com/YorkUTDCEC/" TargetMode="External" /><Relationship Id="rId98" Type="http://schemas.openxmlformats.org/officeDocument/2006/relationships/hyperlink" Target="https://www.facebook.com/yorkustudents/" TargetMode="External" /><Relationship Id="rId99" Type="http://schemas.openxmlformats.org/officeDocument/2006/relationships/hyperlink" Target="https://www.facebook.com/GlendonCampus/" TargetMode="External" /><Relationship Id="rId100" Type="http://schemas.openxmlformats.org/officeDocument/2006/relationships/hyperlink" Target="https://www.facebook.com/YorkUlaps/" TargetMode="External" /><Relationship Id="rId101" Type="http://schemas.openxmlformats.org/officeDocument/2006/relationships/hyperlink" Target="https://www.facebook.com/YorkUFES/" TargetMode="External" /><Relationship Id="rId102" Type="http://schemas.openxmlformats.org/officeDocument/2006/relationships/hyperlink" Target="https://www.facebook.com/YorkUeducation/" TargetMode="External" /><Relationship Id="rId103" Type="http://schemas.openxmlformats.org/officeDocument/2006/relationships/hyperlink" Target="https://www.facebook.com/yorkuhealth/" TargetMode="External" /><Relationship Id="rId104" Type="http://schemas.openxmlformats.org/officeDocument/2006/relationships/hyperlink" Target="https://www.facebook.com/YorkUScience/" TargetMode="External" /><Relationship Id="rId105" Type="http://schemas.openxmlformats.org/officeDocument/2006/relationships/hyperlink" Target="https://www.facebook.com/Glendon-College-Alumni-102498209450/" TargetMode="External" /><Relationship Id="rId106" Type="http://schemas.openxmlformats.org/officeDocument/2006/relationships/hyperlink" Target="https://www.facebook.com/YorkinNewYorkAlumni/" TargetMode="External" /><Relationship Id="rId107" Type="http://schemas.openxmlformats.org/officeDocument/2006/relationships/hyperlink" Target="https://www.facebook.com/LGBT-Queer-York-University-Alumni-178026158916833/" TargetMode="External" /><Relationship Id="rId108" Type="http://schemas.openxmlformats.org/officeDocument/2006/relationships/hyperlink" Target="https://www.facebook.com/Osgoode/" TargetMode="External" /><Relationship Id="rId109" Type="http://schemas.openxmlformats.org/officeDocument/2006/relationships/hyperlink" Target="https://www.facebook.com/calderlaura/" TargetMode="External" /><Relationship Id="rId110" Type="http://schemas.openxmlformats.org/officeDocument/2006/relationships/hyperlink" Target="https://www.facebook.com/pages/Schulich-School-of-Business-York-University/85120022171" TargetMode="External" /><Relationship Id="rId111" Type="http://schemas.openxmlformats.org/officeDocument/2006/relationships/hyperlink" Target="https://www.facebook.com/yorkumensrugbyalumni/" TargetMode="External" /><Relationship Id="rId112" Type="http://schemas.openxmlformats.org/officeDocument/2006/relationships/hyperlink" Target="http://www.yorku.ca/web/futurestudents/map/map_toronto.html" TargetMode="External" /><Relationship Id="rId113" Type="http://schemas.openxmlformats.org/officeDocument/2006/relationships/hyperlink" Target="http://alumniandfriends.yorku.ca/" TargetMode="External" /><Relationship Id="rId114" Type="http://schemas.openxmlformats.org/officeDocument/2006/relationships/hyperlink" Target="http://www.theyorkcircle.ca/" TargetMode="External" /><Relationship Id="rId115" Type="http://schemas.openxmlformats.org/officeDocument/2006/relationships/hyperlink" Target="http://www.yorku.ca/mygraduation" TargetMode="External" /><Relationship Id="rId116" Type="http://schemas.openxmlformats.org/officeDocument/2006/relationships/hyperlink" Target="http://careers.yorku.ca/" TargetMode="External" /><Relationship Id="rId117" Type="http://schemas.openxmlformats.org/officeDocument/2006/relationships/hyperlink" Target="http://www.yorku.ca/laps/geog/gaa/http:/www.yorku.ca/alumni/getinvolved/ygaa.htm" TargetMode="External" /><Relationship Id="rId118" Type="http://schemas.openxmlformats.org/officeDocument/2006/relationships/hyperlink" Target="http://www.yorku.ca/alumni/events/" TargetMode="External" /><Relationship Id="rId119" Type="http://schemas.openxmlformats.org/officeDocument/2006/relationships/hyperlink" Target="http://scld.yorku.ca/" TargetMode="External" /><Relationship Id="rId120" Type="http://schemas.openxmlformats.org/officeDocument/2006/relationships/hyperlink" Target="http://www.yorku.ca/cec" TargetMode="External" /><Relationship Id="rId121" Type="http://schemas.openxmlformats.org/officeDocument/2006/relationships/hyperlink" Target="http://www.yorku.ca/" TargetMode="External" /><Relationship Id="rId122" Type="http://schemas.openxmlformats.org/officeDocument/2006/relationships/hyperlink" Target="http://www.glendon.yorku.ca/" TargetMode="External" /><Relationship Id="rId123" Type="http://schemas.openxmlformats.org/officeDocument/2006/relationships/hyperlink" Target="http://laps.yorku.ca/" TargetMode="External" /><Relationship Id="rId124" Type="http://schemas.openxmlformats.org/officeDocument/2006/relationships/hyperlink" Target="http://www.yorku.ca/fes" TargetMode="External" /><Relationship Id="rId125" Type="http://schemas.openxmlformats.org/officeDocument/2006/relationships/hyperlink" Target="http://www.glendon.yorku.ca/english/alumni/index.html" TargetMode="External" /><Relationship Id="rId126" Type="http://schemas.openxmlformats.org/officeDocument/2006/relationships/hyperlink" Target="http://www.yorku.ca/alumni/" TargetMode="External" /><Relationship Id="rId127" Type="http://schemas.openxmlformats.org/officeDocument/2006/relationships/hyperlink" Target="http://www.osgoode.yorku.ca/" TargetMode="External" /><Relationship Id="rId128" Type="http://schemas.openxmlformats.org/officeDocument/2006/relationships/comments" Target="../comments2.xml" /><Relationship Id="rId129" Type="http://schemas.openxmlformats.org/officeDocument/2006/relationships/vmlDrawing" Target="../drawings/vmlDrawing2.vml" /><Relationship Id="rId130" Type="http://schemas.openxmlformats.org/officeDocument/2006/relationships/table" Target="../tables/table2.xml" /><Relationship Id="rId131" Type="http://schemas.openxmlformats.org/officeDocument/2006/relationships/drawing" Target="../drawings/drawing1.xml" /><Relationship Id="rId13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1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bestFit="1" customWidth="1"/>
    <col min="4" max="4" width="8.7109375" style="2" bestFit="1" customWidth="1"/>
    <col min="5" max="5" width="7.7109375" style="2" bestFit="1" customWidth="1"/>
    <col min="6" max="6" width="9.8515625" style="2" bestFit="1" customWidth="1"/>
    <col min="7" max="7" width="11.00390625" style="3" bestFit="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7.57421875" style="0" bestFit="1" customWidth="1"/>
    <col min="17" max="17" width="11.00390625" style="0" bestFit="1" customWidth="1"/>
    <col min="18" max="18" width="14.421875" style="0" customWidth="1"/>
    <col min="19" max="20" width="10.7109375" style="0" bestFit="1" customWidth="1"/>
    <col min="21" max="21" width="21.7109375" style="0" bestFit="1" customWidth="1"/>
    <col min="22" max="22" width="27.00390625" style="0" bestFit="1" customWidth="1"/>
    <col min="23" max="23" width="22.57421875" style="0" bestFit="1" customWidth="1"/>
    <col min="24" max="24" width="28.00390625" style="0" bestFit="1" customWidth="1"/>
    <col min="25" max="25" width="28.7109375" style="0" bestFit="1" customWidth="1"/>
    <col min="26" max="26" width="33.140625" style="0" bestFit="1" customWidth="1"/>
    <col min="27" max="27" width="18.140625" style="0" bestFit="1" customWidth="1"/>
    <col min="28" max="28" width="22.28125" style="0" bestFit="1" customWidth="1"/>
    <col min="29" max="29" width="15.140625" style="0" bestFit="1" customWidth="1"/>
  </cols>
  <sheetData>
    <row r="1" spans="3:14" ht="15">
      <c r="C1" s="16" t="s">
        <v>39</v>
      </c>
      <c r="D1" s="17"/>
      <c r="E1" s="17"/>
      <c r="F1" s="17"/>
      <c r="G1" s="16"/>
      <c r="H1" s="14" t="s">
        <v>43</v>
      </c>
      <c r="I1" s="50"/>
      <c r="J1" s="50"/>
      <c r="K1" s="33" t="s">
        <v>42</v>
      </c>
      <c r="L1" s="18" t="s">
        <v>40</v>
      </c>
      <c r="M1" s="18"/>
      <c r="N1" s="15" t="s">
        <v>41</v>
      </c>
    </row>
    <row r="2" spans="1:29"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191</v>
      </c>
      <c r="P2" s="13" t="s">
        <v>192</v>
      </c>
      <c r="Q2" s="13" t="s">
        <v>193</v>
      </c>
      <c r="R2" t="s">
        <v>621</v>
      </c>
      <c r="S2" s="13" t="s">
        <v>627</v>
      </c>
      <c r="T2" s="13" t="s">
        <v>628</v>
      </c>
      <c r="U2" s="52" t="s">
        <v>657</v>
      </c>
      <c r="V2" s="52" t="s">
        <v>658</v>
      </c>
      <c r="W2" s="52" t="s">
        <v>659</v>
      </c>
      <c r="X2" s="52" t="s">
        <v>660</v>
      </c>
      <c r="Y2" s="52" t="s">
        <v>661</v>
      </c>
      <c r="Z2" s="52" t="s">
        <v>662</v>
      </c>
      <c r="AA2" s="52" t="s">
        <v>663</v>
      </c>
      <c r="AB2" s="52" t="s">
        <v>664</v>
      </c>
      <c r="AC2" s="52" t="s">
        <v>665</v>
      </c>
    </row>
    <row r="3" spans="1:29" ht="15" customHeight="1">
      <c r="A3" s="65" t="s">
        <v>194</v>
      </c>
      <c r="B3" s="65" t="s">
        <v>210</v>
      </c>
      <c r="C3" s="66"/>
      <c r="D3" s="67">
        <v>1</v>
      </c>
      <c r="E3" s="68" t="s">
        <v>132</v>
      </c>
      <c r="F3" s="69"/>
      <c r="G3" s="66"/>
      <c r="H3" s="70"/>
      <c r="I3" s="71"/>
      <c r="J3" s="71"/>
      <c r="K3" s="34" t="s">
        <v>65</v>
      </c>
      <c r="L3" s="72">
        <v>3</v>
      </c>
      <c r="M3" s="72"/>
      <c r="N3" s="73"/>
      <c r="O3" s="79" t="s">
        <v>217</v>
      </c>
      <c r="P3" s="79" t="s">
        <v>218</v>
      </c>
      <c r="Q3" s="79" t="s">
        <v>219</v>
      </c>
      <c r="R3">
        <v>1</v>
      </c>
      <c r="S3" s="79" t="str">
        <f>REPLACE(INDEX(GroupVertices[Group],MATCH(Edges[[#This Row],[Vertex 1]],GroupVertices[Vertex],0)),1,1,"")</f>
        <v>2</v>
      </c>
      <c r="T3" s="79" t="str">
        <f>REPLACE(INDEX(GroupVertices[Group],MATCH(Edges[[#This Row],[Vertex 2]],GroupVertices[Vertex],0)),1,1,"")</f>
        <v>2</v>
      </c>
      <c r="U3" s="34"/>
      <c r="V3" s="34"/>
      <c r="W3" s="34"/>
      <c r="X3" s="34"/>
      <c r="Y3" s="34"/>
      <c r="Z3" s="34"/>
      <c r="AA3" s="34"/>
      <c r="AB3" s="34"/>
      <c r="AC3" s="34"/>
    </row>
    <row r="4" spans="1:29" ht="15" customHeight="1">
      <c r="A4" s="65" t="s">
        <v>195</v>
      </c>
      <c r="B4" s="65" t="s">
        <v>211</v>
      </c>
      <c r="C4" s="66"/>
      <c r="D4" s="67">
        <v>1</v>
      </c>
      <c r="E4" s="68" t="s">
        <v>132</v>
      </c>
      <c r="F4" s="69"/>
      <c r="G4" s="66"/>
      <c r="H4" s="70"/>
      <c r="I4" s="71"/>
      <c r="J4" s="71"/>
      <c r="K4" s="34" t="s">
        <v>65</v>
      </c>
      <c r="L4" s="78">
        <v>4</v>
      </c>
      <c r="M4" s="78"/>
      <c r="N4" s="73"/>
      <c r="O4" s="80" t="s">
        <v>217</v>
      </c>
      <c r="P4" s="80" t="s">
        <v>218</v>
      </c>
      <c r="Q4" s="80" t="s">
        <v>220</v>
      </c>
      <c r="R4">
        <v>1</v>
      </c>
      <c r="S4" s="79" t="str">
        <f>REPLACE(INDEX(GroupVertices[Group],MATCH(Edges[[#This Row],[Vertex 1]],GroupVertices[Vertex],0)),1,1,"")</f>
        <v>1</v>
      </c>
      <c r="T4" s="79" t="str">
        <f>REPLACE(INDEX(GroupVertices[Group],MATCH(Edges[[#This Row],[Vertex 2]],GroupVertices[Vertex],0)),1,1,"")</f>
        <v>1</v>
      </c>
      <c r="U4" s="34"/>
      <c r="V4" s="34"/>
      <c r="W4" s="34"/>
      <c r="X4" s="34"/>
      <c r="Y4" s="34"/>
      <c r="Z4" s="34"/>
      <c r="AA4" s="34"/>
      <c r="AB4" s="34"/>
      <c r="AC4" s="34"/>
    </row>
    <row r="5" spans="1:29" ht="15">
      <c r="A5" s="65" t="s">
        <v>196</v>
      </c>
      <c r="B5" s="65" t="s">
        <v>211</v>
      </c>
      <c r="C5" s="66"/>
      <c r="D5" s="67">
        <v>1</v>
      </c>
      <c r="E5" s="68" t="s">
        <v>132</v>
      </c>
      <c r="F5" s="69"/>
      <c r="G5" s="66"/>
      <c r="H5" s="70"/>
      <c r="I5" s="71"/>
      <c r="J5" s="71"/>
      <c r="K5" s="34" t="s">
        <v>65</v>
      </c>
      <c r="L5" s="78">
        <v>5</v>
      </c>
      <c r="M5" s="78"/>
      <c r="N5" s="73"/>
      <c r="O5" s="80" t="s">
        <v>217</v>
      </c>
      <c r="P5" s="80" t="s">
        <v>218</v>
      </c>
      <c r="Q5" s="80" t="s">
        <v>220</v>
      </c>
      <c r="R5">
        <v>1</v>
      </c>
      <c r="S5" s="79" t="str">
        <f>REPLACE(INDEX(GroupVertices[Group],MATCH(Edges[[#This Row],[Vertex 1]],GroupVertices[Vertex],0)),1,1,"")</f>
        <v>1</v>
      </c>
      <c r="T5" s="79" t="str">
        <f>REPLACE(INDEX(GroupVertices[Group],MATCH(Edges[[#This Row],[Vertex 2]],GroupVertices[Vertex],0)),1,1,"")</f>
        <v>1</v>
      </c>
      <c r="U5" s="34"/>
      <c r="V5" s="34"/>
      <c r="W5" s="34"/>
      <c r="X5" s="34"/>
      <c r="Y5" s="34"/>
      <c r="Z5" s="34"/>
      <c r="AA5" s="34"/>
      <c r="AB5" s="34"/>
      <c r="AC5" s="34"/>
    </row>
    <row r="6" spans="1:29" ht="15">
      <c r="A6" s="65" t="s">
        <v>197</v>
      </c>
      <c r="B6" s="65" t="s">
        <v>211</v>
      </c>
      <c r="C6" s="66"/>
      <c r="D6" s="67">
        <v>1</v>
      </c>
      <c r="E6" s="68" t="s">
        <v>132</v>
      </c>
      <c r="F6" s="69"/>
      <c r="G6" s="66"/>
      <c r="H6" s="70"/>
      <c r="I6" s="71"/>
      <c r="J6" s="71"/>
      <c r="K6" s="34" t="s">
        <v>65</v>
      </c>
      <c r="L6" s="78">
        <v>6</v>
      </c>
      <c r="M6" s="78"/>
      <c r="N6" s="73"/>
      <c r="O6" s="80" t="s">
        <v>217</v>
      </c>
      <c r="P6" s="80" t="s">
        <v>218</v>
      </c>
      <c r="Q6" s="80" t="s">
        <v>220</v>
      </c>
      <c r="R6">
        <v>1</v>
      </c>
      <c r="S6" s="79" t="str">
        <f>REPLACE(INDEX(GroupVertices[Group],MATCH(Edges[[#This Row],[Vertex 1]],GroupVertices[Vertex],0)),1,1,"")</f>
        <v>1</v>
      </c>
      <c r="T6" s="79" t="str">
        <f>REPLACE(INDEX(GroupVertices[Group],MATCH(Edges[[#This Row],[Vertex 2]],GroupVertices[Vertex],0)),1,1,"")</f>
        <v>1</v>
      </c>
      <c r="U6" s="34"/>
      <c r="V6" s="34"/>
      <c r="W6" s="34"/>
      <c r="X6" s="34"/>
      <c r="Y6" s="34"/>
      <c r="Z6" s="34"/>
      <c r="AA6" s="34"/>
      <c r="AB6" s="34"/>
      <c r="AC6" s="34"/>
    </row>
    <row r="7" spans="1:29" ht="15">
      <c r="A7" s="65" t="s">
        <v>198</v>
      </c>
      <c r="B7" s="65" t="s">
        <v>211</v>
      </c>
      <c r="C7" s="66"/>
      <c r="D7" s="67">
        <v>1</v>
      </c>
      <c r="E7" s="68" t="s">
        <v>132</v>
      </c>
      <c r="F7" s="69"/>
      <c r="G7" s="66"/>
      <c r="H7" s="70"/>
      <c r="I7" s="71"/>
      <c r="J7" s="71"/>
      <c r="K7" s="34" t="s">
        <v>65</v>
      </c>
      <c r="L7" s="78">
        <v>7</v>
      </c>
      <c r="M7" s="78"/>
      <c r="N7" s="73"/>
      <c r="O7" s="80" t="s">
        <v>217</v>
      </c>
      <c r="P7" s="80" t="s">
        <v>218</v>
      </c>
      <c r="Q7" s="80" t="s">
        <v>220</v>
      </c>
      <c r="R7">
        <v>1</v>
      </c>
      <c r="S7" s="79" t="str">
        <f>REPLACE(INDEX(GroupVertices[Group],MATCH(Edges[[#This Row],[Vertex 1]],GroupVertices[Vertex],0)),1,1,"")</f>
        <v>1</v>
      </c>
      <c r="T7" s="79" t="str">
        <f>REPLACE(INDEX(GroupVertices[Group],MATCH(Edges[[#This Row],[Vertex 2]],GroupVertices[Vertex],0)),1,1,"")</f>
        <v>1</v>
      </c>
      <c r="U7" s="34"/>
      <c r="V7" s="34"/>
      <c r="W7" s="34"/>
      <c r="X7" s="34"/>
      <c r="Y7" s="34"/>
      <c r="Z7" s="34"/>
      <c r="AA7" s="34"/>
      <c r="AB7" s="34"/>
      <c r="AC7" s="34"/>
    </row>
    <row r="8" spans="1:29" ht="15">
      <c r="A8" s="65" t="s">
        <v>199</v>
      </c>
      <c r="B8" s="65" t="s">
        <v>211</v>
      </c>
      <c r="C8" s="66"/>
      <c r="D8" s="67">
        <v>1</v>
      </c>
      <c r="E8" s="68" t="s">
        <v>132</v>
      </c>
      <c r="F8" s="69"/>
      <c r="G8" s="66"/>
      <c r="H8" s="70"/>
      <c r="I8" s="71"/>
      <c r="J8" s="71"/>
      <c r="K8" s="34" t="s">
        <v>65</v>
      </c>
      <c r="L8" s="78">
        <v>8</v>
      </c>
      <c r="M8" s="78"/>
      <c r="N8" s="73"/>
      <c r="O8" s="80" t="s">
        <v>217</v>
      </c>
      <c r="P8" s="80" t="s">
        <v>218</v>
      </c>
      <c r="Q8" s="80" t="s">
        <v>220</v>
      </c>
      <c r="R8">
        <v>1</v>
      </c>
      <c r="S8" s="79" t="str">
        <f>REPLACE(INDEX(GroupVertices[Group],MATCH(Edges[[#This Row],[Vertex 1]],GroupVertices[Vertex],0)),1,1,"")</f>
        <v>1</v>
      </c>
      <c r="T8" s="79" t="str">
        <f>REPLACE(INDEX(GroupVertices[Group],MATCH(Edges[[#This Row],[Vertex 2]],GroupVertices[Vertex],0)),1,1,"")</f>
        <v>1</v>
      </c>
      <c r="U8" s="34"/>
      <c r="V8" s="34"/>
      <c r="W8" s="34"/>
      <c r="X8" s="34"/>
      <c r="Y8" s="34"/>
      <c r="Z8" s="34"/>
      <c r="AA8" s="34"/>
      <c r="AB8" s="34"/>
      <c r="AC8" s="34"/>
    </row>
    <row r="9" spans="1:29" ht="15">
      <c r="A9" s="65" t="s">
        <v>200</v>
      </c>
      <c r="B9" s="65" t="s">
        <v>211</v>
      </c>
      <c r="C9" s="66"/>
      <c r="D9" s="67">
        <v>1</v>
      </c>
      <c r="E9" s="68" t="s">
        <v>132</v>
      </c>
      <c r="F9" s="69"/>
      <c r="G9" s="66"/>
      <c r="H9" s="70"/>
      <c r="I9" s="71"/>
      <c r="J9" s="71"/>
      <c r="K9" s="34" t="s">
        <v>65</v>
      </c>
      <c r="L9" s="78">
        <v>9</v>
      </c>
      <c r="M9" s="78"/>
      <c r="N9" s="73"/>
      <c r="O9" s="80" t="s">
        <v>217</v>
      </c>
      <c r="P9" s="80" t="s">
        <v>218</v>
      </c>
      <c r="Q9" s="80" t="s">
        <v>220</v>
      </c>
      <c r="R9">
        <v>1</v>
      </c>
      <c r="S9" s="79" t="str">
        <f>REPLACE(INDEX(GroupVertices[Group],MATCH(Edges[[#This Row],[Vertex 1]],GroupVertices[Vertex],0)),1,1,"")</f>
        <v>1</v>
      </c>
      <c r="T9" s="79" t="str">
        <f>REPLACE(INDEX(GroupVertices[Group],MATCH(Edges[[#This Row],[Vertex 2]],GroupVertices[Vertex],0)),1,1,"")</f>
        <v>1</v>
      </c>
      <c r="U9" s="34"/>
      <c r="V9" s="34"/>
      <c r="W9" s="34"/>
      <c r="X9" s="34"/>
      <c r="Y9" s="34"/>
      <c r="Z9" s="34"/>
      <c r="AA9" s="34"/>
      <c r="AB9" s="34"/>
      <c r="AC9" s="34"/>
    </row>
    <row r="10" spans="1:29" ht="15">
      <c r="A10" s="65" t="s">
        <v>201</v>
      </c>
      <c r="B10" s="65" t="s">
        <v>211</v>
      </c>
      <c r="C10" s="66"/>
      <c r="D10" s="67">
        <v>1</v>
      </c>
      <c r="E10" s="68" t="s">
        <v>132</v>
      </c>
      <c r="F10" s="69"/>
      <c r="G10" s="66"/>
      <c r="H10" s="70"/>
      <c r="I10" s="71"/>
      <c r="J10" s="71"/>
      <c r="K10" s="34" t="s">
        <v>65</v>
      </c>
      <c r="L10" s="78">
        <v>10</v>
      </c>
      <c r="M10" s="78"/>
      <c r="N10" s="73"/>
      <c r="O10" s="80" t="s">
        <v>217</v>
      </c>
      <c r="P10" s="80" t="s">
        <v>218</v>
      </c>
      <c r="Q10" s="80" t="s">
        <v>220</v>
      </c>
      <c r="R10">
        <v>1</v>
      </c>
      <c r="S10" s="79" t="str">
        <f>REPLACE(INDEX(GroupVertices[Group],MATCH(Edges[[#This Row],[Vertex 1]],GroupVertices[Vertex],0)),1,1,"")</f>
        <v>1</v>
      </c>
      <c r="T10" s="79" t="str">
        <f>REPLACE(INDEX(GroupVertices[Group],MATCH(Edges[[#This Row],[Vertex 2]],GroupVertices[Vertex],0)),1,1,"")</f>
        <v>1</v>
      </c>
      <c r="U10" s="34"/>
      <c r="V10" s="34"/>
      <c r="W10" s="34"/>
      <c r="X10" s="34"/>
      <c r="Y10" s="34"/>
      <c r="Z10" s="34"/>
      <c r="AA10" s="34"/>
      <c r="AB10" s="34"/>
      <c r="AC10" s="34"/>
    </row>
    <row r="11" spans="1:29" ht="15">
      <c r="A11" s="65" t="s">
        <v>202</v>
      </c>
      <c r="B11" s="65" t="s">
        <v>211</v>
      </c>
      <c r="C11" s="66"/>
      <c r="D11" s="67">
        <v>1</v>
      </c>
      <c r="E11" s="68" t="s">
        <v>132</v>
      </c>
      <c r="F11" s="69"/>
      <c r="G11" s="66"/>
      <c r="H11" s="70"/>
      <c r="I11" s="71"/>
      <c r="J11" s="71"/>
      <c r="K11" s="34" t="s">
        <v>65</v>
      </c>
      <c r="L11" s="78">
        <v>11</v>
      </c>
      <c r="M11" s="78"/>
      <c r="N11" s="73"/>
      <c r="O11" s="80" t="s">
        <v>217</v>
      </c>
      <c r="P11" s="80" t="s">
        <v>218</v>
      </c>
      <c r="Q11" s="80" t="s">
        <v>220</v>
      </c>
      <c r="R11">
        <v>1</v>
      </c>
      <c r="S11" s="79" t="str">
        <f>REPLACE(INDEX(GroupVertices[Group],MATCH(Edges[[#This Row],[Vertex 1]],GroupVertices[Vertex],0)),1,1,"")</f>
        <v>1</v>
      </c>
      <c r="T11" s="79" t="str">
        <f>REPLACE(INDEX(GroupVertices[Group],MATCH(Edges[[#This Row],[Vertex 2]],GroupVertices[Vertex],0)),1,1,"")</f>
        <v>1</v>
      </c>
      <c r="U11" s="34"/>
      <c r="V11" s="34"/>
      <c r="W11" s="34"/>
      <c r="X11" s="34"/>
      <c r="Y11" s="34"/>
      <c r="Z11" s="34"/>
      <c r="AA11" s="34"/>
      <c r="AB11" s="34"/>
      <c r="AC11" s="34"/>
    </row>
    <row r="12" spans="1:29" ht="15">
      <c r="A12" s="65" t="s">
        <v>203</v>
      </c>
      <c r="B12" s="65" t="s">
        <v>211</v>
      </c>
      <c r="C12" s="66"/>
      <c r="D12" s="67">
        <v>1</v>
      </c>
      <c r="E12" s="68" t="s">
        <v>132</v>
      </c>
      <c r="F12" s="69"/>
      <c r="G12" s="66"/>
      <c r="H12" s="70"/>
      <c r="I12" s="71"/>
      <c r="J12" s="71"/>
      <c r="K12" s="34" t="s">
        <v>65</v>
      </c>
      <c r="L12" s="78">
        <v>12</v>
      </c>
      <c r="M12" s="78"/>
      <c r="N12" s="73"/>
      <c r="O12" s="80" t="s">
        <v>217</v>
      </c>
      <c r="P12" s="80" t="s">
        <v>218</v>
      </c>
      <c r="Q12" s="80" t="s">
        <v>220</v>
      </c>
      <c r="R12">
        <v>1</v>
      </c>
      <c r="S12" s="79" t="str">
        <f>REPLACE(INDEX(GroupVertices[Group],MATCH(Edges[[#This Row],[Vertex 1]],GroupVertices[Vertex],0)),1,1,"")</f>
        <v>1</v>
      </c>
      <c r="T12" s="79" t="str">
        <f>REPLACE(INDEX(GroupVertices[Group],MATCH(Edges[[#This Row],[Vertex 2]],GroupVertices[Vertex],0)),1,1,"")</f>
        <v>1</v>
      </c>
      <c r="U12" s="34"/>
      <c r="V12" s="34"/>
      <c r="W12" s="34"/>
      <c r="X12" s="34"/>
      <c r="Y12" s="34"/>
      <c r="Z12" s="34"/>
      <c r="AA12" s="34"/>
      <c r="AB12" s="34"/>
      <c r="AC12" s="34"/>
    </row>
    <row r="13" spans="1:29" ht="15">
      <c r="A13" s="65" t="s">
        <v>204</v>
      </c>
      <c r="B13" s="65" t="s">
        <v>211</v>
      </c>
      <c r="C13" s="66"/>
      <c r="D13" s="67">
        <v>1</v>
      </c>
      <c r="E13" s="68" t="s">
        <v>132</v>
      </c>
      <c r="F13" s="69"/>
      <c r="G13" s="66"/>
      <c r="H13" s="70"/>
      <c r="I13" s="71"/>
      <c r="J13" s="71"/>
      <c r="K13" s="34" t="s">
        <v>65</v>
      </c>
      <c r="L13" s="78">
        <v>13</v>
      </c>
      <c r="M13" s="78"/>
      <c r="N13" s="73"/>
      <c r="O13" s="80" t="s">
        <v>217</v>
      </c>
      <c r="P13" s="80" t="s">
        <v>218</v>
      </c>
      <c r="Q13" s="80" t="s">
        <v>220</v>
      </c>
      <c r="R13">
        <v>1</v>
      </c>
      <c r="S13" s="79" t="str">
        <f>REPLACE(INDEX(GroupVertices[Group],MATCH(Edges[[#This Row],[Vertex 1]],GroupVertices[Vertex],0)),1,1,"")</f>
        <v>1</v>
      </c>
      <c r="T13" s="79" t="str">
        <f>REPLACE(INDEX(GroupVertices[Group],MATCH(Edges[[#This Row],[Vertex 2]],GroupVertices[Vertex],0)),1,1,"")</f>
        <v>1</v>
      </c>
      <c r="U13" s="34"/>
      <c r="V13" s="34"/>
      <c r="W13" s="34"/>
      <c r="X13" s="34"/>
      <c r="Y13" s="34"/>
      <c r="Z13" s="34"/>
      <c r="AA13" s="34"/>
      <c r="AB13" s="34"/>
      <c r="AC13" s="34"/>
    </row>
    <row r="14" spans="1:29" ht="15">
      <c r="A14" s="65" t="s">
        <v>205</v>
      </c>
      <c r="B14" s="65" t="s">
        <v>211</v>
      </c>
      <c r="C14" s="66"/>
      <c r="D14" s="67">
        <v>1</v>
      </c>
      <c r="E14" s="68" t="s">
        <v>132</v>
      </c>
      <c r="F14" s="69"/>
      <c r="G14" s="66"/>
      <c r="H14" s="70"/>
      <c r="I14" s="71"/>
      <c r="J14" s="71"/>
      <c r="K14" s="34" t="s">
        <v>65</v>
      </c>
      <c r="L14" s="78">
        <v>14</v>
      </c>
      <c r="M14" s="78"/>
      <c r="N14" s="73"/>
      <c r="O14" s="80" t="s">
        <v>217</v>
      </c>
      <c r="P14" s="80" t="s">
        <v>218</v>
      </c>
      <c r="Q14" s="80" t="s">
        <v>220</v>
      </c>
      <c r="R14">
        <v>1</v>
      </c>
      <c r="S14" s="79" t="str">
        <f>REPLACE(INDEX(GroupVertices[Group],MATCH(Edges[[#This Row],[Vertex 1]],GroupVertices[Vertex],0)),1,1,"")</f>
        <v>1</v>
      </c>
      <c r="T14" s="79" t="str">
        <f>REPLACE(INDEX(GroupVertices[Group],MATCH(Edges[[#This Row],[Vertex 2]],GroupVertices[Vertex],0)),1,1,"")</f>
        <v>1</v>
      </c>
      <c r="U14" s="34"/>
      <c r="V14" s="34"/>
      <c r="W14" s="34"/>
      <c r="X14" s="34"/>
      <c r="Y14" s="34"/>
      <c r="Z14" s="34"/>
      <c r="AA14" s="34"/>
      <c r="AB14" s="34"/>
      <c r="AC14" s="34"/>
    </row>
    <row r="15" spans="1:29" ht="15">
      <c r="A15" s="65" t="s">
        <v>206</v>
      </c>
      <c r="B15" s="65" t="s">
        <v>211</v>
      </c>
      <c r="C15" s="66"/>
      <c r="D15" s="67">
        <v>1</v>
      </c>
      <c r="E15" s="68" t="s">
        <v>132</v>
      </c>
      <c r="F15" s="69"/>
      <c r="G15" s="66"/>
      <c r="H15" s="70"/>
      <c r="I15" s="71"/>
      <c r="J15" s="71"/>
      <c r="K15" s="34" t="s">
        <v>65</v>
      </c>
      <c r="L15" s="78">
        <v>15</v>
      </c>
      <c r="M15" s="78"/>
      <c r="N15" s="73"/>
      <c r="O15" s="80" t="s">
        <v>217</v>
      </c>
      <c r="P15" s="80" t="s">
        <v>218</v>
      </c>
      <c r="Q15" s="80" t="s">
        <v>220</v>
      </c>
      <c r="R15">
        <v>1</v>
      </c>
      <c r="S15" s="79" t="str">
        <f>REPLACE(INDEX(GroupVertices[Group],MATCH(Edges[[#This Row],[Vertex 1]],GroupVertices[Vertex],0)),1,1,"")</f>
        <v>1</v>
      </c>
      <c r="T15" s="79" t="str">
        <f>REPLACE(INDEX(GroupVertices[Group],MATCH(Edges[[#This Row],[Vertex 2]],GroupVertices[Vertex],0)),1,1,"")</f>
        <v>1</v>
      </c>
      <c r="U15" s="34"/>
      <c r="V15" s="34"/>
      <c r="W15" s="34"/>
      <c r="X15" s="34"/>
      <c r="Y15" s="34"/>
      <c r="Z15" s="34"/>
      <c r="AA15" s="34"/>
      <c r="AB15" s="34"/>
      <c r="AC15" s="34"/>
    </row>
    <row r="16" spans="1:29" ht="15">
      <c r="A16" s="65" t="s">
        <v>207</v>
      </c>
      <c r="B16" s="65" t="s">
        <v>211</v>
      </c>
      <c r="C16" s="66"/>
      <c r="D16" s="67">
        <v>1</v>
      </c>
      <c r="E16" s="68" t="s">
        <v>132</v>
      </c>
      <c r="F16" s="69"/>
      <c r="G16" s="66"/>
      <c r="H16" s="70"/>
      <c r="I16" s="71"/>
      <c r="J16" s="71"/>
      <c r="K16" s="34" t="s">
        <v>65</v>
      </c>
      <c r="L16" s="78">
        <v>16</v>
      </c>
      <c r="M16" s="78"/>
      <c r="N16" s="73"/>
      <c r="O16" s="80" t="s">
        <v>217</v>
      </c>
      <c r="P16" s="80" t="s">
        <v>218</v>
      </c>
      <c r="Q16" s="80" t="s">
        <v>220</v>
      </c>
      <c r="R16">
        <v>1</v>
      </c>
      <c r="S16" s="79" t="str">
        <f>REPLACE(INDEX(GroupVertices[Group],MATCH(Edges[[#This Row],[Vertex 1]],GroupVertices[Vertex],0)),1,1,"")</f>
        <v>1</v>
      </c>
      <c r="T16" s="79" t="str">
        <f>REPLACE(INDEX(GroupVertices[Group],MATCH(Edges[[#This Row],[Vertex 2]],GroupVertices[Vertex],0)),1,1,"")</f>
        <v>1</v>
      </c>
      <c r="U16" s="34"/>
      <c r="V16" s="34"/>
      <c r="W16" s="34"/>
      <c r="X16" s="34"/>
      <c r="Y16" s="34"/>
      <c r="Z16" s="34"/>
      <c r="AA16" s="34"/>
      <c r="AB16" s="34"/>
      <c r="AC16" s="34"/>
    </row>
    <row r="17" spans="1:29" ht="15">
      <c r="A17" s="65" t="s">
        <v>208</v>
      </c>
      <c r="B17" s="65" t="s">
        <v>211</v>
      </c>
      <c r="C17" s="66"/>
      <c r="D17" s="67">
        <v>1</v>
      </c>
      <c r="E17" s="68" t="s">
        <v>132</v>
      </c>
      <c r="F17" s="69"/>
      <c r="G17" s="66"/>
      <c r="H17" s="70"/>
      <c r="I17" s="71"/>
      <c r="J17" s="71"/>
      <c r="K17" s="34" t="s">
        <v>65</v>
      </c>
      <c r="L17" s="78">
        <v>17</v>
      </c>
      <c r="M17" s="78"/>
      <c r="N17" s="73"/>
      <c r="O17" s="80" t="s">
        <v>217</v>
      </c>
      <c r="P17" s="80" t="s">
        <v>218</v>
      </c>
      <c r="Q17" s="80" t="s">
        <v>220</v>
      </c>
      <c r="R17">
        <v>1</v>
      </c>
      <c r="S17" s="79" t="str">
        <f>REPLACE(INDEX(GroupVertices[Group],MATCH(Edges[[#This Row],[Vertex 1]],GroupVertices[Vertex],0)),1,1,"")</f>
        <v>1</v>
      </c>
      <c r="T17" s="79" t="str">
        <f>REPLACE(INDEX(GroupVertices[Group],MATCH(Edges[[#This Row],[Vertex 2]],GroupVertices[Vertex],0)),1,1,"")</f>
        <v>1</v>
      </c>
      <c r="U17" s="34"/>
      <c r="V17" s="34"/>
      <c r="W17" s="34"/>
      <c r="X17" s="34"/>
      <c r="Y17" s="34"/>
      <c r="Z17" s="34"/>
      <c r="AA17" s="34"/>
      <c r="AB17" s="34"/>
      <c r="AC17" s="34"/>
    </row>
    <row r="18" spans="1:29" ht="15">
      <c r="A18" s="65" t="s">
        <v>194</v>
      </c>
      <c r="B18" s="65" t="s">
        <v>211</v>
      </c>
      <c r="C18" s="66"/>
      <c r="D18" s="67">
        <v>1</v>
      </c>
      <c r="E18" s="68" t="s">
        <v>132</v>
      </c>
      <c r="F18" s="69"/>
      <c r="G18" s="66"/>
      <c r="H18" s="70"/>
      <c r="I18" s="71"/>
      <c r="J18" s="71"/>
      <c r="K18" s="34" t="s">
        <v>65</v>
      </c>
      <c r="L18" s="78">
        <v>18</v>
      </c>
      <c r="M18" s="78"/>
      <c r="N18" s="73"/>
      <c r="O18" s="80" t="s">
        <v>217</v>
      </c>
      <c r="P18" s="80" t="s">
        <v>218</v>
      </c>
      <c r="Q18" s="80" t="s">
        <v>219</v>
      </c>
      <c r="R18">
        <v>1</v>
      </c>
      <c r="S18" s="79" t="str">
        <f>REPLACE(INDEX(GroupVertices[Group],MATCH(Edges[[#This Row],[Vertex 1]],GroupVertices[Vertex],0)),1,1,"")</f>
        <v>2</v>
      </c>
      <c r="T18" s="79" t="str">
        <f>REPLACE(INDEX(GroupVertices[Group],MATCH(Edges[[#This Row],[Vertex 2]],GroupVertices[Vertex],0)),1,1,"")</f>
        <v>1</v>
      </c>
      <c r="U18" s="34"/>
      <c r="V18" s="34"/>
      <c r="W18" s="34"/>
      <c r="X18" s="34"/>
      <c r="Y18" s="34"/>
      <c r="Z18" s="34"/>
      <c r="AA18" s="34"/>
      <c r="AB18" s="34"/>
      <c r="AC18" s="34"/>
    </row>
    <row r="19" spans="1:29" ht="15">
      <c r="A19" s="65" t="s">
        <v>197</v>
      </c>
      <c r="B19" s="65" t="s">
        <v>195</v>
      </c>
      <c r="C19" s="66"/>
      <c r="D19" s="67">
        <v>1</v>
      </c>
      <c r="E19" s="68" t="s">
        <v>132</v>
      </c>
      <c r="F19" s="69"/>
      <c r="G19" s="66"/>
      <c r="H19" s="70"/>
      <c r="I19" s="71"/>
      <c r="J19" s="71"/>
      <c r="K19" s="34" t="s">
        <v>65</v>
      </c>
      <c r="L19" s="78">
        <v>19</v>
      </c>
      <c r="M19" s="78"/>
      <c r="N19" s="73"/>
      <c r="O19" s="80" t="s">
        <v>217</v>
      </c>
      <c r="P19" s="80" t="s">
        <v>218</v>
      </c>
      <c r="Q19" s="80" t="s">
        <v>220</v>
      </c>
      <c r="R19">
        <v>1</v>
      </c>
      <c r="S19" s="79" t="str">
        <f>REPLACE(INDEX(GroupVertices[Group],MATCH(Edges[[#This Row],[Vertex 1]],GroupVertices[Vertex],0)),1,1,"")</f>
        <v>1</v>
      </c>
      <c r="T19" s="79" t="str">
        <f>REPLACE(INDEX(GroupVertices[Group],MATCH(Edges[[#This Row],[Vertex 2]],GroupVertices[Vertex],0)),1,1,"")</f>
        <v>1</v>
      </c>
      <c r="U19" s="34"/>
      <c r="V19" s="34"/>
      <c r="W19" s="34"/>
      <c r="X19" s="34"/>
      <c r="Y19" s="34"/>
      <c r="Z19" s="34"/>
      <c r="AA19" s="34"/>
      <c r="AB19" s="34"/>
      <c r="AC19" s="34"/>
    </row>
    <row r="20" spans="1:29" ht="15">
      <c r="A20" s="65" t="s">
        <v>199</v>
      </c>
      <c r="B20" s="65" t="s">
        <v>195</v>
      </c>
      <c r="C20" s="66"/>
      <c r="D20" s="67">
        <v>1</v>
      </c>
      <c r="E20" s="68" t="s">
        <v>132</v>
      </c>
      <c r="F20" s="69"/>
      <c r="G20" s="66"/>
      <c r="H20" s="70"/>
      <c r="I20" s="71"/>
      <c r="J20" s="71"/>
      <c r="K20" s="34" t="s">
        <v>65</v>
      </c>
      <c r="L20" s="78">
        <v>20</v>
      </c>
      <c r="M20" s="78"/>
      <c r="N20" s="73"/>
      <c r="O20" s="80" t="s">
        <v>217</v>
      </c>
      <c r="P20" s="80" t="s">
        <v>218</v>
      </c>
      <c r="Q20" s="80" t="s">
        <v>220</v>
      </c>
      <c r="R20">
        <v>1</v>
      </c>
      <c r="S20" s="79" t="str">
        <f>REPLACE(INDEX(GroupVertices[Group],MATCH(Edges[[#This Row],[Vertex 1]],GroupVertices[Vertex],0)),1,1,"")</f>
        <v>1</v>
      </c>
      <c r="T20" s="79" t="str">
        <f>REPLACE(INDEX(GroupVertices[Group],MATCH(Edges[[#This Row],[Vertex 2]],GroupVertices[Vertex],0)),1,1,"")</f>
        <v>1</v>
      </c>
      <c r="U20" s="34"/>
      <c r="V20" s="34"/>
      <c r="W20" s="34"/>
      <c r="X20" s="34"/>
      <c r="Y20" s="34"/>
      <c r="Z20" s="34"/>
      <c r="AA20" s="34"/>
      <c r="AB20" s="34"/>
      <c r="AC20" s="34"/>
    </row>
    <row r="21" spans="1:29" ht="15">
      <c r="A21" s="65" t="s">
        <v>200</v>
      </c>
      <c r="B21" s="65" t="s">
        <v>195</v>
      </c>
      <c r="C21" s="66"/>
      <c r="D21" s="67">
        <v>1</v>
      </c>
      <c r="E21" s="68" t="s">
        <v>132</v>
      </c>
      <c r="F21" s="69"/>
      <c r="G21" s="66"/>
      <c r="H21" s="70"/>
      <c r="I21" s="71"/>
      <c r="J21" s="71"/>
      <c r="K21" s="34" t="s">
        <v>65</v>
      </c>
      <c r="L21" s="78">
        <v>21</v>
      </c>
      <c r="M21" s="78"/>
      <c r="N21" s="73"/>
      <c r="O21" s="80" t="s">
        <v>217</v>
      </c>
      <c r="P21" s="80" t="s">
        <v>218</v>
      </c>
      <c r="Q21" s="80" t="s">
        <v>220</v>
      </c>
      <c r="R21">
        <v>1</v>
      </c>
      <c r="S21" s="79" t="str">
        <f>REPLACE(INDEX(GroupVertices[Group],MATCH(Edges[[#This Row],[Vertex 1]],GroupVertices[Vertex],0)),1,1,"")</f>
        <v>1</v>
      </c>
      <c r="T21" s="79" t="str">
        <f>REPLACE(INDEX(GroupVertices[Group],MATCH(Edges[[#This Row],[Vertex 2]],GroupVertices[Vertex],0)),1,1,"")</f>
        <v>1</v>
      </c>
      <c r="U21" s="34"/>
      <c r="V21" s="34"/>
      <c r="W21" s="34"/>
      <c r="X21" s="34"/>
      <c r="Y21" s="34"/>
      <c r="Z21" s="34"/>
      <c r="AA21" s="34"/>
      <c r="AB21" s="34"/>
      <c r="AC21" s="34"/>
    </row>
    <row r="22" spans="1:29" ht="15">
      <c r="A22" s="65" t="s">
        <v>201</v>
      </c>
      <c r="B22" s="65" t="s">
        <v>195</v>
      </c>
      <c r="C22" s="66"/>
      <c r="D22" s="67">
        <v>1</v>
      </c>
      <c r="E22" s="68" t="s">
        <v>132</v>
      </c>
      <c r="F22" s="69"/>
      <c r="G22" s="66"/>
      <c r="H22" s="70"/>
      <c r="I22" s="71"/>
      <c r="J22" s="71"/>
      <c r="K22" s="34" t="s">
        <v>65</v>
      </c>
      <c r="L22" s="78">
        <v>22</v>
      </c>
      <c r="M22" s="78"/>
      <c r="N22" s="73"/>
      <c r="O22" s="80" t="s">
        <v>217</v>
      </c>
      <c r="P22" s="80" t="s">
        <v>218</v>
      </c>
      <c r="Q22" s="80" t="s">
        <v>220</v>
      </c>
      <c r="R22">
        <v>1</v>
      </c>
      <c r="S22" s="79" t="str">
        <f>REPLACE(INDEX(GroupVertices[Group],MATCH(Edges[[#This Row],[Vertex 1]],GroupVertices[Vertex],0)),1,1,"")</f>
        <v>1</v>
      </c>
      <c r="T22" s="79" t="str">
        <f>REPLACE(INDEX(GroupVertices[Group],MATCH(Edges[[#This Row],[Vertex 2]],GroupVertices[Vertex],0)),1,1,"")</f>
        <v>1</v>
      </c>
      <c r="U22" s="34"/>
      <c r="V22" s="34"/>
      <c r="W22" s="34"/>
      <c r="X22" s="34"/>
      <c r="Y22" s="34"/>
      <c r="Z22" s="34"/>
      <c r="AA22" s="34"/>
      <c r="AB22" s="34"/>
      <c r="AC22" s="34"/>
    </row>
    <row r="23" spans="1:29" ht="15">
      <c r="A23" s="65" t="s">
        <v>202</v>
      </c>
      <c r="B23" s="65" t="s">
        <v>195</v>
      </c>
      <c r="C23" s="66"/>
      <c r="D23" s="67">
        <v>1</v>
      </c>
      <c r="E23" s="68" t="s">
        <v>132</v>
      </c>
      <c r="F23" s="69"/>
      <c r="G23" s="66"/>
      <c r="H23" s="70"/>
      <c r="I23" s="71"/>
      <c r="J23" s="71"/>
      <c r="K23" s="34" t="s">
        <v>65</v>
      </c>
      <c r="L23" s="78">
        <v>23</v>
      </c>
      <c r="M23" s="78"/>
      <c r="N23" s="73"/>
      <c r="O23" s="80" t="s">
        <v>217</v>
      </c>
      <c r="P23" s="80" t="s">
        <v>218</v>
      </c>
      <c r="Q23" s="80" t="s">
        <v>220</v>
      </c>
      <c r="R23">
        <v>1</v>
      </c>
      <c r="S23" s="79" t="str">
        <f>REPLACE(INDEX(GroupVertices[Group],MATCH(Edges[[#This Row],[Vertex 1]],GroupVertices[Vertex],0)),1,1,"")</f>
        <v>1</v>
      </c>
      <c r="T23" s="79" t="str">
        <f>REPLACE(INDEX(GroupVertices[Group],MATCH(Edges[[#This Row],[Vertex 2]],GroupVertices[Vertex],0)),1,1,"")</f>
        <v>1</v>
      </c>
      <c r="U23" s="34"/>
      <c r="V23" s="34"/>
      <c r="W23" s="34"/>
      <c r="X23" s="34"/>
      <c r="Y23" s="34"/>
      <c r="Z23" s="34"/>
      <c r="AA23" s="34"/>
      <c r="AB23" s="34"/>
      <c r="AC23" s="34"/>
    </row>
    <row r="24" spans="1:29" ht="15">
      <c r="A24" s="65" t="s">
        <v>203</v>
      </c>
      <c r="B24" s="65" t="s">
        <v>195</v>
      </c>
      <c r="C24" s="66"/>
      <c r="D24" s="67">
        <v>1</v>
      </c>
      <c r="E24" s="68" t="s">
        <v>132</v>
      </c>
      <c r="F24" s="69"/>
      <c r="G24" s="66"/>
      <c r="H24" s="70"/>
      <c r="I24" s="71"/>
      <c r="J24" s="71"/>
      <c r="K24" s="34" t="s">
        <v>65</v>
      </c>
      <c r="L24" s="78">
        <v>24</v>
      </c>
      <c r="M24" s="78"/>
      <c r="N24" s="73"/>
      <c r="O24" s="80" t="s">
        <v>217</v>
      </c>
      <c r="P24" s="80" t="s">
        <v>218</v>
      </c>
      <c r="Q24" s="80" t="s">
        <v>220</v>
      </c>
      <c r="R24">
        <v>1</v>
      </c>
      <c r="S24" s="79" t="str">
        <f>REPLACE(INDEX(GroupVertices[Group],MATCH(Edges[[#This Row],[Vertex 1]],GroupVertices[Vertex],0)),1,1,"")</f>
        <v>1</v>
      </c>
      <c r="T24" s="79" t="str">
        <f>REPLACE(INDEX(GroupVertices[Group],MATCH(Edges[[#This Row],[Vertex 2]],GroupVertices[Vertex],0)),1,1,"")</f>
        <v>1</v>
      </c>
      <c r="U24" s="34"/>
      <c r="V24" s="34"/>
      <c r="W24" s="34"/>
      <c r="X24" s="34"/>
      <c r="Y24" s="34"/>
      <c r="Z24" s="34"/>
      <c r="AA24" s="34"/>
      <c r="AB24" s="34"/>
      <c r="AC24" s="34"/>
    </row>
    <row r="25" spans="1:29" ht="15">
      <c r="A25" s="65" t="s">
        <v>206</v>
      </c>
      <c r="B25" s="65" t="s">
        <v>195</v>
      </c>
      <c r="C25" s="66"/>
      <c r="D25" s="67">
        <v>1</v>
      </c>
      <c r="E25" s="68" t="s">
        <v>132</v>
      </c>
      <c r="F25" s="69"/>
      <c r="G25" s="66"/>
      <c r="H25" s="70"/>
      <c r="I25" s="71"/>
      <c r="J25" s="71"/>
      <c r="K25" s="34" t="s">
        <v>65</v>
      </c>
      <c r="L25" s="78">
        <v>25</v>
      </c>
      <c r="M25" s="78"/>
      <c r="N25" s="73"/>
      <c r="O25" s="80" t="s">
        <v>217</v>
      </c>
      <c r="P25" s="80" t="s">
        <v>218</v>
      </c>
      <c r="Q25" s="80" t="s">
        <v>220</v>
      </c>
      <c r="R25">
        <v>1</v>
      </c>
      <c r="S25" s="79" t="str">
        <f>REPLACE(INDEX(GroupVertices[Group],MATCH(Edges[[#This Row],[Vertex 1]],GroupVertices[Vertex],0)),1,1,"")</f>
        <v>1</v>
      </c>
      <c r="T25" s="79" t="str">
        <f>REPLACE(INDEX(GroupVertices[Group],MATCH(Edges[[#This Row],[Vertex 2]],GroupVertices[Vertex],0)),1,1,"")</f>
        <v>1</v>
      </c>
      <c r="U25" s="34"/>
      <c r="V25" s="34"/>
      <c r="W25" s="34"/>
      <c r="X25" s="34"/>
      <c r="Y25" s="34"/>
      <c r="Z25" s="34"/>
      <c r="AA25" s="34"/>
      <c r="AB25" s="34"/>
      <c r="AC25" s="34"/>
    </row>
    <row r="26" spans="1:29" ht="15">
      <c r="A26" s="65" t="s">
        <v>208</v>
      </c>
      <c r="B26" s="65" t="s">
        <v>195</v>
      </c>
      <c r="C26" s="66"/>
      <c r="D26" s="67">
        <v>1</v>
      </c>
      <c r="E26" s="68" t="s">
        <v>132</v>
      </c>
      <c r="F26" s="69"/>
      <c r="G26" s="66"/>
      <c r="H26" s="70"/>
      <c r="I26" s="71"/>
      <c r="J26" s="71"/>
      <c r="K26" s="34" t="s">
        <v>65</v>
      </c>
      <c r="L26" s="78">
        <v>26</v>
      </c>
      <c r="M26" s="78"/>
      <c r="N26" s="73"/>
      <c r="O26" s="80" t="s">
        <v>217</v>
      </c>
      <c r="P26" s="80" t="s">
        <v>218</v>
      </c>
      <c r="Q26" s="80" t="s">
        <v>220</v>
      </c>
      <c r="R26">
        <v>1</v>
      </c>
      <c r="S26" s="79" t="str">
        <f>REPLACE(INDEX(GroupVertices[Group],MATCH(Edges[[#This Row],[Vertex 1]],GroupVertices[Vertex],0)),1,1,"")</f>
        <v>1</v>
      </c>
      <c r="T26" s="79" t="str">
        <f>REPLACE(INDEX(GroupVertices[Group],MATCH(Edges[[#This Row],[Vertex 2]],GroupVertices[Vertex],0)),1,1,"")</f>
        <v>1</v>
      </c>
      <c r="U26" s="34"/>
      <c r="V26" s="34"/>
      <c r="W26" s="34"/>
      <c r="X26" s="34"/>
      <c r="Y26" s="34"/>
      <c r="Z26" s="34"/>
      <c r="AA26" s="34"/>
      <c r="AB26" s="34"/>
      <c r="AC26" s="34"/>
    </row>
    <row r="27" spans="1:29" ht="15">
      <c r="A27" s="65" t="s">
        <v>194</v>
      </c>
      <c r="B27" s="65" t="s">
        <v>195</v>
      </c>
      <c r="C27" s="66"/>
      <c r="D27" s="67">
        <v>1</v>
      </c>
      <c r="E27" s="68" t="s">
        <v>132</v>
      </c>
      <c r="F27" s="69"/>
      <c r="G27" s="66"/>
      <c r="H27" s="70"/>
      <c r="I27" s="71"/>
      <c r="J27" s="71"/>
      <c r="K27" s="34" t="s">
        <v>65</v>
      </c>
      <c r="L27" s="78">
        <v>27</v>
      </c>
      <c r="M27" s="78"/>
      <c r="N27" s="73"/>
      <c r="O27" s="80" t="s">
        <v>217</v>
      </c>
      <c r="P27" s="80" t="s">
        <v>218</v>
      </c>
      <c r="Q27" s="80" t="s">
        <v>219</v>
      </c>
      <c r="R27">
        <v>1</v>
      </c>
      <c r="S27" s="79" t="str">
        <f>REPLACE(INDEX(GroupVertices[Group],MATCH(Edges[[#This Row],[Vertex 1]],GroupVertices[Vertex],0)),1,1,"")</f>
        <v>2</v>
      </c>
      <c r="T27" s="79" t="str">
        <f>REPLACE(INDEX(GroupVertices[Group],MATCH(Edges[[#This Row],[Vertex 2]],GroupVertices[Vertex],0)),1,1,"")</f>
        <v>1</v>
      </c>
      <c r="U27" s="34"/>
      <c r="V27" s="34"/>
      <c r="W27" s="34"/>
      <c r="X27" s="34"/>
      <c r="Y27" s="34"/>
      <c r="Z27" s="34"/>
      <c r="AA27" s="34"/>
      <c r="AB27" s="34"/>
      <c r="AC27" s="34"/>
    </row>
    <row r="28" spans="1:29" ht="15">
      <c r="A28" s="65" t="s">
        <v>194</v>
      </c>
      <c r="B28" s="65" t="s">
        <v>212</v>
      </c>
      <c r="C28" s="66"/>
      <c r="D28" s="67">
        <v>1</v>
      </c>
      <c r="E28" s="68" t="s">
        <v>132</v>
      </c>
      <c r="F28" s="69"/>
      <c r="G28" s="66"/>
      <c r="H28" s="70"/>
      <c r="I28" s="71"/>
      <c r="J28" s="71"/>
      <c r="K28" s="34" t="s">
        <v>65</v>
      </c>
      <c r="L28" s="78">
        <v>28</v>
      </c>
      <c r="M28" s="78"/>
      <c r="N28" s="73"/>
      <c r="O28" s="80" t="s">
        <v>217</v>
      </c>
      <c r="P28" s="80" t="s">
        <v>218</v>
      </c>
      <c r="Q28" s="80" t="s">
        <v>219</v>
      </c>
      <c r="R28">
        <v>1</v>
      </c>
      <c r="S28" s="79" t="str">
        <f>REPLACE(INDEX(GroupVertices[Group],MATCH(Edges[[#This Row],[Vertex 1]],GroupVertices[Vertex],0)),1,1,"")</f>
        <v>2</v>
      </c>
      <c r="T28" s="79" t="str">
        <f>REPLACE(INDEX(GroupVertices[Group],MATCH(Edges[[#This Row],[Vertex 2]],GroupVertices[Vertex],0)),1,1,"")</f>
        <v>2</v>
      </c>
      <c r="U28" s="34"/>
      <c r="V28" s="34"/>
      <c r="W28" s="34"/>
      <c r="X28" s="34"/>
      <c r="Y28" s="34"/>
      <c r="Z28" s="34"/>
      <c r="AA28" s="34"/>
      <c r="AB28" s="34"/>
      <c r="AC28" s="34"/>
    </row>
    <row r="29" spans="1:29" ht="15">
      <c r="A29" s="65" t="s">
        <v>198</v>
      </c>
      <c r="B29" s="65" t="s">
        <v>196</v>
      </c>
      <c r="C29" s="66"/>
      <c r="D29" s="67">
        <v>1</v>
      </c>
      <c r="E29" s="68" t="s">
        <v>132</v>
      </c>
      <c r="F29" s="69"/>
      <c r="G29" s="66"/>
      <c r="H29" s="70"/>
      <c r="I29" s="71"/>
      <c r="J29" s="71"/>
      <c r="K29" s="34" t="s">
        <v>65</v>
      </c>
      <c r="L29" s="78">
        <v>29</v>
      </c>
      <c r="M29" s="78"/>
      <c r="N29" s="73"/>
      <c r="O29" s="80" t="s">
        <v>217</v>
      </c>
      <c r="P29" s="80" t="s">
        <v>218</v>
      </c>
      <c r="Q29" s="80" t="s">
        <v>220</v>
      </c>
      <c r="R29">
        <v>1</v>
      </c>
      <c r="S29" s="79" t="str">
        <f>REPLACE(INDEX(GroupVertices[Group],MATCH(Edges[[#This Row],[Vertex 1]],GroupVertices[Vertex],0)),1,1,"")</f>
        <v>1</v>
      </c>
      <c r="T29" s="79" t="str">
        <f>REPLACE(INDEX(GroupVertices[Group],MATCH(Edges[[#This Row],[Vertex 2]],GroupVertices[Vertex],0)),1,1,"")</f>
        <v>1</v>
      </c>
      <c r="U29" s="34"/>
      <c r="V29" s="34"/>
      <c r="W29" s="34"/>
      <c r="X29" s="34"/>
      <c r="Y29" s="34"/>
      <c r="Z29" s="34"/>
      <c r="AA29" s="34"/>
      <c r="AB29" s="34"/>
      <c r="AC29" s="34"/>
    </row>
    <row r="30" spans="1:29" ht="15">
      <c r="A30" s="65" t="s">
        <v>199</v>
      </c>
      <c r="B30" s="65" t="s">
        <v>196</v>
      </c>
      <c r="C30" s="66"/>
      <c r="D30" s="67">
        <v>1</v>
      </c>
      <c r="E30" s="68" t="s">
        <v>132</v>
      </c>
      <c r="F30" s="69"/>
      <c r="G30" s="66"/>
      <c r="H30" s="70"/>
      <c r="I30" s="71"/>
      <c r="J30" s="71"/>
      <c r="K30" s="34" t="s">
        <v>65</v>
      </c>
      <c r="L30" s="78">
        <v>30</v>
      </c>
      <c r="M30" s="78"/>
      <c r="N30" s="73"/>
      <c r="O30" s="80" t="s">
        <v>217</v>
      </c>
      <c r="P30" s="80" t="s">
        <v>218</v>
      </c>
      <c r="Q30" s="80" t="s">
        <v>220</v>
      </c>
      <c r="R30">
        <v>1</v>
      </c>
      <c r="S30" s="79" t="str">
        <f>REPLACE(INDEX(GroupVertices[Group],MATCH(Edges[[#This Row],[Vertex 1]],GroupVertices[Vertex],0)),1,1,"")</f>
        <v>1</v>
      </c>
      <c r="T30" s="79" t="str">
        <f>REPLACE(INDEX(GroupVertices[Group],MATCH(Edges[[#This Row],[Vertex 2]],GroupVertices[Vertex],0)),1,1,"")</f>
        <v>1</v>
      </c>
      <c r="U30" s="34"/>
      <c r="V30" s="34"/>
      <c r="W30" s="34"/>
      <c r="X30" s="34"/>
      <c r="Y30" s="34"/>
      <c r="Z30" s="34"/>
      <c r="AA30" s="34"/>
      <c r="AB30" s="34"/>
      <c r="AC30" s="34"/>
    </row>
    <row r="31" spans="1:29" ht="15">
      <c r="A31" s="65" t="s">
        <v>200</v>
      </c>
      <c r="B31" s="65" t="s">
        <v>196</v>
      </c>
      <c r="C31" s="66"/>
      <c r="D31" s="67">
        <v>1</v>
      </c>
      <c r="E31" s="68" t="s">
        <v>132</v>
      </c>
      <c r="F31" s="69"/>
      <c r="G31" s="66"/>
      <c r="H31" s="70"/>
      <c r="I31" s="71"/>
      <c r="J31" s="71"/>
      <c r="K31" s="34" t="s">
        <v>65</v>
      </c>
      <c r="L31" s="78">
        <v>31</v>
      </c>
      <c r="M31" s="78"/>
      <c r="N31" s="73"/>
      <c r="O31" s="80" t="s">
        <v>217</v>
      </c>
      <c r="P31" s="80" t="s">
        <v>218</v>
      </c>
      <c r="Q31" s="80" t="s">
        <v>220</v>
      </c>
      <c r="R31">
        <v>1</v>
      </c>
      <c r="S31" s="79" t="str">
        <f>REPLACE(INDEX(GroupVertices[Group],MATCH(Edges[[#This Row],[Vertex 1]],GroupVertices[Vertex],0)),1,1,"")</f>
        <v>1</v>
      </c>
      <c r="T31" s="79" t="str">
        <f>REPLACE(INDEX(GroupVertices[Group],MATCH(Edges[[#This Row],[Vertex 2]],GroupVertices[Vertex],0)),1,1,"")</f>
        <v>1</v>
      </c>
      <c r="U31" s="34"/>
      <c r="V31" s="34"/>
      <c r="W31" s="34"/>
      <c r="X31" s="34"/>
      <c r="Y31" s="34"/>
      <c r="Z31" s="34"/>
      <c r="AA31" s="34"/>
      <c r="AB31" s="34"/>
      <c r="AC31" s="34"/>
    </row>
    <row r="32" spans="1:29" ht="15">
      <c r="A32" s="65" t="s">
        <v>201</v>
      </c>
      <c r="B32" s="65" t="s">
        <v>196</v>
      </c>
      <c r="C32" s="66"/>
      <c r="D32" s="67">
        <v>1</v>
      </c>
      <c r="E32" s="68" t="s">
        <v>132</v>
      </c>
      <c r="F32" s="69"/>
      <c r="G32" s="66"/>
      <c r="H32" s="70"/>
      <c r="I32" s="71"/>
      <c r="J32" s="71"/>
      <c r="K32" s="34" t="s">
        <v>65</v>
      </c>
      <c r="L32" s="78">
        <v>32</v>
      </c>
      <c r="M32" s="78"/>
      <c r="N32" s="73"/>
      <c r="O32" s="80" t="s">
        <v>217</v>
      </c>
      <c r="P32" s="80" t="s">
        <v>218</v>
      </c>
      <c r="Q32" s="80" t="s">
        <v>220</v>
      </c>
      <c r="R32">
        <v>1</v>
      </c>
      <c r="S32" s="79" t="str">
        <f>REPLACE(INDEX(GroupVertices[Group],MATCH(Edges[[#This Row],[Vertex 1]],GroupVertices[Vertex],0)),1,1,"")</f>
        <v>1</v>
      </c>
      <c r="T32" s="79" t="str">
        <f>REPLACE(INDEX(GroupVertices[Group],MATCH(Edges[[#This Row],[Vertex 2]],GroupVertices[Vertex],0)),1,1,"")</f>
        <v>1</v>
      </c>
      <c r="U32" s="34"/>
      <c r="V32" s="34"/>
      <c r="W32" s="34"/>
      <c r="X32" s="34"/>
      <c r="Y32" s="34"/>
      <c r="Z32" s="34"/>
      <c r="AA32" s="34"/>
      <c r="AB32" s="34"/>
      <c r="AC32" s="34"/>
    </row>
    <row r="33" spans="1:29" ht="15">
      <c r="A33" s="65" t="s">
        <v>202</v>
      </c>
      <c r="B33" s="65" t="s">
        <v>196</v>
      </c>
      <c r="C33" s="66"/>
      <c r="D33" s="67">
        <v>1</v>
      </c>
      <c r="E33" s="68" t="s">
        <v>132</v>
      </c>
      <c r="F33" s="69"/>
      <c r="G33" s="66"/>
      <c r="H33" s="70"/>
      <c r="I33" s="71"/>
      <c r="J33" s="71"/>
      <c r="K33" s="34" t="s">
        <v>65</v>
      </c>
      <c r="L33" s="78">
        <v>33</v>
      </c>
      <c r="M33" s="78"/>
      <c r="N33" s="73"/>
      <c r="O33" s="80" t="s">
        <v>217</v>
      </c>
      <c r="P33" s="80" t="s">
        <v>218</v>
      </c>
      <c r="Q33" s="80" t="s">
        <v>220</v>
      </c>
      <c r="R33">
        <v>1</v>
      </c>
      <c r="S33" s="79" t="str">
        <f>REPLACE(INDEX(GroupVertices[Group],MATCH(Edges[[#This Row],[Vertex 1]],GroupVertices[Vertex],0)),1,1,"")</f>
        <v>1</v>
      </c>
      <c r="T33" s="79" t="str">
        <f>REPLACE(INDEX(GroupVertices[Group],MATCH(Edges[[#This Row],[Vertex 2]],GroupVertices[Vertex],0)),1,1,"")</f>
        <v>1</v>
      </c>
      <c r="U33" s="34"/>
      <c r="V33" s="34"/>
      <c r="W33" s="34"/>
      <c r="X33" s="34"/>
      <c r="Y33" s="34"/>
      <c r="Z33" s="34"/>
      <c r="AA33" s="34"/>
      <c r="AB33" s="34"/>
      <c r="AC33" s="34"/>
    </row>
    <row r="34" spans="1:29" ht="15">
      <c r="A34" s="65" t="s">
        <v>203</v>
      </c>
      <c r="B34" s="65" t="s">
        <v>196</v>
      </c>
      <c r="C34" s="66"/>
      <c r="D34" s="67">
        <v>1</v>
      </c>
      <c r="E34" s="68" t="s">
        <v>132</v>
      </c>
      <c r="F34" s="69"/>
      <c r="G34" s="66"/>
      <c r="H34" s="70"/>
      <c r="I34" s="71"/>
      <c r="J34" s="71"/>
      <c r="K34" s="34" t="s">
        <v>65</v>
      </c>
      <c r="L34" s="78">
        <v>34</v>
      </c>
      <c r="M34" s="78"/>
      <c r="N34" s="73"/>
      <c r="O34" s="80" t="s">
        <v>217</v>
      </c>
      <c r="P34" s="80" t="s">
        <v>218</v>
      </c>
      <c r="Q34" s="80" t="s">
        <v>220</v>
      </c>
      <c r="R34">
        <v>1</v>
      </c>
      <c r="S34" s="79" t="str">
        <f>REPLACE(INDEX(GroupVertices[Group],MATCH(Edges[[#This Row],[Vertex 1]],GroupVertices[Vertex],0)),1,1,"")</f>
        <v>1</v>
      </c>
      <c r="T34" s="79" t="str">
        <f>REPLACE(INDEX(GroupVertices[Group],MATCH(Edges[[#This Row],[Vertex 2]],GroupVertices[Vertex],0)),1,1,"")</f>
        <v>1</v>
      </c>
      <c r="U34" s="34"/>
      <c r="V34" s="34"/>
      <c r="W34" s="34"/>
      <c r="X34" s="34"/>
      <c r="Y34" s="34"/>
      <c r="Z34" s="34"/>
      <c r="AA34" s="34"/>
      <c r="AB34" s="34"/>
      <c r="AC34" s="34"/>
    </row>
    <row r="35" spans="1:29" ht="15">
      <c r="A35" s="65" t="s">
        <v>204</v>
      </c>
      <c r="B35" s="65" t="s">
        <v>196</v>
      </c>
      <c r="C35" s="66"/>
      <c r="D35" s="67">
        <v>1</v>
      </c>
      <c r="E35" s="68" t="s">
        <v>132</v>
      </c>
      <c r="F35" s="69"/>
      <c r="G35" s="66"/>
      <c r="H35" s="70"/>
      <c r="I35" s="71"/>
      <c r="J35" s="71"/>
      <c r="K35" s="34" t="s">
        <v>65</v>
      </c>
      <c r="L35" s="78">
        <v>35</v>
      </c>
      <c r="M35" s="78"/>
      <c r="N35" s="73"/>
      <c r="O35" s="80" t="s">
        <v>217</v>
      </c>
      <c r="P35" s="80" t="s">
        <v>218</v>
      </c>
      <c r="Q35" s="80" t="s">
        <v>220</v>
      </c>
      <c r="R35">
        <v>1</v>
      </c>
      <c r="S35" s="79" t="str">
        <f>REPLACE(INDEX(GroupVertices[Group],MATCH(Edges[[#This Row],[Vertex 1]],GroupVertices[Vertex],0)),1,1,"")</f>
        <v>1</v>
      </c>
      <c r="T35" s="79" t="str">
        <f>REPLACE(INDEX(GroupVertices[Group],MATCH(Edges[[#This Row],[Vertex 2]],GroupVertices[Vertex],0)),1,1,"")</f>
        <v>1</v>
      </c>
      <c r="U35" s="34"/>
      <c r="V35" s="34"/>
      <c r="W35" s="34"/>
      <c r="X35" s="34"/>
      <c r="Y35" s="34"/>
      <c r="Z35" s="34"/>
      <c r="AA35" s="34"/>
      <c r="AB35" s="34"/>
      <c r="AC35" s="34"/>
    </row>
    <row r="36" spans="1:29" ht="15">
      <c r="A36" s="65" t="s">
        <v>205</v>
      </c>
      <c r="B36" s="65" t="s">
        <v>196</v>
      </c>
      <c r="C36" s="66"/>
      <c r="D36" s="67">
        <v>1</v>
      </c>
      <c r="E36" s="68" t="s">
        <v>132</v>
      </c>
      <c r="F36" s="69"/>
      <c r="G36" s="66"/>
      <c r="H36" s="70"/>
      <c r="I36" s="71"/>
      <c r="J36" s="71"/>
      <c r="K36" s="34" t="s">
        <v>65</v>
      </c>
      <c r="L36" s="78">
        <v>36</v>
      </c>
      <c r="M36" s="78"/>
      <c r="N36" s="73"/>
      <c r="O36" s="80" t="s">
        <v>217</v>
      </c>
      <c r="P36" s="80" t="s">
        <v>218</v>
      </c>
      <c r="Q36" s="80" t="s">
        <v>220</v>
      </c>
      <c r="R36">
        <v>1</v>
      </c>
      <c r="S36" s="79" t="str">
        <f>REPLACE(INDEX(GroupVertices[Group],MATCH(Edges[[#This Row],[Vertex 1]],GroupVertices[Vertex],0)),1,1,"")</f>
        <v>1</v>
      </c>
      <c r="T36" s="79" t="str">
        <f>REPLACE(INDEX(GroupVertices[Group],MATCH(Edges[[#This Row],[Vertex 2]],GroupVertices[Vertex],0)),1,1,"")</f>
        <v>1</v>
      </c>
      <c r="U36" s="34"/>
      <c r="V36" s="34"/>
      <c r="W36" s="34"/>
      <c r="X36" s="34"/>
      <c r="Y36" s="34"/>
      <c r="Z36" s="34"/>
      <c r="AA36" s="34"/>
      <c r="AB36" s="34"/>
      <c r="AC36" s="34"/>
    </row>
    <row r="37" spans="1:29" ht="15">
      <c r="A37" s="65" t="s">
        <v>206</v>
      </c>
      <c r="B37" s="65" t="s">
        <v>196</v>
      </c>
      <c r="C37" s="66"/>
      <c r="D37" s="67">
        <v>1</v>
      </c>
      <c r="E37" s="68" t="s">
        <v>132</v>
      </c>
      <c r="F37" s="69"/>
      <c r="G37" s="66"/>
      <c r="H37" s="70"/>
      <c r="I37" s="71"/>
      <c r="J37" s="71"/>
      <c r="K37" s="34" t="s">
        <v>65</v>
      </c>
      <c r="L37" s="78">
        <v>37</v>
      </c>
      <c r="M37" s="78"/>
      <c r="N37" s="73"/>
      <c r="O37" s="80" t="s">
        <v>217</v>
      </c>
      <c r="P37" s="80" t="s">
        <v>218</v>
      </c>
      <c r="Q37" s="80" t="s">
        <v>220</v>
      </c>
      <c r="R37">
        <v>1</v>
      </c>
      <c r="S37" s="79" t="str">
        <f>REPLACE(INDEX(GroupVertices[Group],MATCH(Edges[[#This Row],[Vertex 1]],GroupVertices[Vertex],0)),1,1,"")</f>
        <v>1</v>
      </c>
      <c r="T37" s="79" t="str">
        <f>REPLACE(INDEX(GroupVertices[Group],MATCH(Edges[[#This Row],[Vertex 2]],GroupVertices[Vertex],0)),1,1,"")</f>
        <v>1</v>
      </c>
      <c r="U37" s="34"/>
      <c r="V37" s="34"/>
      <c r="W37" s="34"/>
      <c r="X37" s="34"/>
      <c r="Y37" s="34"/>
      <c r="Z37" s="34"/>
      <c r="AA37" s="34"/>
      <c r="AB37" s="34"/>
      <c r="AC37" s="34"/>
    </row>
    <row r="38" spans="1:29" ht="15">
      <c r="A38" s="65" t="s">
        <v>207</v>
      </c>
      <c r="B38" s="65" t="s">
        <v>196</v>
      </c>
      <c r="C38" s="66"/>
      <c r="D38" s="67">
        <v>1</v>
      </c>
      <c r="E38" s="68" t="s">
        <v>132</v>
      </c>
      <c r="F38" s="69"/>
      <c r="G38" s="66"/>
      <c r="H38" s="70"/>
      <c r="I38" s="71"/>
      <c r="J38" s="71"/>
      <c r="K38" s="34" t="s">
        <v>65</v>
      </c>
      <c r="L38" s="78">
        <v>38</v>
      </c>
      <c r="M38" s="78"/>
      <c r="N38" s="73"/>
      <c r="O38" s="80" t="s">
        <v>217</v>
      </c>
      <c r="P38" s="80" t="s">
        <v>218</v>
      </c>
      <c r="Q38" s="80" t="s">
        <v>220</v>
      </c>
      <c r="R38">
        <v>1</v>
      </c>
      <c r="S38" s="79" t="str">
        <f>REPLACE(INDEX(GroupVertices[Group],MATCH(Edges[[#This Row],[Vertex 1]],GroupVertices[Vertex],0)),1,1,"")</f>
        <v>1</v>
      </c>
      <c r="T38" s="79" t="str">
        <f>REPLACE(INDEX(GroupVertices[Group],MATCH(Edges[[#This Row],[Vertex 2]],GroupVertices[Vertex],0)),1,1,"")</f>
        <v>1</v>
      </c>
      <c r="U38" s="34"/>
      <c r="V38" s="34"/>
      <c r="W38" s="34"/>
      <c r="X38" s="34"/>
      <c r="Y38" s="34"/>
      <c r="Z38" s="34"/>
      <c r="AA38" s="34"/>
      <c r="AB38" s="34"/>
      <c r="AC38" s="34"/>
    </row>
    <row r="39" spans="1:29" ht="15">
      <c r="A39" s="65" t="s">
        <v>208</v>
      </c>
      <c r="B39" s="65" t="s">
        <v>196</v>
      </c>
      <c r="C39" s="66"/>
      <c r="D39" s="67">
        <v>1</v>
      </c>
      <c r="E39" s="68" t="s">
        <v>132</v>
      </c>
      <c r="F39" s="69"/>
      <c r="G39" s="66"/>
      <c r="H39" s="70"/>
      <c r="I39" s="71"/>
      <c r="J39" s="71"/>
      <c r="K39" s="34" t="s">
        <v>65</v>
      </c>
      <c r="L39" s="78">
        <v>39</v>
      </c>
      <c r="M39" s="78"/>
      <c r="N39" s="73"/>
      <c r="O39" s="80" t="s">
        <v>217</v>
      </c>
      <c r="P39" s="80" t="s">
        <v>218</v>
      </c>
      <c r="Q39" s="80" t="s">
        <v>220</v>
      </c>
      <c r="R39">
        <v>1</v>
      </c>
      <c r="S39" s="79" t="str">
        <f>REPLACE(INDEX(GroupVertices[Group],MATCH(Edges[[#This Row],[Vertex 1]],GroupVertices[Vertex],0)),1,1,"")</f>
        <v>1</v>
      </c>
      <c r="T39" s="79" t="str">
        <f>REPLACE(INDEX(GroupVertices[Group],MATCH(Edges[[#This Row],[Vertex 2]],GroupVertices[Vertex],0)),1,1,"")</f>
        <v>1</v>
      </c>
      <c r="U39" s="34"/>
      <c r="V39" s="34"/>
      <c r="W39" s="34"/>
      <c r="X39" s="34"/>
      <c r="Y39" s="34"/>
      <c r="Z39" s="34"/>
      <c r="AA39" s="34"/>
      <c r="AB39" s="34"/>
      <c r="AC39" s="34"/>
    </row>
    <row r="40" spans="1:29" ht="15">
      <c r="A40" s="65" t="s">
        <v>194</v>
      </c>
      <c r="B40" s="65" t="s">
        <v>196</v>
      </c>
      <c r="C40" s="66"/>
      <c r="D40" s="67">
        <v>1</v>
      </c>
      <c r="E40" s="68" t="s">
        <v>132</v>
      </c>
      <c r="F40" s="69"/>
      <c r="G40" s="66"/>
      <c r="H40" s="70"/>
      <c r="I40" s="71"/>
      <c r="J40" s="71"/>
      <c r="K40" s="34" t="s">
        <v>65</v>
      </c>
      <c r="L40" s="78">
        <v>40</v>
      </c>
      <c r="M40" s="78"/>
      <c r="N40" s="73"/>
      <c r="O40" s="80" t="s">
        <v>217</v>
      </c>
      <c r="P40" s="80" t="s">
        <v>218</v>
      </c>
      <c r="Q40" s="80" t="s">
        <v>219</v>
      </c>
      <c r="R40">
        <v>1</v>
      </c>
      <c r="S40" s="79" t="str">
        <f>REPLACE(INDEX(GroupVertices[Group],MATCH(Edges[[#This Row],[Vertex 1]],GroupVertices[Vertex],0)),1,1,"")</f>
        <v>2</v>
      </c>
      <c r="T40" s="79" t="str">
        <f>REPLACE(INDEX(GroupVertices[Group],MATCH(Edges[[#This Row],[Vertex 2]],GroupVertices[Vertex],0)),1,1,"")</f>
        <v>1</v>
      </c>
      <c r="U40" s="34"/>
      <c r="V40" s="34"/>
      <c r="W40" s="34"/>
      <c r="X40" s="34"/>
      <c r="Y40" s="34"/>
      <c r="Z40" s="34"/>
      <c r="AA40" s="34"/>
      <c r="AB40" s="34"/>
      <c r="AC40" s="34"/>
    </row>
    <row r="41" spans="1:29" ht="15">
      <c r="A41" s="65" t="s">
        <v>194</v>
      </c>
      <c r="B41" s="65" t="s">
        <v>213</v>
      </c>
      <c r="C41" s="66"/>
      <c r="D41" s="67">
        <v>1</v>
      </c>
      <c r="E41" s="68" t="s">
        <v>132</v>
      </c>
      <c r="F41" s="69"/>
      <c r="G41" s="66"/>
      <c r="H41" s="70"/>
      <c r="I41" s="71"/>
      <c r="J41" s="71"/>
      <c r="K41" s="34" t="s">
        <v>65</v>
      </c>
      <c r="L41" s="78">
        <v>41</v>
      </c>
      <c r="M41" s="78"/>
      <c r="N41" s="73"/>
      <c r="O41" s="80" t="s">
        <v>217</v>
      </c>
      <c r="P41" s="80" t="s">
        <v>218</v>
      </c>
      <c r="Q41" s="80" t="s">
        <v>219</v>
      </c>
      <c r="R41">
        <v>1</v>
      </c>
      <c r="S41" s="79" t="str">
        <f>REPLACE(INDEX(GroupVertices[Group],MATCH(Edges[[#This Row],[Vertex 1]],GroupVertices[Vertex],0)),1,1,"")</f>
        <v>2</v>
      </c>
      <c r="T41" s="79" t="str">
        <f>REPLACE(INDEX(GroupVertices[Group],MATCH(Edges[[#This Row],[Vertex 2]],GroupVertices[Vertex],0)),1,1,"")</f>
        <v>2</v>
      </c>
      <c r="U41" s="34"/>
      <c r="V41" s="34"/>
      <c r="W41" s="34"/>
      <c r="X41" s="34"/>
      <c r="Y41" s="34"/>
      <c r="Z41" s="34"/>
      <c r="AA41" s="34"/>
      <c r="AB41" s="34"/>
      <c r="AC41" s="34"/>
    </row>
    <row r="42" spans="1:29" ht="15">
      <c r="A42" s="65" t="s">
        <v>198</v>
      </c>
      <c r="B42" s="65" t="s">
        <v>197</v>
      </c>
      <c r="C42" s="66"/>
      <c r="D42" s="67">
        <v>1</v>
      </c>
      <c r="E42" s="68" t="s">
        <v>132</v>
      </c>
      <c r="F42" s="69"/>
      <c r="G42" s="66"/>
      <c r="H42" s="70"/>
      <c r="I42" s="71"/>
      <c r="J42" s="71"/>
      <c r="K42" s="34" t="s">
        <v>65</v>
      </c>
      <c r="L42" s="78">
        <v>42</v>
      </c>
      <c r="M42" s="78"/>
      <c r="N42" s="73"/>
      <c r="O42" s="80" t="s">
        <v>217</v>
      </c>
      <c r="P42" s="80" t="s">
        <v>218</v>
      </c>
      <c r="Q42" s="80" t="s">
        <v>220</v>
      </c>
      <c r="R42">
        <v>1</v>
      </c>
      <c r="S42" s="79" t="str">
        <f>REPLACE(INDEX(GroupVertices[Group],MATCH(Edges[[#This Row],[Vertex 1]],GroupVertices[Vertex],0)),1,1,"")</f>
        <v>1</v>
      </c>
      <c r="T42" s="79" t="str">
        <f>REPLACE(INDEX(GroupVertices[Group],MATCH(Edges[[#This Row],[Vertex 2]],GroupVertices[Vertex],0)),1,1,"")</f>
        <v>1</v>
      </c>
      <c r="U42" s="34"/>
      <c r="V42" s="34"/>
      <c r="W42" s="34"/>
      <c r="X42" s="34"/>
      <c r="Y42" s="34"/>
      <c r="Z42" s="34"/>
      <c r="AA42" s="34"/>
      <c r="AB42" s="34"/>
      <c r="AC42" s="34"/>
    </row>
    <row r="43" spans="1:29" ht="15">
      <c r="A43" s="65" t="s">
        <v>199</v>
      </c>
      <c r="B43" s="65" t="s">
        <v>197</v>
      </c>
      <c r="C43" s="66"/>
      <c r="D43" s="67">
        <v>1</v>
      </c>
      <c r="E43" s="68" t="s">
        <v>132</v>
      </c>
      <c r="F43" s="69"/>
      <c r="G43" s="66"/>
      <c r="H43" s="70"/>
      <c r="I43" s="71"/>
      <c r="J43" s="71"/>
      <c r="K43" s="34" t="s">
        <v>65</v>
      </c>
      <c r="L43" s="78">
        <v>43</v>
      </c>
      <c r="M43" s="78"/>
      <c r="N43" s="73"/>
      <c r="O43" s="80" t="s">
        <v>217</v>
      </c>
      <c r="P43" s="80" t="s">
        <v>218</v>
      </c>
      <c r="Q43" s="80" t="s">
        <v>220</v>
      </c>
      <c r="R43">
        <v>1</v>
      </c>
      <c r="S43" s="79" t="str">
        <f>REPLACE(INDEX(GroupVertices[Group],MATCH(Edges[[#This Row],[Vertex 1]],GroupVertices[Vertex],0)),1,1,"")</f>
        <v>1</v>
      </c>
      <c r="T43" s="79" t="str">
        <f>REPLACE(INDEX(GroupVertices[Group],MATCH(Edges[[#This Row],[Vertex 2]],GroupVertices[Vertex],0)),1,1,"")</f>
        <v>1</v>
      </c>
      <c r="U43" s="34"/>
      <c r="V43" s="34"/>
      <c r="W43" s="34"/>
      <c r="X43" s="34"/>
      <c r="Y43" s="34"/>
      <c r="Z43" s="34"/>
      <c r="AA43" s="34"/>
      <c r="AB43" s="34"/>
      <c r="AC43" s="34"/>
    </row>
    <row r="44" spans="1:29" ht="15">
      <c r="A44" s="65" t="s">
        <v>200</v>
      </c>
      <c r="B44" s="65" t="s">
        <v>197</v>
      </c>
      <c r="C44" s="66"/>
      <c r="D44" s="67">
        <v>1</v>
      </c>
      <c r="E44" s="68" t="s">
        <v>132</v>
      </c>
      <c r="F44" s="69"/>
      <c r="G44" s="66"/>
      <c r="H44" s="70"/>
      <c r="I44" s="71"/>
      <c r="J44" s="71"/>
      <c r="K44" s="34" t="s">
        <v>65</v>
      </c>
      <c r="L44" s="78">
        <v>44</v>
      </c>
      <c r="M44" s="78"/>
      <c r="N44" s="73"/>
      <c r="O44" s="80" t="s">
        <v>217</v>
      </c>
      <c r="P44" s="80" t="s">
        <v>218</v>
      </c>
      <c r="Q44" s="80" t="s">
        <v>220</v>
      </c>
      <c r="R44">
        <v>1</v>
      </c>
      <c r="S44" s="79" t="str">
        <f>REPLACE(INDEX(GroupVertices[Group],MATCH(Edges[[#This Row],[Vertex 1]],GroupVertices[Vertex],0)),1,1,"")</f>
        <v>1</v>
      </c>
      <c r="T44" s="79" t="str">
        <f>REPLACE(INDEX(GroupVertices[Group],MATCH(Edges[[#This Row],[Vertex 2]],GroupVertices[Vertex],0)),1,1,"")</f>
        <v>1</v>
      </c>
      <c r="U44" s="34"/>
      <c r="V44" s="34"/>
      <c r="W44" s="34"/>
      <c r="X44" s="34"/>
      <c r="Y44" s="34"/>
      <c r="Z44" s="34"/>
      <c r="AA44" s="34"/>
      <c r="AB44" s="34"/>
      <c r="AC44" s="34"/>
    </row>
    <row r="45" spans="1:29" ht="15">
      <c r="A45" s="65" t="s">
        <v>201</v>
      </c>
      <c r="B45" s="65" t="s">
        <v>197</v>
      </c>
      <c r="C45" s="66"/>
      <c r="D45" s="67">
        <v>1</v>
      </c>
      <c r="E45" s="68" t="s">
        <v>132</v>
      </c>
      <c r="F45" s="69"/>
      <c r="G45" s="66"/>
      <c r="H45" s="70"/>
      <c r="I45" s="71"/>
      <c r="J45" s="71"/>
      <c r="K45" s="34" t="s">
        <v>65</v>
      </c>
      <c r="L45" s="78">
        <v>45</v>
      </c>
      <c r="M45" s="78"/>
      <c r="N45" s="73"/>
      <c r="O45" s="80" t="s">
        <v>217</v>
      </c>
      <c r="P45" s="80" t="s">
        <v>218</v>
      </c>
      <c r="Q45" s="80" t="s">
        <v>220</v>
      </c>
      <c r="R45">
        <v>1</v>
      </c>
      <c r="S45" s="79" t="str">
        <f>REPLACE(INDEX(GroupVertices[Group],MATCH(Edges[[#This Row],[Vertex 1]],GroupVertices[Vertex],0)),1,1,"")</f>
        <v>1</v>
      </c>
      <c r="T45" s="79" t="str">
        <f>REPLACE(INDEX(GroupVertices[Group],MATCH(Edges[[#This Row],[Vertex 2]],GroupVertices[Vertex],0)),1,1,"")</f>
        <v>1</v>
      </c>
      <c r="U45" s="34"/>
      <c r="V45" s="34"/>
      <c r="W45" s="34"/>
      <c r="X45" s="34"/>
      <c r="Y45" s="34"/>
      <c r="Z45" s="34"/>
      <c r="AA45" s="34"/>
      <c r="AB45" s="34"/>
      <c r="AC45" s="34"/>
    </row>
    <row r="46" spans="1:29" ht="15">
      <c r="A46" s="65" t="s">
        <v>202</v>
      </c>
      <c r="B46" s="65" t="s">
        <v>197</v>
      </c>
      <c r="C46" s="66"/>
      <c r="D46" s="67">
        <v>1</v>
      </c>
      <c r="E46" s="68" t="s">
        <v>132</v>
      </c>
      <c r="F46" s="69"/>
      <c r="G46" s="66"/>
      <c r="H46" s="70"/>
      <c r="I46" s="71"/>
      <c r="J46" s="71"/>
      <c r="K46" s="34" t="s">
        <v>65</v>
      </c>
      <c r="L46" s="78">
        <v>46</v>
      </c>
      <c r="M46" s="78"/>
      <c r="N46" s="73"/>
      <c r="O46" s="80" t="s">
        <v>217</v>
      </c>
      <c r="P46" s="80" t="s">
        <v>218</v>
      </c>
      <c r="Q46" s="80" t="s">
        <v>220</v>
      </c>
      <c r="R46">
        <v>1</v>
      </c>
      <c r="S46" s="79" t="str">
        <f>REPLACE(INDEX(GroupVertices[Group],MATCH(Edges[[#This Row],[Vertex 1]],GroupVertices[Vertex],0)),1,1,"")</f>
        <v>1</v>
      </c>
      <c r="T46" s="79" t="str">
        <f>REPLACE(INDEX(GroupVertices[Group],MATCH(Edges[[#This Row],[Vertex 2]],GroupVertices[Vertex],0)),1,1,"")</f>
        <v>1</v>
      </c>
      <c r="U46" s="34"/>
      <c r="V46" s="34"/>
      <c r="W46" s="34"/>
      <c r="X46" s="34"/>
      <c r="Y46" s="34"/>
      <c r="Z46" s="34"/>
      <c r="AA46" s="34"/>
      <c r="AB46" s="34"/>
      <c r="AC46" s="34"/>
    </row>
    <row r="47" spans="1:29" ht="15">
      <c r="A47" s="65" t="s">
        <v>203</v>
      </c>
      <c r="B47" s="65" t="s">
        <v>197</v>
      </c>
      <c r="C47" s="66"/>
      <c r="D47" s="67">
        <v>1</v>
      </c>
      <c r="E47" s="68" t="s">
        <v>132</v>
      </c>
      <c r="F47" s="69"/>
      <c r="G47" s="66"/>
      <c r="H47" s="70"/>
      <c r="I47" s="71"/>
      <c r="J47" s="71"/>
      <c r="K47" s="34" t="s">
        <v>65</v>
      </c>
      <c r="L47" s="78">
        <v>47</v>
      </c>
      <c r="M47" s="78"/>
      <c r="N47" s="73"/>
      <c r="O47" s="80" t="s">
        <v>217</v>
      </c>
      <c r="P47" s="80" t="s">
        <v>218</v>
      </c>
      <c r="Q47" s="80" t="s">
        <v>220</v>
      </c>
      <c r="R47">
        <v>1</v>
      </c>
      <c r="S47" s="79" t="str">
        <f>REPLACE(INDEX(GroupVertices[Group],MATCH(Edges[[#This Row],[Vertex 1]],GroupVertices[Vertex],0)),1,1,"")</f>
        <v>1</v>
      </c>
      <c r="T47" s="79" t="str">
        <f>REPLACE(INDEX(GroupVertices[Group],MATCH(Edges[[#This Row],[Vertex 2]],GroupVertices[Vertex],0)),1,1,"")</f>
        <v>1</v>
      </c>
      <c r="U47" s="34"/>
      <c r="V47" s="34"/>
      <c r="W47" s="34"/>
      <c r="X47" s="34"/>
      <c r="Y47" s="34"/>
      <c r="Z47" s="34"/>
      <c r="AA47" s="34"/>
      <c r="AB47" s="34"/>
      <c r="AC47" s="34"/>
    </row>
    <row r="48" spans="1:29" ht="15">
      <c r="A48" s="65" t="s">
        <v>209</v>
      </c>
      <c r="B48" s="65" t="s">
        <v>197</v>
      </c>
      <c r="C48" s="66"/>
      <c r="D48" s="67">
        <v>1</v>
      </c>
      <c r="E48" s="68" t="s">
        <v>132</v>
      </c>
      <c r="F48" s="69"/>
      <c r="G48" s="66"/>
      <c r="H48" s="70"/>
      <c r="I48" s="71"/>
      <c r="J48" s="71"/>
      <c r="K48" s="34" t="s">
        <v>65</v>
      </c>
      <c r="L48" s="78">
        <v>48</v>
      </c>
      <c r="M48" s="78"/>
      <c r="N48" s="73"/>
      <c r="O48" s="80" t="s">
        <v>217</v>
      </c>
      <c r="P48" s="80" t="s">
        <v>218</v>
      </c>
      <c r="Q48" s="80" t="s">
        <v>220</v>
      </c>
      <c r="R48">
        <v>1</v>
      </c>
      <c r="S48" s="79" t="str">
        <f>REPLACE(INDEX(GroupVertices[Group],MATCH(Edges[[#This Row],[Vertex 1]],GroupVertices[Vertex],0)),1,1,"")</f>
        <v>1</v>
      </c>
      <c r="T48" s="79" t="str">
        <f>REPLACE(INDEX(GroupVertices[Group],MATCH(Edges[[#This Row],[Vertex 2]],GroupVertices[Vertex],0)),1,1,"")</f>
        <v>1</v>
      </c>
      <c r="U48" s="34"/>
      <c r="V48" s="34"/>
      <c r="W48" s="34"/>
      <c r="X48" s="34"/>
      <c r="Y48" s="34"/>
      <c r="Z48" s="34"/>
      <c r="AA48" s="34"/>
      <c r="AB48" s="34"/>
      <c r="AC48" s="34"/>
    </row>
    <row r="49" spans="1:29" ht="15">
      <c r="A49" s="65" t="s">
        <v>204</v>
      </c>
      <c r="B49" s="65" t="s">
        <v>197</v>
      </c>
      <c r="C49" s="66"/>
      <c r="D49" s="67">
        <v>1</v>
      </c>
      <c r="E49" s="68" t="s">
        <v>132</v>
      </c>
      <c r="F49" s="69"/>
      <c r="G49" s="66"/>
      <c r="H49" s="70"/>
      <c r="I49" s="71"/>
      <c r="J49" s="71"/>
      <c r="K49" s="34" t="s">
        <v>65</v>
      </c>
      <c r="L49" s="78">
        <v>49</v>
      </c>
      <c r="M49" s="78"/>
      <c r="N49" s="73"/>
      <c r="O49" s="80" t="s">
        <v>217</v>
      </c>
      <c r="P49" s="80" t="s">
        <v>218</v>
      </c>
      <c r="Q49" s="80" t="s">
        <v>220</v>
      </c>
      <c r="R49">
        <v>1</v>
      </c>
      <c r="S49" s="79" t="str">
        <f>REPLACE(INDEX(GroupVertices[Group],MATCH(Edges[[#This Row],[Vertex 1]],GroupVertices[Vertex],0)),1,1,"")</f>
        <v>1</v>
      </c>
      <c r="T49" s="79" t="str">
        <f>REPLACE(INDEX(GroupVertices[Group],MATCH(Edges[[#This Row],[Vertex 2]],GroupVertices[Vertex],0)),1,1,"")</f>
        <v>1</v>
      </c>
      <c r="U49" s="34"/>
      <c r="V49" s="34"/>
      <c r="W49" s="34"/>
      <c r="X49" s="34"/>
      <c r="Y49" s="34"/>
      <c r="Z49" s="34"/>
      <c r="AA49" s="34"/>
      <c r="AB49" s="34"/>
      <c r="AC49" s="34"/>
    </row>
    <row r="50" spans="1:29" ht="15">
      <c r="A50" s="65" t="s">
        <v>205</v>
      </c>
      <c r="B50" s="65" t="s">
        <v>197</v>
      </c>
      <c r="C50" s="66"/>
      <c r="D50" s="67">
        <v>1</v>
      </c>
      <c r="E50" s="68" t="s">
        <v>132</v>
      </c>
      <c r="F50" s="69"/>
      <c r="G50" s="66"/>
      <c r="H50" s="70"/>
      <c r="I50" s="71"/>
      <c r="J50" s="71"/>
      <c r="K50" s="34" t="s">
        <v>65</v>
      </c>
      <c r="L50" s="78">
        <v>50</v>
      </c>
      <c r="M50" s="78"/>
      <c r="N50" s="73"/>
      <c r="O50" s="80" t="s">
        <v>217</v>
      </c>
      <c r="P50" s="80" t="s">
        <v>218</v>
      </c>
      <c r="Q50" s="80" t="s">
        <v>220</v>
      </c>
      <c r="R50">
        <v>1</v>
      </c>
      <c r="S50" s="79" t="str">
        <f>REPLACE(INDEX(GroupVertices[Group],MATCH(Edges[[#This Row],[Vertex 1]],GroupVertices[Vertex],0)),1,1,"")</f>
        <v>1</v>
      </c>
      <c r="T50" s="79" t="str">
        <f>REPLACE(INDEX(GroupVertices[Group],MATCH(Edges[[#This Row],[Vertex 2]],GroupVertices[Vertex],0)),1,1,"")</f>
        <v>1</v>
      </c>
      <c r="U50" s="34"/>
      <c r="V50" s="34"/>
      <c r="W50" s="34"/>
      <c r="X50" s="34"/>
      <c r="Y50" s="34"/>
      <c r="Z50" s="34"/>
      <c r="AA50" s="34"/>
      <c r="AB50" s="34"/>
      <c r="AC50" s="34"/>
    </row>
    <row r="51" spans="1:29" ht="15">
      <c r="A51" s="65" t="s">
        <v>206</v>
      </c>
      <c r="B51" s="65" t="s">
        <v>197</v>
      </c>
      <c r="C51" s="66"/>
      <c r="D51" s="67">
        <v>1</v>
      </c>
      <c r="E51" s="68" t="s">
        <v>132</v>
      </c>
      <c r="F51" s="69"/>
      <c r="G51" s="66"/>
      <c r="H51" s="70"/>
      <c r="I51" s="71"/>
      <c r="J51" s="71"/>
      <c r="K51" s="34" t="s">
        <v>65</v>
      </c>
      <c r="L51" s="78">
        <v>51</v>
      </c>
      <c r="M51" s="78"/>
      <c r="N51" s="73"/>
      <c r="O51" s="80" t="s">
        <v>217</v>
      </c>
      <c r="P51" s="80" t="s">
        <v>218</v>
      </c>
      <c r="Q51" s="80" t="s">
        <v>220</v>
      </c>
      <c r="R51">
        <v>1</v>
      </c>
      <c r="S51" s="79" t="str">
        <f>REPLACE(INDEX(GroupVertices[Group],MATCH(Edges[[#This Row],[Vertex 1]],GroupVertices[Vertex],0)),1,1,"")</f>
        <v>1</v>
      </c>
      <c r="T51" s="79" t="str">
        <f>REPLACE(INDEX(GroupVertices[Group],MATCH(Edges[[#This Row],[Vertex 2]],GroupVertices[Vertex],0)),1,1,"")</f>
        <v>1</v>
      </c>
      <c r="U51" s="34"/>
      <c r="V51" s="34"/>
      <c r="W51" s="34"/>
      <c r="X51" s="34"/>
      <c r="Y51" s="34"/>
      <c r="Z51" s="34"/>
      <c r="AA51" s="34"/>
      <c r="AB51" s="34"/>
      <c r="AC51" s="34"/>
    </row>
    <row r="52" spans="1:29" ht="15">
      <c r="A52" s="65" t="s">
        <v>207</v>
      </c>
      <c r="B52" s="65" t="s">
        <v>197</v>
      </c>
      <c r="C52" s="66"/>
      <c r="D52" s="67">
        <v>1</v>
      </c>
      <c r="E52" s="68" t="s">
        <v>132</v>
      </c>
      <c r="F52" s="69"/>
      <c r="G52" s="66"/>
      <c r="H52" s="70"/>
      <c r="I52" s="71"/>
      <c r="J52" s="71"/>
      <c r="K52" s="34" t="s">
        <v>65</v>
      </c>
      <c r="L52" s="78">
        <v>52</v>
      </c>
      <c r="M52" s="78"/>
      <c r="N52" s="73"/>
      <c r="O52" s="80" t="s">
        <v>217</v>
      </c>
      <c r="P52" s="80" t="s">
        <v>218</v>
      </c>
      <c r="Q52" s="80" t="s">
        <v>220</v>
      </c>
      <c r="R52">
        <v>1</v>
      </c>
      <c r="S52" s="79" t="str">
        <f>REPLACE(INDEX(GroupVertices[Group],MATCH(Edges[[#This Row],[Vertex 1]],GroupVertices[Vertex],0)),1,1,"")</f>
        <v>1</v>
      </c>
      <c r="T52" s="79" t="str">
        <f>REPLACE(INDEX(GroupVertices[Group],MATCH(Edges[[#This Row],[Vertex 2]],GroupVertices[Vertex],0)),1,1,"")</f>
        <v>1</v>
      </c>
      <c r="U52" s="34"/>
      <c r="V52" s="34"/>
      <c r="W52" s="34"/>
      <c r="X52" s="34"/>
      <c r="Y52" s="34"/>
      <c r="Z52" s="34"/>
      <c r="AA52" s="34"/>
      <c r="AB52" s="34"/>
      <c r="AC52" s="34"/>
    </row>
    <row r="53" spans="1:29" ht="15">
      <c r="A53" s="65" t="s">
        <v>208</v>
      </c>
      <c r="B53" s="65" t="s">
        <v>197</v>
      </c>
      <c r="C53" s="66"/>
      <c r="D53" s="67">
        <v>1</v>
      </c>
      <c r="E53" s="68" t="s">
        <v>132</v>
      </c>
      <c r="F53" s="69"/>
      <c r="G53" s="66"/>
      <c r="H53" s="70"/>
      <c r="I53" s="71"/>
      <c r="J53" s="71"/>
      <c r="K53" s="34" t="s">
        <v>65</v>
      </c>
      <c r="L53" s="78">
        <v>53</v>
      </c>
      <c r="M53" s="78"/>
      <c r="N53" s="73"/>
      <c r="O53" s="80" t="s">
        <v>217</v>
      </c>
      <c r="P53" s="80" t="s">
        <v>218</v>
      </c>
      <c r="Q53" s="80" t="s">
        <v>220</v>
      </c>
      <c r="R53">
        <v>1</v>
      </c>
      <c r="S53" s="79" t="str">
        <f>REPLACE(INDEX(GroupVertices[Group],MATCH(Edges[[#This Row],[Vertex 1]],GroupVertices[Vertex],0)),1,1,"")</f>
        <v>1</v>
      </c>
      <c r="T53" s="79" t="str">
        <f>REPLACE(INDEX(GroupVertices[Group],MATCH(Edges[[#This Row],[Vertex 2]],GroupVertices[Vertex],0)),1,1,"")</f>
        <v>1</v>
      </c>
      <c r="U53" s="34"/>
      <c r="V53" s="34"/>
      <c r="W53" s="34"/>
      <c r="X53" s="34"/>
      <c r="Y53" s="34"/>
      <c r="Z53" s="34"/>
      <c r="AA53" s="34"/>
      <c r="AB53" s="34"/>
      <c r="AC53" s="34"/>
    </row>
    <row r="54" spans="1:29" ht="15">
      <c r="A54" s="65" t="s">
        <v>194</v>
      </c>
      <c r="B54" s="65" t="s">
        <v>197</v>
      </c>
      <c r="C54" s="66"/>
      <c r="D54" s="67">
        <v>1</v>
      </c>
      <c r="E54" s="68" t="s">
        <v>132</v>
      </c>
      <c r="F54" s="69"/>
      <c r="G54" s="66"/>
      <c r="H54" s="70"/>
      <c r="I54" s="71"/>
      <c r="J54" s="71"/>
      <c r="K54" s="34" t="s">
        <v>65</v>
      </c>
      <c r="L54" s="78">
        <v>54</v>
      </c>
      <c r="M54" s="78"/>
      <c r="N54" s="73"/>
      <c r="O54" s="80" t="s">
        <v>217</v>
      </c>
      <c r="P54" s="80" t="s">
        <v>218</v>
      </c>
      <c r="Q54" s="80" t="s">
        <v>219</v>
      </c>
      <c r="R54">
        <v>1</v>
      </c>
      <c r="S54" s="79" t="str">
        <f>REPLACE(INDEX(GroupVertices[Group],MATCH(Edges[[#This Row],[Vertex 1]],GroupVertices[Vertex],0)),1,1,"")</f>
        <v>2</v>
      </c>
      <c r="T54" s="79" t="str">
        <f>REPLACE(INDEX(GroupVertices[Group],MATCH(Edges[[#This Row],[Vertex 2]],GroupVertices[Vertex],0)),1,1,"")</f>
        <v>1</v>
      </c>
      <c r="U54" s="34"/>
      <c r="V54" s="34"/>
      <c r="W54" s="34"/>
      <c r="X54" s="34"/>
      <c r="Y54" s="34"/>
      <c r="Z54" s="34"/>
      <c r="AA54" s="34"/>
      <c r="AB54" s="34"/>
      <c r="AC54" s="34"/>
    </row>
    <row r="55" spans="1:29" ht="15">
      <c r="A55" s="65" t="s">
        <v>199</v>
      </c>
      <c r="B55" s="65" t="s">
        <v>198</v>
      </c>
      <c r="C55" s="66"/>
      <c r="D55" s="67">
        <v>1</v>
      </c>
      <c r="E55" s="68" t="s">
        <v>132</v>
      </c>
      <c r="F55" s="69"/>
      <c r="G55" s="66"/>
      <c r="H55" s="70"/>
      <c r="I55" s="71"/>
      <c r="J55" s="71"/>
      <c r="K55" s="34" t="s">
        <v>65</v>
      </c>
      <c r="L55" s="78">
        <v>55</v>
      </c>
      <c r="M55" s="78"/>
      <c r="N55" s="73"/>
      <c r="O55" s="80" t="s">
        <v>217</v>
      </c>
      <c r="P55" s="80" t="s">
        <v>218</v>
      </c>
      <c r="Q55" s="80" t="s">
        <v>220</v>
      </c>
      <c r="R55">
        <v>1</v>
      </c>
      <c r="S55" s="79" t="str">
        <f>REPLACE(INDEX(GroupVertices[Group],MATCH(Edges[[#This Row],[Vertex 1]],GroupVertices[Vertex],0)),1,1,"")</f>
        <v>1</v>
      </c>
      <c r="T55" s="79" t="str">
        <f>REPLACE(INDEX(GroupVertices[Group],MATCH(Edges[[#This Row],[Vertex 2]],GroupVertices[Vertex],0)),1,1,"")</f>
        <v>1</v>
      </c>
      <c r="U55" s="34"/>
      <c r="V55" s="34"/>
      <c r="W55" s="34"/>
      <c r="X55" s="34"/>
      <c r="Y55" s="34"/>
      <c r="Z55" s="34"/>
      <c r="AA55" s="34"/>
      <c r="AB55" s="34"/>
      <c r="AC55" s="34"/>
    </row>
    <row r="56" spans="1:29" ht="15">
      <c r="A56" s="65" t="s">
        <v>200</v>
      </c>
      <c r="B56" s="65" t="s">
        <v>198</v>
      </c>
      <c r="C56" s="66"/>
      <c r="D56" s="67">
        <v>1</v>
      </c>
      <c r="E56" s="68" t="s">
        <v>132</v>
      </c>
      <c r="F56" s="69"/>
      <c r="G56" s="66"/>
      <c r="H56" s="70"/>
      <c r="I56" s="71"/>
      <c r="J56" s="71"/>
      <c r="K56" s="34" t="s">
        <v>65</v>
      </c>
      <c r="L56" s="78">
        <v>56</v>
      </c>
      <c r="M56" s="78"/>
      <c r="N56" s="73"/>
      <c r="O56" s="80" t="s">
        <v>217</v>
      </c>
      <c r="P56" s="80" t="s">
        <v>218</v>
      </c>
      <c r="Q56" s="80" t="s">
        <v>220</v>
      </c>
      <c r="R56">
        <v>1</v>
      </c>
      <c r="S56" s="79" t="str">
        <f>REPLACE(INDEX(GroupVertices[Group],MATCH(Edges[[#This Row],[Vertex 1]],GroupVertices[Vertex],0)),1,1,"")</f>
        <v>1</v>
      </c>
      <c r="T56" s="79" t="str">
        <f>REPLACE(INDEX(GroupVertices[Group],MATCH(Edges[[#This Row],[Vertex 2]],GroupVertices[Vertex],0)),1,1,"")</f>
        <v>1</v>
      </c>
      <c r="U56" s="34"/>
      <c r="V56" s="34"/>
      <c r="W56" s="34"/>
      <c r="X56" s="34"/>
      <c r="Y56" s="34"/>
      <c r="Z56" s="34"/>
      <c r="AA56" s="34"/>
      <c r="AB56" s="34"/>
      <c r="AC56" s="34"/>
    </row>
    <row r="57" spans="1:29" ht="15">
      <c r="A57" s="65" t="s">
        <v>201</v>
      </c>
      <c r="B57" s="65" t="s">
        <v>198</v>
      </c>
      <c r="C57" s="66"/>
      <c r="D57" s="67">
        <v>1</v>
      </c>
      <c r="E57" s="68" t="s">
        <v>132</v>
      </c>
      <c r="F57" s="69"/>
      <c r="G57" s="66"/>
      <c r="H57" s="70"/>
      <c r="I57" s="71"/>
      <c r="J57" s="71"/>
      <c r="K57" s="34" t="s">
        <v>65</v>
      </c>
      <c r="L57" s="78">
        <v>57</v>
      </c>
      <c r="M57" s="78"/>
      <c r="N57" s="73"/>
      <c r="O57" s="80" t="s">
        <v>217</v>
      </c>
      <c r="P57" s="80" t="s">
        <v>218</v>
      </c>
      <c r="Q57" s="80" t="s">
        <v>220</v>
      </c>
      <c r="R57">
        <v>1</v>
      </c>
      <c r="S57" s="79" t="str">
        <f>REPLACE(INDEX(GroupVertices[Group],MATCH(Edges[[#This Row],[Vertex 1]],GroupVertices[Vertex],0)),1,1,"")</f>
        <v>1</v>
      </c>
      <c r="T57" s="79" t="str">
        <f>REPLACE(INDEX(GroupVertices[Group],MATCH(Edges[[#This Row],[Vertex 2]],GroupVertices[Vertex],0)),1,1,"")</f>
        <v>1</v>
      </c>
      <c r="U57" s="34"/>
      <c r="V57" s="34"/>
      <c r="W57" s="34"/>
      <c r="X57" s="34"/>
      <c r="Y57" s="34"/>
      <c r="Z57" s="34"/>
      <c r="AA57" s="34"/>
      <c r="AB57" s="34"/>
      <c r="AC57" s="34"/>
    </row>
    <row r="58" spans="1:29" ht="15">
      <c r="A58" s="65" t="s">
        <v>202</v>
      </c>
      <c r="B58" s="65" t="s">
        <v>198</v>
      </c>
      <c r="C58" s="66"/>
      <c r="D58" s="67">
        <v>1</v>
      </c>
      <c r="E58" s="68" t="s">
        <v>132</v>
      </c>
      <c r="F58" s="69"/>
      <c r="G58" s="66"/>
      <c r="H58" s="70"/>
      <c r="I58" s="71"/>
      <c r="J58" s="71"/>
      <c r="K58" s="34" t="s">
        <v>65</v>
      </c>
      <c r="L58" s="78">
        <v>58</v>
      </c>
      <c r="M58" s="78"/>
      <c r="N58" s="73"/>
      <c r="O58" s="80" t="s">
        <v>217</v>
      </c>
      <c r="P58" s="80" t="s">
        <v>218</v>
      </c>
      <c r="Q58" s="80" t="s">
        <v>220</v>
      </c>
      <c r="R58">
        <v>1</v>
      </c>
      <c r="S58" s="79" t="str">
        <f>REPLACE(INDEX(GroupVertices[Group],MATCH(Edges[[#This Row],[Vertex 1]],GroupVertices[Vertex],0)),1,1,"")</f>
        <v>1</v>
      </c>
      <c r="T58" s="79" t="str">
        <f>REPLACE(INDEX(GroupVertices[Group],MATCH(Edges[[#This Row],[Vertex 2]],GroupVertices[Vertex],0)),1,1,"")</f>
        <v>1</v>
      </c>
      <c r="U58" s="34"/>
      <c r="V58" s="34"/>
      <c r="W58" s="34"/>
      <c r="X58" s="34"/>
      <c r="Y58" s="34"/>
      <c r="Z58" s="34"/>
      <c r="AA58" s="34"/>
      <c r="AB58" s="34"/>
      <c r="AC58" s="34"/>
    </row>
    <row r="59" spans="1:29" ht="15">
      <c r="A59" s="65" t="s">
        <v>203</v>
      </c>
      <c r="B59" s="65" t="s">
        <v>198</v>
      </c>
      <c r="C59" s="66"/>
      <c r="D59" s="67">
        <v>1</v>
      </c>
      <c r="E59" s="68" t="s">
        <v>132</v>
      </c>
      <c r="F59" s="69"/>
      <c r="G59" s="66"/>
      <c r="H59" s="70"/>
      <c r="I59" s="71"/>
      <c r="J59" s="71"/>
      <c r="K59" s="34" t="s">
        <v>65</v>
      </c>
      <c r="L59" s="78">
        <v>59</v>
      </c>
      <c r="M59" s="78"/>
      <c r="N59" s="73"/>
      <c r="O59" s="80" t="s">
        <v>217</v>
      </c>
      <c r="P59" s="80" t="s">
        <v>218</v>
      </c>
      <c r="Q59" s="80" t="s">
        <v>220</v>
      </c>
      <c r="R59">
        <v>1</v>
      </c>
      <c r="S59" s="79" t="str">
        <f>REPLACE(INDEX(GroupVertices[Group],MATCH(Edges[[#This Row],[Vertex 1]],GroupVertices[Vertex],0)),1,1,"")</f>
        <v>1</v>
      </c>
      <c r="T59" s="79" t="str">
        <f>REPLACE(INDEX(GroupVertices[Group],MATCH(Edges[[#This Row],[Vertex 2]],GroupVertices[Vertex],0)),1,1,"")</f>
        <v>1</v>
      </c>
      <c r="U59" s="34"/>
      <c r="V59" s="34"/>
      <c r="W59" s="34"/>
      <c r="X59" s="34"/>
      <c r="Y59" s="34"/>
      <c r="Z59" s="34"/>
      <c r="AA59" s="34"/>
      <c r="AB59" s="34"/>
      <c r="AC59" s="34"/>
    </row>
    <row r="60" spans="1:29" ht="15">
      <c r="A60" s="65" t="s">
        <v>204</v>
      </c>
      <c r="B60" s="65" t="s">
        <v>198</v>
      </c>
      <c r="C60" s="66"/>
      <c r="D60" s="67">
        <v>1</v>
      </c>
      <c r="E60" s="68" t="s">
        <v>132</v>
      </c>
      <c r="F60" s="69"/>
      <c r="G60" s="66"/>
      <c r="H60" s="70"/>
      <c r="I60" s="71"/>
      <c r="J60" s="71"/>
      <c r="K60" s="34" t="s">
        <v>65</v>
      </c>
      <c r="L60" s="78">
        <v>60</v>
      </c>
      <c r="M60" s="78"/>
      <c r="N60" s="73"/>
      <c r="O60" s="80" t="s">
        <v>217</v>
      </c>
      <c r="P60" s="80" t="s">
        <v>218</v>
      </c>
      <c r="Q60" s="80" t="s">
        <v>220</v>
      </c>
      <c r="R60">
        <v>1</v>
      </c>
      <c r="S60" s="79" t="str">
        <f>REPLACE(INDEX(GroupVertices[Group],MATCH(Edges[[#This Row],[Vertex 1]],GroupVertices[Vertex],0)),1,1,"")</f>
        <v>1</v>
      </c>
      <c r="T60" s="79" t="str">
        <f>REPLACE(INDEX(GroupVertices[Group],MATCH(Edges[[#This Row],[Vertex 2]],GroupVertices[Vertex],0)),1,1,"")</f>
        <v>1</v>
      </c>
      <c r="U60" s="34"/>
      <c r="V60" s="34"/>
      <c r="W60" s="34"/>
      <c r="X60" s="34"/>
      <c r="Y60" s="34"/>
      <c r="Z60" s="34"/>
      <c r="AA60" s="34"/>
      <c r="AB60" s="34"/>
      <c r="AC60" s="34"/>
    </row>
    <row r="61" spans="1:29" ht="15">
      <c r="A61" s="65" t="s">
        <v>205</v>
      </c>
      <c r="B61" s="65" t="s">
        <v>198</v>
      </c>
      <c r="C61" s="66"/>
      <c r="D61" s="67">
        <v>1</v>
      </c>
      <c r="E61" s="68" t="s">
        <v>132</v>
      </c>
      <c r="F61" s="69"/>
      <c r="G61" s="66"/>
      <c r="H61" s="70"/>
      <c r="I61" s="71"/>
      <c r="J61" s="71"/>
      <c r="K61" s="34" t="s">
        <v>65</v>
      </c>
      <c r="L61" s="78">
        <v>61</v>
      </c>
      <c r="M61" s="78"/>
      <c r="N61" s="73"/>
      <c r="O61" s="80" t="s">
        <v>217</v>
      </c>
      <c r="P61" s="80" t="s">
        <v>218</v>
      </c>
      <c r="Q61" s="80" t="s">
        <v>220</v>
      </c>
      <c r="R61">
        <v>1</v>
      </c>
      <c r="S61" s="79" t="str">
        <f>REPLACE(INDEX(GroupVertices[Group],MATCH(Edges[[#This Row],[Vertex 1]],GroupVertices[Vertex],0)),1,1,"")</f>
        <v>1</v>
      </c>
      <c r="T61" s="79" t="str">
        <f>REPLACE(INDEX(GroupVertices[Group],MATCH(Edges[[#This Row],[Vertex 2]],GroupVertices[Vertex],0)),1,1,"")</f>
        <v>1</v>
      </c>
      <c r="U61" s="34"/>
      <c r="V61" s="34"/>
      <c r="W61" s="34"/>
      <c r="X61" s="34"/>
      <c r="Y61" s="34"/>
      <c r="Z61" s="34"/>
      <c r="AA61" s="34"/>
      <c r="AB61" s="34"/>
      <c r="AC61" s="34"/>
    </row>
    <row r="62" spans="1:29" ht="15">
      <c r="A62" s="65" t="s">
        <v>206</v>
      </c>
      <c r="B62" s="65" t="s">
        <v>198</v>
      </c>
      <c r="C62" s="66"/>
      <c r="D62" s="67">
        <v>1</v>
      </c>
      <c r="E62" s="68" t="s">
        <v>132</v>
      </c>
      <c r="F62" s="69"/>
      <c r="G62" s="66"/>
      <c r="H62" s="70"/>
      <c r="I62" s="71"/>
      <c r="J62" s="71"/>
      <c r="K62" s="34" t="s">
        <v>65</v>
      </c>
      <c r="L62" s="78">
        <v>62</v>
      </c>
      <c r="M62" s="78"/>
      <c r="N62" s="73"/>
      <c r="O62" s="80" t="s">
        <v>217</v>
      </c>
      <c r="P62" s="80" t="s">
        <v>218</v>
      </c>
      <c r="Q62" s="80" t="s">
        <v>220</v>
      </c>
      <c r="R62">
        <v>1</v>
      </c>
      <c r="S62" s="79" t="str">
        <f>REPLACE(INDEX(GroupVertices[Group],MATCH(Edges[[#This Row],[Vertex 1]],GroupVertices[Vertex],0)),1,1,"")</f>
        <v>1</v>
      </c>
      <c r="T62" s="79" t="str">
        <f>REPLACE(INDEX(GroupVertices[Group],MATCH(Edges[[#This Row],[Vertex 2]],GroupVertices[Vertex],0)),1,1,"")</f>
        <v>1</v>
      </c>
      <c r="U62" s="34"/>
      <c r="V62" s="34"/>
      <c r="W62" s="34"/>
      <c r="X62" s="34"/>
      <c r="Y62" s="34"/>
      <c r="Z62" s="34"/>
      <c r="AA62" s="34"/>
      <c r="AB62" s="34"/>
      <c r="AC62" s="34"/>
    </row>
    <row r="63" spans="1:29" ht="15">
      <c r="A63" s="65" t="s">
        <v>207</v>
      </c>
      <c r="B63" s="65" t="s">
        <v>198</v>
      </c>
      <c r="C63" s="66"/>
      <c r="D63" s="67">
        <v>1</v>
      </c>
      <c r="E63" s="68" t="s">
        <v>132</v>
      </c>
      <c r="F63" s="69"/>
      <c r="G63" s="66"/>
      <c r="H63" s="70"/>
      <c r="I63" s="71"/>
      <c r="J63" s="71"/>
      <c r="K63" s="34" t="s">
        <v>65</v>
      </c>
      <c r="L63" s="78">
        <v>63</v>
      </c>
      <c r="M63" s="78"/>
      <c r="N63" s="73"/>
      <c r="O63" s="80" t="s">
        <v>217</v>
      </c>
      <c r="P63" s="80" t="s">
        <v>218</v>
      </c>
      <c r="Q63" s="80" t="s">
        <v>220</v>
      </c>
      <c r="R63">
        <v>1</v>
      </c>
      <c r="S63" s="79" t="str">
        <f>REPLACE(INDEX(GroupVertices[Group],MATCH(Edges[[#This Row],[Vertex 1]],GroupVertices[Vertex],0)),1,1,"")</f>
        <v>1</v>
      </c>
      <c r="T63" s="79" t="str">
        <f>REPLACE(INDEX(GroupVertices[Group],MATCH(Edges[[#This Row],[Vertex 2]],GroupVertices[Vertex],0)),1,1,"")</f>
        <v>1</v>
      </c>
      <c r="U63" s="34"/>
      <c r="V63" s="34"/>
      <c r="W63" s="34"/>
      <c r="X63" s="34"/>
      <c r="Y63" s="34"/>
      <c r="Z63" s="34"/>
      <c r="AA63" s="34"/>
      <c r="AB63" s="34"/>
      <c r="AC63" s="34"/>
    </row>
    <row r="64" spans="1:29" ht="15">
      <c r="A64" s="65" t="s">
        <v>208</v>
      </c>
      <c r="B64" s="65" t="s">
        <v>198</v>
      </c>
      <c r="C64" s="66"/>
      <c r="D64" s="67">
        <v>1</v>
      </c>
      <c r="E64" s="68" t="s">
        <v>132</v>
      </c>
      <c r="F64" s="69"/>
      <c r="G64" s="66"/>
      <c r="H64" s="70"/>
      <c r="I64" s="71"/>
      <c r="J64" s="71"/>
      <c r="K64" s="34" t="s">
        <v>65</v>
      </c>
      <c r="L64" s="78">
        <v>64</v>
      </c>
      <c r="M64" s="78"/>
      <c r="N64" s="73"/>
      <c r="O64" s="80" t="s">
        <v>217</v>
      </c>
      <c r="P64" s="80" t="s">
        <v>218</v>
      </c>
      <c r="Q64" s="80" t="s">
        <v>220</v>
      </c>
      <c r="R64">
        <v>1</v>
      </c>
      <c r="S64" s="79" t="str">
        <f>REPLACE(INDEX(GroupVertices[Group],MATCH(Edges[[#This Row],[Vertex 1]],GroupVertices[Vertex],0)),1,1,"")</f>
        <v>1</v>
      </c>
      <c r="T64" s="79" t="str">
        <f>REPLACE(INDEX(GroupVertices[Group],MATCH(Edges[[#This Row],[Vertex 2]],GroupVertices[Vertex],0)),1,1,"")</f>
        <v>1</v>
      </c>
      <c r="U64" s="34"/>
      <c r="V64" s="34"/>
      <c r="W64" s="34"/>
      <c r="X64" s="34"/>
      <c r="Y64" s="34"/>
      <c r="Z64" s="34"/>
      <c r="AA64" s="34"/>
      <c r="AB64" s="34"/>
      <c r="AC64" s="34"/>
    </row>
    <row r="65" spans="1:29" ht="15">
      <c r="A65" s="65" t="s">
        <v>194</v>
      </c>
      <c r="B65" s="65" t="s">
        <v>198</v>
      </c>
      <c r="C65" s="66"/>
      <c r="D65" s="67">
        <v>1</v>
      </c>
      <c r="E65" s="68" t="s">
        <v>132</v>
      </c>
      <c r="F65" s="69"/>
      <c r="G65" s="66"/>
      <c r="H65" s="70"/>
      <c r="I65" s="71"/>
      <c r="J65" s="71"/>
      <c r="K65" s="34" t="s">
        <v>65</v>
      </c>
      <c r="L65" s="78">
        <v>65</v>
      </c>
      <c r="M65" s="78"/>
      <c r="N65" s="73"/>
      <c r="O65" s="80" t="s">
        <v>217</v>
      </c>
      <c r="P65" s="80" t="s">
        <v>218</v>
      </c>
      <c r="Q65" s="80" t="s">
        <v>219</v>
      </c>
      <c r="R65">
        <v>1</v>
      </c>
      <c r="S65" s="79" t="str">
        <f>REPLACE(INDEX(GroupVertices[Group],MATCH(Edges[[#This Row],[Vertex 1]],GroupVertices[Vertex],0)),1,1,"")</f>
        <v>2</v>
      </c>
      <c r="T65" s="79" t="str">
        <f>REPLACE(INDEX(GroupVertices[Group],MATCH(Edges[[#This Row],[Vertex 2]],GroupVertices[Vertex],0)),1,1,"")</f>
        <v>1</v>
      </c>
      <c r="U65" s="34"/>
      <c r="V65" s="34"/>
      <c r="W65" s="34"/>
      <c r="X65" s="34"/>
      <c r="Y65" s="34"/>
      <c r="Z65" s="34"/>
      <c r="AA65" s="34"/>
      <c r="AB65" s="34"/>
      <c r="AC65" s="34"/>
    </row>
    <row r="66" spans="1:29" ht="15">
      <c r="A66" s="65" t="s">
        <v>200</v>
      </c>
      <c r="B66" s="65" t="s">
        <v>199</v>
      </c>
      <c r="C66" s="66"/>
      <c r="D66" s="67">
        <v>1</v>
      </c>
      <c r="E66" s="68" t="s">
        <v>132</v>
      </c>
      <c r="F66" s="69"/>
      <c r="G66" s="66"/>
      <c r="H66" s="70"/>
      <c r="I66" s="71"/>
      <c r="J66" s="71"/>
      <c r="K66" s="34" t="s">
        <v>65</v>
      </c>
      <c r="L66" s="78">
        <v>66</v>
      </c>
      <c r="M66" s="78"/>
      <c r="N66" s="73"/>
      <c r="O66" s="80" t="s">
        <v>217</v>
      </c>
      <c r="P66" s="80" t="s">
        <v>218</v>
      </c>
      <c r="Q66" s="80" t="s">
        <v>220</v>
      </c>
      <c r="R66">
        <v>1</v>
      </c>
      <c r="S66" s="79" t="str">
        <f>REPLACE(INDEX(GroupVertices[Group],MATCH(Edges[[#This Row],[Vertex 1]],GroupVertices[Vertex],0)),1,1,"")</f>
        <v>1</v>
      </c>
      <c r="T66" s="79" t="str">
        <f>REPLACE(INDEX(GroupVertices[Group],MATCH(Edges[[#This Row],[Vertex 2]],GroupVertices[Vertex],0)),1,1,"")</f>
        <v>1</v>
      </c>
      <c r="U66" s="34"/>
      <c r="V66" s="34"/>
      <c r="W66" s="34"/>
      <c r="X66" s="34"/>
      <c r="Y66" s="34"/>
      <c r="Z66" s="34"/>
      <c r="AA66" s="34"/>
      <c r="AB66" s="34"/>
      <c r="AC66" s="34"/>
    </row>
    <row r="67" spans="1:29" ht="15">
      <c r="A67" s="65" t="s">
        <v>201</v>
      </c>
      <c r="B67" s="65" t="s">
        <v>199</v>
      </c>
      <c r="C67" s="66"/>
      <c r="D67" s="67">
        <v>1</v>
      </c>
      <c r="E67" s="68" t="s">
        <v>132</v>
      </c>
      <c r="F67" s="69"/>
      <c r="G67" s="66"/>
      <c r="H67" s="70"/>
      <c r="I67" s="71"/>
      <c r="J67" s="71"/>
      <c r="K67" s="34" t="s">
        <v>65</v>
      </c>
      <c r="L67" s="78">
        <v>67</v>
      </c>
      <c r="M67" s="78"/>
      <c r="N67" s="73"/>
      <c r="O67" s="80" t="s">
        <v>217</v>
      </c>
      <c r="P67" s="80" t="s">
        <v>218</v>
      </c>
      <c r="Q67" s="80" t="s">
        <v>220</v>
      </c>
      <c r="R67">
        <v>1</v>
      </c>
      <c r="S67" s="79" t="str">
        <f>REPLACE(INDEX(GroupVertices[Group],MATCH(Edges[[#This Row],[Vertex 1]],GroupVertices[Vertex],0)),1,1,"")</f>
        <v>1</v>
      </c>
      <c r="T67" s="79" t="str">
        <f>REPLACE(INDEX(GroupVertices[Group],MATCH(Edges[[#This Row],[Vertex 2]],GroupVertices[Vertex],0)),1,1,"")</f>
        <v>1</v>
      </c>
      <c r="U67" s="34"/>
      <c r="V67" s="34"/>
      <c r="W67" s="34"/>
      <c r="X67" s="34"/>
      <c r="Y67" s="34"/>
      <c r="Z67" s="34"/>
      <c r="AA67" s="34"/>
      <c r="AB67" s="34"/>
      <c r="AC67" s="34"/>
    </row>
    <row r="68" spans="1:29" ht="15">
      <c r="A68" s="65" t="s">
        <v>202</v>
      </c>
      <c r="B68" s="65" t="s">
        <v>199</v>
      </c>
      <c r="C68" s="66"/>
      <c r="D68" s="67">
        <v>1</v>
      </c>
      <c r="E68" s="68" t="s">
        <v>132</v>
      </c>
      <c r="F68" s="69"/>
      <c r="G68" s="66"/>
      <c r="H68" s="70"/>
      <c r="I68" s="71"/>
      <c r="J68" s="71"/>
      <c r="K68" s="34" t="s">
        <v>65</v>
      </c>
      <c r="L68" s="78">
        <v>68</v>
      </c>
      <c r="M68" s="78"/>
      <c r="N68" s="73"/>
      <c r="O68" s="80" t="s">
        <v>217</v>
      </c>
      <c r="P68" s="80" t="s">
        <v>218</v>
      </c>
      <c r="Q68" s="80" t="s">
        <v>220</v>
      </c>
      <c r="R68">
        <v>1</v>
      </c>
      <c r="S68" s="79" t="str">
        <f>REPLACE(INDEX(GroupVertices[Group],MATCH(Edges[[#This Row],[Vertex 1]],GroupVertices[Vertex],0)),1,1,"")</f>
        <v>1</v>
      </c>
      <c r="T68" s="79" t="str">
        <f>REPLACE(INDEX(GroupVertices[Group],MATCH(Edges[[#This Row],[Vertex 2]],GroupVertices[Vertex],0)),1,1,"")</f>
        <v>1</v>
      </c>
      <c r="U68" s="34"/>
      <c r="V68" s="34"/>
      <c r="W68" s="34"/>
      <c r="X68" s="34"/>
      <c r="Y68" s="34"/>
      <c r="Z68" s="34"/>
      <c r="AA68" s="34"/>
      <c r="AB68" s="34"/>
      <c r="AC68" s="34"/>
    </row>
    <row r="69" spans="1:29" ht="15">
      <c r="A69" s="65" t="s">
        <v>203</v>
      </c>
      <c r="B69" s="65" t="s">
        <v>199</v>
      </c>
      <c r="C69" s="66"/>
      <c r="D69" s="67">
        <v>1</v>
      </c>
      <c r="E69" s="68" t="s">
        <v>132</v>
      </c>
      <c r="F69" s="69"/>
      <c r="G69" s="66"/>
      <c r="H69" s="70"/>
      <c r="I69" s="71"/>
      <c r="J69" s="71"/>
      <c r="K69" s="34" t="s">
        <v>65</v>
      </c>
      <c r="L69" s="78">
        <v>69</v>
      </c>
      <c r="M69" s="78"/>
      <c r="N69" s="73"/>
      <c r="O69" s="80" t="s">
        <v>217</v>
      </c>
      <c r="P69" s="80" t="s">
        <v>218</v>
      </c>
      <c r="Q69" s="80" t="s">
        <v>220</v>
      </c>
      <c r="R69">
        <v>1</v>
      </c>
      <c r="S69" s="79" t="str">
        <f>REPLACE(INDEX(GroupVertices[Group],MATCH(Edges[[#This Row],[Vertex 1]],GroupVertices[Vertex],0)),1,1,"")</f>
        <v>1</v>
      </c>
      <c r="T69" s="79" t="str">
        <f>REPLACE(INDEX(GroupVertices[Group],MATCH(Edges[[#This Row],[Vertex 2]],GroupVertices[Vertex],0)),1,1,"")</f>
        <v>1</v>
      </c>
      <c r="U69" s="34"/>
      <c r="V69" s="34"/>
      <c r="W69" s="34"/>
      <c r="X69" s="34"/>
      <c r="Y69" s="34"/>
      <c r="Z69" s="34"/>
      <c r="AA69" s="34"/>
      <c r="AB69" s="34"/>
      <c r="AC69" s="34"/>
    </row>
    <row r="70" spans="1:29" ht="15">
      <c r="A70" s="65" t="s">
        <v>209</v>
      </c>
      <c r="B70" s="65" t="s">
        <v>199</v>
      </c>
      <c r="C70" s="66"/>
      <c r="D70" s="67">
        <v>1</v>
      </c>
      <c r="E70" s="68" t="s">
        <v>132</v>
      </c>
      <c r="F70" s="69"/>
      <c r="G70" s="66"/>
      <c r="H70" s="70"/>
      <c r="I70" s="71"/>
      <c r="J70" s="71"/>
      <c r="K70" s="34" t="s">
        <v>65</v>
      </c>
      <c r="L70" s="78">
        <v>70</v>
      </c>
      <c r="M70" s="78"/>
      <c r="N70" s="73"/>
      <c r="O70" s="80" t="s">
        <v>217</v>
      </c>
      <c r="P70" s="80" t="s">
        <v>218</v>
      </c>
      <c r="Q70" s="80" t="s">
        <v>220</v>
      </c>
      <c r="R70">
        <v>1</v>
      </c>
      <c r="S70" s="79" t="str">
        <f>REPLACE(INDEX(GroupVertices[Group],MATCH(Edges[[#This Row],[Vertex 1]],GroupVertices[Vertex],0)),1,1,"")</f>
        <v>1</v>
      </c>
      <c r="T70" s="79" t="str">
        <f>REPLACE(INDEX(GroupVertices[Group],MATCH(Edges[[#This Row],[Vertex 2]],GroupVertices[Vertex],0)),1,1,"")</f>
        <v>1</v>
      </c>
      <c r="U70" s="34"/>
      <c r="V70" s="34"/>
      <c r="W70" s="34"/>
      <c r="X70" s="34"/>
      <c r="Y70" s="34"/>
      <c r="Z70" s="34"/>
      <c r="AA70" s="34"/>
      <c r="AB70" s="34"/>
      <c r="AC70" s="34"/>
    </row>
    <row r="71" spans="1:29" ht="15">
      <c r="A71" s="65" t="s">
        <v>204</v>
      </c>
      <c r="B71" s="65" t="s">
        <v>199</v>
      </c>
      <c r="C71" s="66"/>
      <c r="D71" s="67">
        <v>1</v>
      </c>
      <c r="E71" s="68" t="s">
        <v>132</v>
      </c>
      <c r="F71" s="69"/>
      <c r="G71" s="66"/>
      <c r="H71" s="70"/>
      <c r="I71" s="71"/>
      <c r="J71" s="71"/>
      <c r="K71" s="34" t="s">
        <v>65</v>
      </c>
      <c r="L71" s="78">
        <v>71</v>
      </c>
      <c r="M71" s="78"/>
      <c r="N71" s="73"/>
      <c r="O71" s="80" t="s">
        <v>217</v>
      </c>
      <c r="P71" s="80" t="s">
        <v>218</v>
      </c>
      <c r="Q71" s="80" t="s">
        <v>220</v>
      </c>
      <c r="R71">
        <v>1</v>
      </c>
      <c r="S71" s="79" t="str">
        <f>REPLACE(INDEX(GroupVertices[Group],MATCH(Edges[[#This Row],[Vertex 1]],GroupVertices[Vertex],0)),1,1,"")</f>
        <v>1</v>
      </c>
      <c r="T71" s="79" t="str">
        <f>REPLACE(INDEX(GroupVertices[Group],MATCH(Edges[[#This Row],[Vertex 2]],GroupVertices[Vertex],0)),1,1,"")</f>
        <v>1</v>
      </c>
      <c r="U71" s="34"/>
      <c r="V71" s="34"/>
      <c r="W71" s="34"/>
      <c r="X71" s="34"/>
      <c r="Y71" s="34"/>
      <c r="Z71" s="34"/>
      <c r="AA71" s="34"/>
      <c r="AB71" s="34"/>
      <c r="AC71" s="34"/>
    </row>
    <row r="72" spans="1:29" ht="15">
      <c r="A72" s="65" t="s">
        <v>205</v>
      </c>
      <c r="B72" s="65" t="s">
        <v>199</v>
      </c>
      <c r="C72" s="66"/>
      <c r="D72" s="67">
        <v>1</v>
      </c>
      <c r="E72" s="68" t="s">
        <v>132</v>
      </c>
      <c r="F72" s="69"/>
      <c r="G72" s="66"/>
      <c r="H72" s="70"/>
      <c r="I72" s="71"/>
      <c r="J72" s="71"/>
      <c r="K72" s="34" t="s">
        <v>65</v>
      </c>
      <c r="L72" s="78">
        <v>72</v>
      </c>
      <c r="M72" s="78"/>
      <c r="N72" s="73"/>
      <c r="O72" s="80" t="s">
        <v>217</v>
      </c>
      <c r="P72" s="80" t="s">
        <v>218</v>
      </c>
      <c r="Q72" s="80" t="s">
        <v>220</v>
      </c>
      <c r="R72">
        <v>1</v>
      </c>
      <c r="S72" s="79" t="str">
        <f>REPLACE(INDEX(GroupVertices[Group],MATCH(Edges[[#This Row],[Vertex 1]],GroupVertices[Vertex],0)),1,1,"")</f>
        <v>1</v>
      </c>
      <c r="T72" s="79" t="str">
        <f>REPLACE(INDEX(GroupVertices[Group],MATCH(Edges[[#This Row],[Vertex 2]],GroupVertices[Vertex],0)),1,1,"")</f>
        <v>1</v>
      </c>
      <c r="U72" s="34"/>
      <c r="V72" s="34"/>
      <c r="W72" s="34"/>
      <c r="X72" s="34"/>
      <c r="Y72" s="34"/>
      <c r="Z72" s="34"/>
      <c r="AA72" s="34"/>
      <c r="AB72" s="34"/>
      <c r="AC72" s="34"/>
    </row>
    <row r="73" spans="1:29" ht="15">
      <c r="A73" s="65" t="s">
        <v>206</v>
      </c>
      <c r="B73" s="65" t="s">
        <v>199</v>
      </c>
      <c r="C73" s="66"/>
      <c r="D73" s="67">
        <v>1</v>
      </c>
      <c r="E73" s="68" t="s">
        <v>132</v>
      </c>
      <c r="F73" s="69"/>
      <c r="G73" s="66"/>
      <c r="H73" s="70"/>
      <c r="I73" s="71"/>
      <c r="J73" s="71"/>
      <c r="K73" s="34" t="s">
        <v>65</v>
      </c>
      <c r="L73" s="78">
        <v>73</v>
      </c>
      <c r="M73" s="78"/>
      <c r="N73" s="73"/>
      <c r="O73" s="80" t="s">
        <v>217</v>
      </c>
      <c r="P73" s="80" t="s">
        <v>218</v>
      </c>
      <c r="Q73" s="80" t="s">
        <v>220</v>
      </c>
      <c r="R73">
        <v>1</v>
      </c>
      <c r="S73" s="79" t="str">
        <f>REPLACE(INDEX(GroupVertices[Group],MATCH(Edges[[#This Row],[Vertex 1]],GroupVertices[Vertex],0)),1,1,"")</f>
        <v>1</v>
      </c>
      <c r="T73" s="79" t="str">
        <f>REPLACE(INDEX(GroupVertices[Group],MATCH(Edges[[#This Row],[Vertex 2]],GroupVertices[Vertex],0)),1,1,"")</f>
        <v>1</v>
      </c>
      <c r="U73" s="34"/>
      <c r="V73" s="34"/>
      <c r="W73" s="34"/>
      <c r="X73" s="34"/>
      <c r="Y73" s="34"/>
      <c r="Z73" s="34"/>
      <c r="AA73" s="34"/>
      <c r="AB73" s="34"/>
      <c r="AC73" s="34"/>
    </row>
    <row r="74" spans="1:29" ht="15">
      <c r="A74" s="65" t="s">
        <v>207</v>
      </c>
      <c r="B74" s="65" t="s">
        <v>199</v>
      </c>
      <c r="C74" s="66"/>
      <c r="D74" s="67">
        <v>1</v>
      </c>
      <c r="E74" s="68" t="s">
        <v>132</v>
      </c>
      <c r="F74" s="69"/>
      <c r="G74" s="66"/>
      <c r="H74" s="70"/>
      <c r="I74" s="71"/>
      <c r="J74" s="71"/>
      <c r="K74" s="34" t="s">
        <v>65</v>
      </c>
      <c r="L74" s="78">
        <v>74</v>
      </c>
      <c r="M74" s="78"/>
      <c r="N74" s="73"/>
      <c r="O74" s="80" t="s">
        <v>217</v>
      </c>
      <c r="P74" s="80" t="s">
        <v>218</v>
      </c>
      <c r="Q74" s="80" t="s">
        <v>220</v>
      </c>
      <c r="R74">
        <v>1</v>
      </c>
      <c r="S74" s="79" t="str">
        <f>REPLACE(INDEX(GroupVertices[Group],MATCH(Edges[[#This Row],[Vertex 1]],GroupVertices[Vertex],0)),1,1,"")</f>
        <v>1</v>
      </c>
      <c r="T74" s="79" t="str">
        <f>REPLACE(INDEX(GroupVertices[Group],MATCH(Edges[[#This Row],[Vertex 2]],GroupVertices[Vertex],0)),1,1,"")</f>
        <v>1</v>
      </c>
      <c r="U74" s="34"/>
      <c r="V74" s="34"/>
      <c r="W74" s="34"/>
      <c r="X74" s="34"/>
      <c r="Y74" s="34"/>
      <c r="Z74" s="34"/>
      <c r="AA74" s="34"/>
      <c r="AB74" s="34"/>
      <c r="AC74" s="34"/>
    </row>
    <row r="75" spans="1:29" ht="15">
      <c r="A75" s="65" t="s">
        <v>208</v>
      </c>
      <c r="B75" s="65" t="s">
        <v>199</v>
      </c>
      <c r="C75" s="66"/>
      <c r="D75" s="67">
        <v>1</v>
      </c>
      <c r="E75" s="68" t="s">
        <v>132</v>
      </c>
      <c r="F75" s="69"/>
      <c r="G75" s="66"/>
      <c r="H75" s="70"/>
      <c r="I75" s="71"/>
      <c r="J75" s="71"/>
      <c r="K75" s="34" t="s">
        <v>65</v>
      </c>
      <c r="L75" s="78">
        <v>75</v>
      </c>
      <c r="M75" s="78"/>
      <c r="N75" s="73"/>
      <c r="O75" s="80" t="s">
        <v>217</v>
      </c>
      <c r="P75" s="80" t="s">
        <v>218</v>
      </c>
      <c r="Q75" s="80" t="s">
        <v>220</v>
      </c>
      <c r="R75">
        <v>1</v>
      </c>
      <c r="S75" s="79" t="str">
        <f>REPLACE(INDEX(GroupVertices[Group],MATCH(Edges[[#This Row],[Vertex 1]],GroupVertices[Vertex],0)),1,1,"")</f>
        <v>1</v>
      </c>
      <c r="T75" s="79" t="str">
        <f>REPLACE(INDEX(GroupVertices[Group],MATCH(Edges[[#This Row],[Vertex 2]],GroupVertices[Vertex],0)),1,1,"")</f>
        <v>1</v>
      </c>
      <c r="U75" s="34"/>
      <c r="V75" s="34"/>
      <c r="W75" s="34"/>
      <c r="X75" s="34"/>
      <c r="Y75" s="34"/>
      <c r="Z75" s="34"/>
      <c r="AA75" s="34"/>
      <c r="AB75" s="34"/>
      <c r="AC75" s="34"/>
    </row>
    <row r="76" spans="1:29" ht="15">
      <c r="A76" s="65" t="s">
        <v>194</v>
      </c>
      <c r="B76" s="65" t="s">
        <v>199</v>
      </c>
      <c r="C76" s="66"/>
      <c r="D76" s="67">
        <v>1</v>
      </c>
      <c r="E76" s="68" t="s">
        <v>132</v>
      </c>
      <c r="F76" s="69"/>
      <c r="G76" s="66"/>
      <c r="H76" s="70"/>
      <c r="I76" s="71"/>
      <c r="J76" s="71"/>
      <c r="K76" s="34" t="s">
        <v>65</v>
      </c>
      <c r="L76" s="78">
        <v>76</v>
      </c>
      <c r="M76" s="78"/>
      <c r="N76" s="73"/>
      <c r="O76" s="80" t="s">
        <v>217</v>
      </c>
      <c r="P76" s="80" t="s">
        <v>218</v>
      </c>
      <c r="Q76" s="80" t="s">
        <v>219</v>
      </c>
      <c r="R76">
        <v>1</v>
      </c>
      <c r="S76" s="79" t="str">
        <f>REPLACE(INDEX(GroupVertices[Group],MATCH(Edges[[#This Row],[Vertex 1]],GroupVertices[Vertex],0)),1,1,"")</f>
        <v>2</v>
      </c>
      <c r="T76" s="79" t="str">
        <f>REPLACE(INDEX(GroupVertices[Group],MATCH(Edges[[#This Row],[Vertex 2]],GroupVertices[Vertex],0)),1,1,"")</f>
        <v>1</v>
      </c>
      <c r="U76" s="34"/>
      <c r="V76" s="34"/>
      <c r="W76" s="34"/>
      <c r="X76" s="34"/>
      <c r="Y76" s="34"/>
      <c r="Z76" s="34"/>
      <c r="AA76" s="34"/>
      <c r="AB76" s="34"/>
      <c r="AC76" s="34"/>
    </row>
    <row r="77" spans="1:29" ht="15">
      <c r="A77" s="65" t="s">
        <v>201</v>
      </c>
      <c r="B77" s="65" t="s">
        <v>200</v>
      </c>
      <c r="C77" s="66"/>
      <c r="D77" s="67">
        <v>1</v>
      </c>
      <c r="E77" s="68" t="s">
        <v>132</v>
      </c>
      <c r="F77" s="69"/>
      <c r="G77" s="66"/>
      <c r="H77" s="70"/>
      <c r="I77" s="71"/>
      <c r="J77" s="71"/>
      <c r="K77" s="34" t="s">
        <v>65</v>
      </c>
      <c r="L77" s="78">
        <v>77</v>
      </c>
      <c r="M77" s="78"/>
      <c r="N77" s="73"/>
      <c r="O77" s="80" t="s">
        <v>217</v>
      </c>
      <c r="P77" s="80" t="s">
        <v>218</v>
      </c>
      <c r="Q77" s="80" t="s">
        <v>220</v>
      </c>
      <c r="R77">
        <v>1</v>
      </c>
      <c r="S77" s="79" t="str">
        <f>REPLACE(INDEX(GroupVertices[Group],MATCH(Edges[[#This Row],[Vertex 1]],GroupVertices[Vertex],0)),1,1,"")</f>
        <v>1</v>
      </c>
      <c r="T77" s="79" t="str">
        <f>REPLACE(INDEX(GroupVertices[Group],MATCH(Edges[[#This Row],[Vertex 2]],GroupVertices[Vertex],0)),1,1,"")</f>
        <v>1</v>
      </c>
      <c r="U77" s="34"/>
      <c r="V77" s="34"/>
      <c r="W77" s="34"/>
      <c r="X77" s="34"/>
      <c r="Y77" s="34"/>
      <c r="Z77" s="34"/>
      <c r="AA77" s="34"/>
      <c r="AB77" s="34"/>
      <c r="AC77" s="34"/>
    </row>
    <row r="78" spans="1:29" ht="15">
      <c r="A78" s="65" t="s">
        <v>202</v>
      </c>
      <c r="B78" s="65" t="s">
        <v>200</v>
      </c>
      <c r="C78" s="66"/>
      <c r="D78" s="67">
        <v>1</v>
      </c>
      <c r="E78" s="68" t="s">
        <v>132</v>
      </c>
      <c r="F78" s="69"/>
      <c r="G78" s="66"/>
      <c r="H78" s="70"/>
      <c r="I78" s="71"/>
      <c r="J78" s="71"/>
      <c r="K78" s="34" t="s">
        <v>65</v>
      </c>
      <c r="L78" s="78">
        <v>78</v>
      </c>
      <c r="M78" s="78"/>
      <c r="N78" s="73"/>
      <c r="O78" s="80" t="s">
        <v>217</v>
      </c>
      <c r="P78" s="80" t="s">
        <v>218</v>
      </c>
      <c r="Q78" s="80" t="s">
        <v>220</v>
      </c>
      <c r="R78">
        <v>1</v>
      </c>
      <c r="S78" s="79" t="str">
        <f>REPLACE(INDEX(GroupVertices[Group],MATCH(Edges[[#This Row],[Vertex 1]],GroupVertices[Vertex],0)),1,1,"")</f>
        <v>1</v>
      </c>
      <c r="T78" s="79" t="str">
        <f>REPLACE(INDEX(GroupVertices[Group],MATCH(Edges[[#This Row],[Vertex 2]],GroupVertices[Vertex],0)),1,1,"")</f>
        <v>1</v>
      </c>
      <c r="U78" s="34"/>
      <c r="V78" s="34"/>
      <c r="W78" s="34"/>
      <c r="X78" s="34"/>
      <c r="Y78" s="34"/>
      <c r="Z78" s="34"/>
      <c r="AA78" s="34"/>
      <c r="AB78" s="34"/>
      <c r="AC78" s="34"/>
    </row>
    <row r="79" spans="1:29" ht="15">
      <c r="A79" s="65" t="s">
        <v>203</v>
      </c>
      <c r="B79" s="65" t="s">
        <v>200</v>
      </c>
      <c r="C79" s="66"/>
      <c r="D79" s="67">
        <v>1</v>
      </c>
      <c r="E79" s="68" t="s">
        <v>132</v>
      </c>
      <c r="F79" s="69"/>
      <c r="G79" s="66"/>
      <c r="H79" s="70"/>
      <c r="I79" s="71"/>
      <c r="J79" s="71"/>
      <c r="K79" s="34" t="s">
        <v>65</v>
      </c>
      <c r="L79" s="78">
        <v>79</v>
      </c>
      <c r="M79" s="78"/>
      <c r="N79" s="73"/>
      <c r="O79" s="80" t="s">
        <v>217</v>
      </c>
      <c r="P79" s="80" t="s">
        <v>218</v>
      </c>
      <c r="Q79" s="80" t="s">
        <v>220</v>
      </c>
      <c r="R79">
        <v>1</v>
      </c>
      <c r="S79" s="79" t="str">
        <f>REPLACE(INDEX(GroupVertices[Group],MATCH(Edges[[#This Row],[Vertex 1]],GroupVertices[Vertex],0)),1,1,"")</f>
        <v>1</v>
      </c>
      <c r="T79" s="79" t="str">
        <f>REPLACE(INDEX(GroupVertices[Group],MATCH(Edges[[#This Row],[Vertex 2]],GroupVertices[Vertex],0)),1,1,"")</f>
        <v>1</v>
      </c>
      <c r="U79" s="34"/>
      <c r="V79" s="34"/>
      <c r="W79" s="34"/>
      <c r="X79" s="34"/>
      <c r="Y79" s="34"/>
      <c r="Z79" s="34"/>
      <c r="AA79" s="34"/>
      <c r="AB79" s="34"/>
      <c r="AC79" s="34"/>
    </row>
    <row r="80" spans="1:29" ht="15">
      <c r="A80" s="65" t="s">
        <v>209</v>
      </c>
      <c r="B80" s="65" t="s">
        <v>200</v>
      </c>
      <c r="C80" s="66"/>
      <c r="D80" s="67">
        <v>1</v>
      </c>
      <c r="E80" s="68" t="s">
        <v>132</v>
      </c>
      <c r="F80" s="69"/>
      <c r="G80" s="66"/>
      <c r="H80" s="70"/>
      <c r="I80" s="71"/>
      <c r="J80" s="71"/>
      <c r="K80" s="34" t="s">
        <v>65</v>
      </c>
      <c r="L80" s="78">
        <v>80</v>
      </c>
      <c r="M80" s="78"/>
      <c r="N80" s="73"/>
      <c r="O80" s="80" t="s">
        <v>217</v>
      </c>
      <c r="P80" s="80" t="s">
        <v>218</v>
      </c>
      <c r="Q80" s="80" t="s">
        <v>220</v>
      </c>
      <c r="R80">
        <v>1</v>
      </c>
      <c r="S80" s="79" t="str">
        <f>REPLACE(INDEX(GroupVertices[Group],MATCH(Edges[[#This Row],[Vertex 1]],GroupVertices[Vertex],0)),1,1,"")</f>
        <v>1</v>
      </c>
      <c r="T80" s="79" t="str">
        <f>REPLACE(INDEX(GroupVertices[Group],MATCH(Edges[[#This Row],[Vertex 2]],GroupVertices[Vertex],0)),1,1,"")</f>
        <v>1</v>
      </c>
      <c r="U80" s="34"/>
      <c r="V80" s="34"/>
      <c r="W80" s="34"/>
      <c r="X80" s="34"/>
      <c r="Y80" s="34"/>
      <c r="Z80" s="34"/>
      <c r="AA80" s="34"/>
      <c r="AB80" s="34"/>
      <c r="AC80" s="34"/>
    </row>
    <row r="81" spans="1:29" ht="15">
      <c r="A81" s="65" t="s">
        <v>204</v>
      </c>
      <c r="B81" s="65" t="s">
        <v>200</v>
      </c>
      <c r="C81" s="66"/>
      <c r="D81" s="67">
        <v>1</v>
      </c>
      <c r="E81" s="68" t="s">
        <v>132</v>
      </c>
      <c r="F81" s="69"/>
      <c r="G81" s="66"/>
      <c r="H81" s="70"/>
      <c r="I81" s="71"/>
      <c r="J81" s="71"/>
      <c r="K81" s="34" t="s">
        <v>65</v>
      </c>
      <c r="L81" s="78">
        <v>81</v>
      </c>
      <c r="M81" s="78"/>
      <c r="N81" s="73"/>
      <c r="O81" s="80" t="s">
        <v>217</v>
      </c>
      <c r="P81" s="80" t="s">
        <v>218</v>
      </c>
      <c r="Q81" s="80" t="s">
        <v>220</v>
      </c>
      <c r="R81">
        <v>1</v>
      </c>
      <c r="S81" s="79" t="str">
        <f>REPLACE(INDEX(GroupVertices[Group],MATCH(Edges[[#This Row],[Vertex 1]],GroupVertices[Vertex],0)),1,1,"")</f>
        <v>1</v>
      </c>
      <c r="T81" s="79" t="str">
        <f>REPLACE(INDEX(GroupVertices[Group],MATCH(Edges[[#This Row],[Vertex 2]],GroupVertices[Vertex],0)),1,1,"")</f>
        <v>1</v>
      </c>
      <c r="U81" s="34"/>
      <c r="V81" s="34"/>
      <c r="W81" s="34"/>
      <c r="X81" s="34"/>
      <c r="Y81" s="34"/>
      <c r="Z81" s="34"/>
      <c r="AA81" s="34"/>
      <c r="AB81" s="34"/>
      <c r="AC81" s="34"/>
    </row>
    <row r="82" spans="1:29" ht="15">
      <c r="A82" s="65" t="s">
        <v>205</v>
      </c>
      <c r="B82" s="65" t="s">
        <v>200</v>
      </c>
      <c r="C82" s="66"/>
      <c r="D82" s="67">
        <v>1</v>
      </c>
      <c r="E82" s="68" t="s">
        <v>132</v>
      </c>
      <c r="F82" s="69"/>
      <c r="G82" s="66"/>
      <c r="H82" s="70"/>
      <c r="I82" s="71"/>
      <c r="J82" s="71"/>
      <c r="K82" s="34" t="s">
        <v>65</v>
      </c>
      <c r="L82" s="78">
        <v>82</v>
      </c>
      <c r="M82" s="78"/>
      <c r="N82" s="73"/>
      <c r="O82" s="80" t="s">
        <v>217</v>
      </c>
      <c r="P82" s="80" t="s">
        <v>218</v>
      </c>
      <c r="Q82" s="80" t="s">
        <v>220</v>
      </c>
      <c r="R82">
        <v>1</v>
      </c>
      <c r="S82" s="79" t="str">
        <f>REPLACE(INDEX(GroupVertices[Group],MATCH(Edges[[#This Row],[Vertex 1]],GroupVertices[Vertex],0)),1,1,"")</f>
        <v>1</v>
      </c>
      <c r="T82" s="79" t="str">
        <f>REPLACE(INDEX(GroupVertices[Group],MATCH(Edges[[#This Row],[Vertex 2]],GroupVertices[Vertex],0)),1,1,"")</f>
        <v>1</v>
      </c>
      <c r="U82" s="34"/>
      <c r="V82" s="34"/>
      <c r="W82" s="34"/>
      <c r="X82" s="34"/>
      <c r="Y82" s="34"/>
      <c r="Z82" s="34"/>
      <c r="AA82" s="34"/>
      <c r="AB82" s="34"/>
      <c r="AC82" s="34"/>
    </row>
    <row r="83" spans="1:29" ht="15">
      <c r="A83" s="65" t="s">
        <v>206</v>
      </c>
      <c r="B83" s="65" t="s">
        <v>200</v>
      </c>
      <c r="C83" s="66"/>
      <c r="D83" s="67">
        <v>1</v>
      </c>
      <c r="E83" s="68" t="s">
        <v>132</v>
      </c>
      <c r="F83" s="69"/>
      <c r="G83" s="66"/>
      <c r="H83" s="70"/>
      <c r="I83" s="71"/>
      <c r="J83" s="71"/>
      <c r="K83" s="34" t="s">
        <v>65</v>
      </c>
      <c r="L83" s="78">
        <v>83</v>
      </c>
      <c r="M83" s="78"/>
      <c r="N83" s="73"/>
      <c r="O83" s="80" t="s">
        <v>217</v>
      </c>
      <c r="P83" s="80" t="s">
        <v>218</v>
      </c>
      <c r="Q83" s="80" t="s">
        <v>220</v>
      </c>
      <c r="R83">
        <v>1</v>
      </c>
      <c r="S83" s="79" t="str">
        <f>REPLACE(INDEX(GroupVertices[Group],MATCH(Edges[[#This Row],[Vertex 1]],GroupVertices[Vertex],0)),1,1,"")</f>
        <v>1</v>
      </c>
      <c r="T83" s="79" t="str">
        <f>REPLACE(INDEX(GroupVertices[Group],MATCH(Edges[[#This Row],[Vertex 2]],GroupVertices[Vertex],0)),1,1,"")</f>
        <v>1</v>
      </c>
      <c r="U83" s="34"/>
      <c r="V83" s="34"/>
      <c r="W83" s="34"/>
      <c r="X83" s="34"/>
      <c r="Y83" s="34"/>
      <c r="Z83" s="34"/>
      <c r="AA83" s="34"/>
      <c r="AB83" s="34"/>
      <c r="AC83" s="34"/>
    </row>
    <row r="84" spans="1:29" ht="15">
      <c r="A84" s="65" t="s">
        <v>207</v>
      </c>
      <c r="B84" s="65" t="s">
        <v>200</v>
      </c>
      <c r="C84" s="66"/>
      <c r="D84" s="67">
        <v>1</v>
      </c>
      <c r="E84" s="68" t="s">
        <v>132</v>
      </c>
      <c r="F84" s="69"/>
      <c r="G84" s="66"/>
      <c r="H84" s="70"/>
      <c r="I84" s="71"/>
      <c r="J84" s="71"/>
      <c r="K84" s="34" t="s">
        <v>65</v>
      </c>
      <c r="L84" s="78">
        <v>84</v>
      </c>
      <c r="M84" s="78"/>
      <c r="N84" s="73"/>
      <c r="O84" s="80" t="s">
        <v>217</v>
      </c>
      <c r="P84" s="80" t="s">
        <v>218</v>
      </c>
      <c r="Q84" s="80" t="s">
        <v>220</v>
      </c>
      <c r="R84">
        <v>1</v>
      </c>
      <c r="S84" s="79" t="str">
        <f>REPLACE(INDEX(GroupVertices[Group],MATCH(Edges[[#This Row],[Vertex 1]],GroupVertices[Vertex],0)),1,1,"")</f>
        <v>1</v>
      </c>
      <c r="T84" s="79" t="str">
        <f>REPLACE(INDEX(GroupVertices[Group],MATCH(Edges[[#This Row],[Vertex 2]],GroupVertices[Vertex],0)),1,1,"")</f>
        <v>1</v>
      </c>
      <c r="U84" s="34"/>
      <c r="V84" s="34"/>
      <c r="W84" s="34"/>
      <c r="X84" s="34"/>
      <c r="Y84" s="34"/>
      <c r="Z84" s="34"/>
      <c r="AA84" s="34"/>
      <c r="AB84" s="34"/>
      <c r="AC84" s="34"/>
    </row>
    <row r="85" spans="1:29" ht="15">
      <c r="A85" s="65" t="s">
        <v>208</v>
      </c>
      <c r="B85" s="65" t="s">
        <v>200</v>
      </c>
      <c r="C85" s="66"/>
      <c r="D85" s="67">
        <v>1</v>
      </c>
      <c r="E85" s="68" t="s">
        <v>132</v>
      </c>
      <c r="F85" s="69"/>
      <c r="G85" s="66"/>
      <c r="H85" s="70"/>
      <c r="I85" s="71"/>
      <c r="J85" s="71"/>
      <c r="K85" s="34" t="s">
        <v>65</v>
      </c>
      <c r="L85" s="78">
        <v>85</v>
      </c>
      <c r="M85" s="78"/>
      <c r="N85" s="73"/>
      <c r="O85" s="80" t="s">
        <v>217</v>
      </c>
      <c r="P85" s="80" t="s">
        <v>218</v>
      </c>
      <c r="Q85" s="80" t="s">
        <v>220</v>
      </c>
      <c r="R85">
        <v>1</v>
      </c>
      <c r="S85" s="79" t="str">
        <f>REPLACE(INDEX(GroupVertices[Group],MATCH(Edges[[#This Row],[Vertex 1]],GroupVertices[Vertex],0)),1,1,"")</f>
        <v>1</v>
      </c>
      <c r="T85" s="79" t="str">
        <f>REPLACE(INDEX(GroupVertices[Group],MATCH(Edges[[#This Row],[Vertex 2]],GroupVertices[Vertex],0)),1,1,"")</f>
        <v>1</v>
      </c>
      <c r="U85" s="34"/>
      <c r="V85" s="34"/>
      <c r="W85" s="34"/>
      <c r="X85" s="34"/>
      <c r="Y85" s="34"/>
      <c r="Z85" s="34"/>
      <c r="AA85" s="34"/>
      <c r="AB85" s="34"/>
      <c r="AC85" s="34"/>
    </row>
    <row r="86" spans="1:29" ht="15">
      <c r="A86" s="65" t="s">
        <v>194</v>
      </c>
      <c r="B86" s="65" t="s">
        <v>200</v>
      </c>
      <c r="C86" s="66"/>
      <c r="D86" s="67">
        <v>1</v>
      </c>
      <c r="E86" s="68" t="s">
        <v>132</v>
      </c>
      <c r="F86" s="69"/>
      <c r="G86" s="66"/>
      <c r="H86" s="70"/>
      <c r="I86" s="71"/>
      <c r="J86" s="71"/>
      <c r="K86" s="34" t="s">
        <v>65</v>
      </c>
      <c r="L86" s="78">
        <v>86</v>
      </c>
      <c r="M86" s="78"/>
      <c r="N86" s="73"/>
      <c r="O86" s="80" t="s">
        <v>217</v>
      </c>
      <c r="P86" s="80" t="s">
        <v>218</v>
      </c>
      <c r="Q86" s="80" t="s">
        <v>219</v>
      </c>
      <c r="R86">
        <v>1</v>
      </c>
      <c r="S86" s="79" t="str">
        <f>REPLACE(INDEX(GroupVertices[Group],MATCH(Edges[[#This Row],[Vertex 1]],GroupVertices[Vertex],0)),1,1,"")</f>
        <v>2</v>
      </c>
      <c r="T86" s="79" t="str">
        <f>REPLACE(INDEX(GroupVertices[Group],MATCH(Edges[[#This Row],[Vertex 2]],GroupVertices[Vertex],0)),1,1,"")</f>
        <v>1</v>
      </c>
      <c r="U86" s="34"/>
      <c r="V86" s="34"/>
      <c r="W86" s="34"/>
      <c r="X86" s="34"/>
      <c r="Y86" s="34"/>
      <c r="Z86" s="34"/>
      <c r="AA86" s="34"/>
      <c r="AB86" s="34"/>
      <c r="AC86" s="34"/>
    </row>
    <row r="87" spans="1:29" ht="15">
      <c r="A87" s="65" t="s">
        <v>194</v>
      </c>
      <c r="B87" s="65" t="s">
        <v>214</v>
      </c>
      <c r="C87" s="66"/>
      <c r="D87" s="67">
        <v>1</v>
      </c>
      <c r="E87" s="68" t="s">
        <v>132</v>
      </c>
      <c r="F87" s="69"/>
      <c r="G87" s="66"/>
      <c r="H87" s="70"/>
      <c r="I87" s="71"/>
      <c r="J87" s="71"/>
      <c r="K87" s="34" t="s">
        <v>65</v>
      </c>
      <c r="L87" s="78">
        <v>87</v>
      </c>
      <c r="M87" s="78"/>
      <c r="N87" s="73"/>
      <c r="O87" s="80" t="s">
        <v>217</v>
      </c>
      <c r="P87" s="80" t="s">
        <v>218</v>
      </c>
      <c r="Q87" s="80" t="s">
        <v>219</v>
      </c>
      <c r="R87">
        <v>1</v>
      </c>
      <c r="S87" s="79" t="str">
        <f>REPLACE(INDEX(GroupVertices[Group],MATCH(Edges[[#This Row],[Vertex 1]],GroupVertices[Vertex],0)),1,1,"")</f>
        <v>2</v>
      </c>
      <c r="T87" s="79" t="str">
        <f>REPLACE(INDEX(GroupVertices[Group],MATCH(Edges[[#This Row],[Vertex 2]],GroupVertices[Vertex],0)),1,1,"")</f>
        <v>2</v>
      </c>
      <c r="U87" s="34"/>
      <c r="V87" s="34"/>
      <c r="W87" s="34"/>
      <c r="X87" s="34"/>
      <c r="Y87" s="34"/>
      <c r="Z87" s="34"/>
      <c r="AA87" s="34"/>
      <c r="AB87" s="34"/>
      <c r="AC87" s="34"/>
    </row>
    <row r="88" spans="1:29" ht="15">
      <c r="A88" s="65" t="s">
        <v>202</v>
      </c>
      <c r="B88" s="65" t="s">
        <v>201</v>
      </c>
      <c r="C88" s="66"/>
      <c r="D88" s="67">
        <v>1</v>
      </c>
      <c r="E88" s="68" t="s">
        <v>132</v>
      </c>
      <c r="F88" s="69"/>
      <c r="G88" s="66"/>
      <c r="H88" s="70"/>
      <c r="I88" s="71"/>
      <c r="J88" s="71"/>
      <c r="K88" s="34" t="s">
        <v>65</v>
      </c>
      <c r="L88" s="78">
        <v>88</v>
      </c>
      <c r="M88" s="78"/>
      <c r="N88" s="73"/>
      <c r="O88" s="80" t="s">
        <v>217</v>
      </c>
      <c r="P88" s="80" t="s">
        <v>218</v>
      </c>
      <c r="Q88" s="80" t="s">
        <v>220</v>
      </c>
      <c r="R88">
        <v>1</v>
      </c>
      <c r="S88" s="79" t="str">
        <f>REPLACE(INDEX(GroupVertices[Group],MATCH(Edges[[#This Row],[Vertex 1]],GroupVertices[Vertex],0)),1,1,"")</f>
        <v>1</v>
      </c>
      <c r="T88" s="79" t="str">
        <f>REPLACE(INDEX(GroupVertices[Group],MATCH(Edges[[#This Row],[Vertex 2]],GroupVertices[Vertex],0)),1,1,"")</f>
        <v>1</v>
      </c>
      <c r="U88" s="34"/>
      <c r="V88" s="34"/>
      <c r="W88" s="34"/>
      <c r="X88" s="34"/>
      <c r="Y88" s="34"/>
      <c r="Z88" s="34"/>
      <c r="AA88" s="34"/>
      <c r="AB88" s="34"/>
      <c r="AC88" s="34"/>
    </row>
    <row r="89" spans="1:29" ht="15">
      <c r="A89" s="65" t="s">
        <v>203</v>
      </c>
      <c r="B89" s="65" t="s">
        <v>201</v>
      </c>
      <c r="C89" s="66"/>
      <c r="D89" s="67">
        <v>1</v>
      </c>
      <c r="E89" s="68" t="s">
        <v>132</v>
      </c>
      <c r="F89" s="69"/>
      <c r="G89" s="66"/>
      <c r="H89" s="70"/>
      <c r="I89" s="71"/>
      <c r="J89" s="71"/>
      <c r="K89" s="34" t="s">
        <v>65</v>
      </c>
      <c r="L89" s="78">
        <v>89</v>
      </c>
      <c r="M89" s="78"/>
      <c r="N89" s="73"/>
      <c r="O89" s="80" t="s">
        <v>217</v>
      </c>
      <c r="P89" s="80" t="s">
        <v>218</v>
      </c>
      <c r="Q89" s="80" t="s">
        <v>220</v>
      </c>
      <c r="R89">
        <v>1</v>
      </c>
      <c r="S89" s="79" t="str">
        <f>REPLACE(INDEX(GroupVertices[Group],MATCH(Edges[[#This Row],[Vertex 1]],GroupVertices[Vertex],0)),1,1,"")</f>
        <v>1</v>
      </c>
      <c r="T89" s="79" t="str">
        <f>REPLACE(INDEX(GroupVertices[Group],MATCH(Edges[[#This Row],[Vertex 2]],GroupVertices[Vertex],0)),1,1,"")</f>
        <v>1</v>
      </c>
      <c r="U89" s="34"/>
      <c r="V89" s="34"/>
      <c r="W89" s="34"/>
      <c r="X89" s="34"/>
      <c r="Y89" s="34"/>
      <c r="Z89" s="34"/>
      <c r="AA89" s="34"/>
      <c r="AB89" s="34"/>
      <c r="AC89" s="34"/>
    </row>
    <row r="90" spans="1:29" ht="15">
      <c r="A90" s="65" t="s">
        <v>209</v>
      </c>
      <c r="B90" s="65" t="s">
        <v>201</v>
      </c>
      <c r="C90" s="66"/>
      <c r="D90" s="67">
        <v>1</v>
      </c>
      <c r="E90" s="68" t="s">
        <v>132</v>
      </c>
      <c r="F90" s="69"/>
      <c r="G90" s="66"/>
      <c r="H90" s="70"/>
      <c r="I90" s="71"/>
      <c r="J90" s="71"/>
      <c r="K90" s="34" t="s">
        <v>65</v>
      </c>
      <c r="L90" s="78">
        <v>90</v>
      </c>
      <c r="M90" s="78"/>
      <c r="N90" s="73"/>
      <c r="O90" s="80" t="s">
        <v>217</v>
      </c>
      <c r="P90" s="80" t="s">
        <v>218</v>
      </c>
      <c r="Q90" s="80" t="s">
        <v>220</v>
      </c>
      <c r="R90">
        <v>1</v>
      </c>
      <c r="S90" s="79" t="str">
        <f>REPLACE(INDEX(GroupVertices[Group],MATCH(Edges[[#This Row],[Vertex 1]],GroupVertices[Vertex],0)),1,1,"")</f>
        <v>1</v>
      </c>
      <c r="T90" s="79" t="str">
        <f>REPLACE(INDEX(GroupVertices[Group],MATCH(Edges[[#This Row],[Vertex 2]],GroupVertices[Vertex],0)),1,1,"")</f>
        <v>1</v>
      </c>
      <c r="U90" s="34"/>
      <c r="V90" s="34"/>
      <c r="W90" s="34"/>
      <c r="X90" s="34"/>
      <c r="Y90" s="34"/>
      <c r="Z90" s="34"/>
      <c r="AA90" s="34"/>
      <c r="AB90" s="34"/>
      <c r="AC90" s="34"/>
    </row>
    <row r="91" spans="1:29" ht="15">
      <c r="A91" s="65" t="s">
        <v>204</v>
      </c>
      <c r="B91" s="65" t="s">
        <v>201</v>
      </c>
      <c r="C91" s="66"/>
      <c r="D91" s="67">
        <v>1</v>
      </c>
      <c r="E91" s="68" t="s">
        <v>132</v>
      </c>
      <c r="F91" s="69"/>
      <c r="G91" s="66"/>
      <c r="H91" s="70"/>
      <c r="I91" s="71"/>
      <c r="J91" s="71"/>
      <c r="K91" s="34" t="s">
        <v>65</v>
      </c>
      <c r="L91" s="78">
        <v>91</v>
      </c>
      <c r="M91" s="78"/>
      <c r="N91" s="73"/>
      <c r="O91" s="80" t="s">
        <v>217</v>
      </c>
      <c r="P91" s="80" t="s">
        <v>218</v>
      </c>
      <c r="Q91" s="80" t="s">
        <v>220</v>
      </c>
      <c r="R91">
        <v>1</v>
      </c>
      <c r="S91" s="79" t="str">
        <f>REPLACE(INDEX(GroupVertices[Group],MATCH(Edges[[#This Row],[Vertex 1]],GroupVertices[Vertex],0)),1,1,"")</f>
        <v>1</v>
      </c>
      <c r="T91" s="79" t="str">
        <f>REPLACE(INDEX(GroupVertices[Group],MATCH(Edges[[#This Row],[Vertex 2]],GroupVertices[Vertex],0)),1,1,"")</f>
        <v>1</v>
      </c>
      <c r="U91" s="34"/>
      <c r="V91" s="34"/>
      <c r="W91" s="34"/>
      <c r="X91" s="34"/>
      <c r="Y91" s="34"/>
      <c r="Z91" s="34"/>
      <c r="AA91" s="34"/>
      <c r="AB91" s="34"/>
      <c r="AC91" s="34"/>
    </row>
    <row r="92" spans="1:29" ht="15">
      <c r="A92" s="65" t="s">
        <v>205</v>
      </c>
      <c r="B92" s="65" t="s">
        <v>201</v>
      </c>
      <c r="C92" s="66"/>
      <c r="D92" s="67">
        <v>1</v>
      </c>
      <c r="E92" s="68" t="s">
        <v>132</v>
      </c>
      <c r="F92" s="69"/>
      <c r="G92" s="66"/>
      <c r="H92" s="70"/>
      <c r="I92" s="71"/>
      <c r="J92" s="71"/>
      <c r="K92" s="34" t="s">
        <v>65</v>
      </c>
      <c r="L92" s="78">
        <v>92</v>
      </c>
      <c r="M92" s="78"/>
      <c r="N92" s="73"/>
      <c r="O92" s="80" t="s">
        <v>217</v>
      </c>
      <c r="P92" s="80" t="s">
        <v>218</v>
      </c>
      <c r="Q92" s="80" t="s">
        <v>220</v>
      </c>
      <c r="R92">
        <v>1</v>
      </c>
      <c r="S92" s="79" t="str">
        <f>REPLACE(INDEX(GroupVertices[Group],MATCH(Edges[[#This Row],[Vertex 1]],GroupVertices[Vertex],0)),1,1,"")</f>
        <v>1</v>
      </c>
      <c r="T92" s="79" t="str">
        <f>REPLACE(INDEX(GroupVertices[Group],MATCH(Edges[[#This Row],[Vertex 2]],GroupVertices[Vertex],0)),1,1,"")</f>
        <v>1</v>
      </c>
      <c r="U92" s="34"/>
      <c r="V92" s="34"/>
      <c r="W92" s="34"/>
      <c r="X92" s="34"/>
      <c r="Y92" s="34"/>
      <c r="Z92" s="34"/>
      <c r="AA92" s="34"/>
      <c r="AB92" s="34"/>
      <c r="AC92" s="34"/>
    </row>
    <row r="93" spans="1:29" ht="15">
      <c r="A93" s="65" t="s">
        <v>206</v>
      </c>
      <c r="B93" s="65" t="s">
        <v>201</v>
      </c>
      <c r="C93" s="66"/>
      <c r="D93" s="67">
        <v>1</v>
      </c>
      <c r="E93" s="68" t="s">
        <v>132</v>
      </c>
      <c r="F93" s="69"/>
      <c r="G93" s="66"/>
      <c r="H93" s="70"/>
      <c r="I93" s="71"/>
      <c r="J93" s="71"/>
      <c r="K93" s="34" t="s">
        <v>65</v>
      </c>
      <c r="L93" s="78">
        <v>93</v>
      </c>
      <c r="M93" s="78"/>
      <c r="N93" s="73"/>
      <c r="O93" s="80" t="s">
        <v>217</v>
      </c>
      <c r="P93" s="80" t="s">
        <v>218</v>
      </c>
      <c r="Q93" s="80" t="s">
        <v>220</v>
      </c>
      <c r="R93">
        <v>1</v>
      </c>
      <c r="S93" s="79" t="str">
        <f>REPLACE(INDEX(GroupVertices[Group],MATCH(Edges[[#This Row],[Vertex 1]],GroupVertices[Vertex],0)),1,1,"")</f>
        <v>1</v>
      </c>
      <c r="T93" s="79" t="str">
        <f>REPLACE(INDEX(GroupVertices[Group],MATCH(Edges[[#This Row],[Vertex 2]],GroupVertices[Vertex],0)),1,1,"")</f>
        <v>1</v>
      </c>
      <c r="U93" s="34"/>
      <c r="V93" s="34"/>
      <c r="W93" s="34"/>
      <c r="X93" s="34"/>
      <c r="Y93" s="34"/>
      <c r="Z93" s="34"/>
      <c r="AA93" s="34"/>
      <c r="AB93" s="34"/>
      <c r="AC93" s="34"/>
    </row>
    <row r="94" spans="1:29" ht="15">
      <c r="A94" s="65" t="s">
        <v>207</v>
      </c>
      <c r="B94" s="65" t="s">
        <v>201</v>
      </c>
      <c r="C94" s="66"/>
      <c r="D94" s="67">
        <v>1</v>
      </c>
      <c r="E94" s="68" t="s">
        <v>132</v>
      </c>
      <c r="F94" s="69"/>
      <c r="G94" s="66"/>
      <c r="H94" s="70"/>
      <c r="I94" s="71"/>
      <c r="J94" s="71"/>
      <c r="K94" s="34" t="s">
        <v>65</v>
      </c>
      <c r="L94" s="78">
        <v>94</v>
      </c>
      <c r="M94" s="78"/>
      <c r="N94" s="73"/>
      <c r="O94" s="80" t="s">
        <v>217</v>
      </c>
      <c r="P94" s="80" t="s">
        <v>218</v>
      </c>
      <c r="Q94" s="80" t="s">
        <v>220</v>
      </c>
      <c r="R94">
        <v>1</v>
      </c>
      <c r="S94" s="79" t="str">
        <f>REPLACE(INDEX(GroupVertices[Group],MATCH(Edges[[#This Row],[Vertex 1]],GroupVertices[Vertex],0)),1,1,"")</f>
        <v>1</v>
      </c>
      <c r="T94" s="79" t="str">
        <f>REPLACE(INDEX(GroupVertices[Group],MATCH(Edges[[#This Row],[Vertex 2]],GroupVertices[Vertex],0)),1,1,"")</f>
        <v>1</v>
      </c>
      <c r="U94" s="34"/>
      <c r="V94" s="34"/>
      <c r="W94" s="34"/>
      <c r="X94" s="34"/>
      <c r="Y94" s="34"/>
      <c r="Z94" s="34"/>
      <c r="AA94" s="34"/>
      <c r="AB94" s="34"/>
      <c r="AC94" s="34"/>
    </row>
    <row r="95" spans="1:29" ht="15">
      <c r="A95" s="65" t="s">
        <v>208</v>
      </c>
      <c r="B95" s="65" t="s">
        <v>201</v>
      </c>
      <c r="C95" s="66"/>
      <c r="D95" s="67">
        <v>1</v>
      </c>
      <c r="E95" s="68" t="s">
        <v>132</v>
      </c>
      <c r="F95" s="69"/>
      <c r="G95" s="66"/>
      <c r="H95" s="70"/>
      <c r="I95" s="71"/>
      <c r="J95" s="71"/>
      <c r="K95" s="34" t="s">
        <v>65</v>
      </c>
      <c r="L95" s="78">
        <v>95</v>
      </c>
      <c r="M95" s="78"/>
      <c r="N95" s="73"/>
      <c r="O95" s="80" t="s">
        <v>217</v>
      </c>
      <c r="P95" s="80" t="s">
        <v>218</v>
      </c>
      <c r="Q95" s="80" t="s">
        <v>220</v>
      </c>
      <c r="R95">
        <v>1</v>
      </c>
      <c r="S95" s="79" t="str">
        <f>REPLACE(INDEX(GroupVertices[Group],MATCH(Edges[[#This Row],[Vertex 1]],GroupVertices[Vertex],0)),1,1,"")</f>
        <v>1</v>
      </c>
      <c r="T95" s="79" t="str">
        <f>REPLACE(INDEX(GroupVertices[Group],MATCH(Edges[[#This Row],[Vertex 2]],GroupVertices[Vertex],0)),1,1,"")</f>
        <v>1</v>
      </c>
      <c r="U95" s="34"/>
      <c r="V95" s="34"/>
      <c r="W95" s="34"/>
      <c r="X95" s="34"/>
      <c r="Y95" s="34"/>
      <c r="Z95" s="34"/>
      <c r="AA95" s="34"/>
      <c r="AB95" s="34"/>
      <c r="AC95" s="34"/>
    </row>
    <row r="96" spans="1:29" ht="15">
      <c r="A96" s="65" t="s">
        <v>194</v>
      </c>
      <c r="B96" s="65" t="s">
        <v>201</v>
      </c>
      <c r="C96" s="66"/>
      <c r="D96" s="67">
        <v>1</v>
      </c>
      <c r="E96" s="68" t="s">
        <v>132</v>
      </c>
      <c r="F96" s="69"/>
      <c r="G96" s="66"/>
      <c r="H96" s="70"/>
      <c r="I96" s="71"/>
      <c r="J96" s="71"/>
      <c r="K96" s="34" t="s">
        <v>65</v>
      </c>
      <c r="L96" s="78">
        <v>96</v>
      </c>
      <c r="M96" s="78"/>
      <c r="N96" s="73"/>
      <c r="O96" s="80" t="s">
        <v>217</v>
      </c>
      <c r="P96" s="80" t="s">
        <v>218</v>
      </c>
      <c r="Q96" s="80" t="s">
        <v>219</v>
      </c>
      <c r="R96">
        <v>1</v>
      </c>
      <c r="S96" s="79" t="str">
        <f>REPLACE(INDEX(GroupVertices[Group],MATCH(Edges[[#This Row],[Vertex 1]],GroupVertices[Vertex],0)),1,1,"")</f>
        <v>2</v>
      </c>
      <c r="T96" s="79" t="str">
        <f>REPLACE(INDEX(GroupVertices[Group],MATCH(Edges[[#This Row],[Vertex 2]],GroupVertices[Vertex],0)),1,1,"")</f>
        <v>1</v>
      </c>
      <c r="U96" s="34"/>
      <c r="V96" s="34"/>
      <c r="W96" s="34"/>
      <c r="X96" s="34"/>
      <c r="Y96" s="34"/>
      <c r="Z96" s="34"/>
      <c r="AA96" s="34"/>
      <c r="AB96" s="34"/>
      <c r="AC96" s="34"/>
    </row>
    <row r="97" spans="1:29" ht="15">
      <c r="A97" s="65" t="s">
        <v>203</v>
      </c>
      <c r="B97" s="65" t="s">
        <v>202</v>
      </c>
      <c r="C97" s="66"/>
      <c r="D97" s="67">
        <v>1</v>
      </c>
      <c r="E97" s="68" t="s">
        <v>132</v>
      </c>
      <c r="F97" s="69"/>
      <c r="G97" s="66"/>
      <c r="H97" s="70"/>
      <c r="I97" s="71"/>
      <c r="J97" s="71"/>
      <c r="K97" s="34" t="s">
        <v>65</v>
      </c>
      <c r="L97" s="78">
        <v>97</v>
      </c>
      <c r="M97" s="78"/>
      <c r="N97" s="73"/>
      <c r="O97" s="80" t="s">
        <v>217</v>
      </c>
      <c r="P97" s="80" t="s">
        <v>218</v>
      </c>
      <c r="Q97" s="80" t="s">
        <v>220</v>
      </c>
      <c r="R97">
        <v>1</v>
      </c>
      <c r="S97" s="79" t="str">
        <f>REPLACE(INDEX(GroupVertices[Group],MATCH(Edges[[#This Row],[Vertex 1]],GroupVertices[Vertex],0)),1,1,"")</f>
        <v>1</v>
      </c>
      <c r="T97" s="79" t="str">
        <f>REPLACE(INDEX(GroupVertices[Group],MATCH(Edges[[#This Row],[Vertex 2]],GroupVertices[Vertex],0)),1,1,"")</f>
        <v>1</v>
      </c>
      <c r="U97" s="34"/>
      <c r="V97" s="34"/>
      <c r="W97" s="34"/>
      <c r="X97" s="34"/>
      <c r="Y97" s="34"/>
      <c r="Z97" s="34"/>
      <c r="AA97" s="34"/>
      <c r="AB97" s="34"/>
      <c r="AC97" s="34"/>
    </row>
    <row r="98" spans="1:29" ht="15">
      <c r="A98" s="65" t="s">
        <v>209</v>
      </c>
      <c r="B98" s="65" t="s">
        <v>202</v>
      </c>
      <c r="C98" s="66"/>
      <c r="D98" s="67">
        <v>1</v>
      </c>
      <c r="E98" s="68" t="s">
        <v>132</v>
      </c>
      <c r="F98" s="69"/>
      <c r="G98" s="66"/>
      <c r="H98" s="70"/>
      <c r="I98" s="71"/>
      <c r="J98" s="71"/>
      <c r="K98" s="34" t="s">
        <v>65</v>
      </c>
      <c r="L98" s="78">
        <v>98</v>
      </c>
      <c r="M98" s="78"/>
      <c r="N98" s="73"/>
      <c r="O98" s="80" t="s">
        <v>217</v>
      </c>
      <c r="P98" s="80" t="s">
        <v>218</v>
      </c>
      <c r="Q98" s="80" t="s">
        <v>220</v>
      </c>
      <c r="R98">
        <v>1</v>
      </c>
      <c r="S98" s="79" t="str">
        <f>REPLACE(INDEX(GroupVertices[Group],MATCH(Edges[[#This Row],[Vertex 1]],GroupVertices[Vertex],0)),1,1,"")</f>
        <v>1</v>
      </c>
      <c r="T98" s="79" t="str">
        <f>REPLACE(INDEX(GroupVertices[Group],MATCH(Edges[[#This Row],[Vertex 2]],GroupVertices[Vertex],0)),1,1,"")</f>
        <v>1</v>
      </c>
      <c r="U98" s="34"/>
      <c r="V98" s="34"/>
      <c r="W98" s="34"/>
      <c r="X98" s="34"/>
      <c r="Y98" s="34"/>
      <c r="Z98" s="34"/>
      <c r="AA98" s="34"/>
      <c r="AB98" s="34"/>
      <c r="AC98" s="34"/>
    </row>
    <row r="99" spans="1:29" ht="15">
      <c r="A99" s="65" t="s">
        <v>204</v>
      </c>
      <c r="B99" s="65" t="s">
        <v>202</v>
      </c>
      <c r="C99" s="66"/>
      <c r="D99" s="67">
        <v>1</v>
      </c>
      <c r="E99" s="68" t="s">
        <v>132</v>
      </c>
      <c r="F99" s="69"/>
      <c r="G99" s="66"/>
      <c r="H99" s="70"/>
      <c r="I99" s="71"/>
      <c r="J99" s="71"/>
      <c r="K99" s="34" t="s">
        <v>65</v>
      </c>
      <c r="L99" s="78">
        <v>99</v>
      </c>
      <c r="M99" s="78"/>
      <c r="N99" s="73"/>
      <c r="O99" s="80" t="s">
        <v>217</v>
      </c>
      <c r="P99" s="80" t="s">
        <v>218</v>
      </c>
      <c r="Q99" s="80" t="s">
        <v>220</v>
      </c>
      <c r="R99">
        <v>1</v>
      </c>
      <c r="S99" s="79" t="str">
        <f>REPLACE(INDEX(GroupVertices[Group],MATCH(Edges[[#This Row],[Vertex 1]],GroupVertices[Vertex],0)),1,1,"")</f>
        <v>1</v>
      </c>
      <c r="T99" s="79" t="str">
        <f>REPLACE(INDEX(GroupVertices[Group],MATCH(Edges[[#This Row],[Vertex 2]],GroupVertices[Vertex],0)),1,1,"")</f>
        <v>1</v>
      </c>
      <c r="U99" s="34"/>
      <c r="V99" s="34"/>
      <c r="W99" s="34"/>
      <c r="X99" s="34"/>
      <c r="Y99" s="34"/>
      <c r="Z99" s="34"/>
      <c r="AA99" s="34"/>
      <c r="AB99" s="34"/>
      <c r="AC99" s="34"/>
    </row>
    <row r="100" spans="1:29" ht="15">
      <c r="A100" s="65" t="s">
        <v>205</v>
      </c>
      <c r="B100" s="65" t="s">
        <v>202</v>
      </c>
      <c r="C100" s="66"/>
      <c r="D100" s="67">
        <v>1</v>
      </c>
      <c r="E100" s="68" t="s">
        <v>132</v>
      </c>
      <c r="F100" s="69"/>
      <c r="G100" s="66"/>
      <c r="H100" s="70"/>
      <c r="I100" s="71"/>
      <c r="J100" s="71"/>
      <c r="K100" s="34" t="s">
        <v>65</v>
      </c>
      <c r="L100" s="78">
        <v>100</v>
      </c>
      <c r="M100" s="78"/>
      <c r="N100" s="73"/>
      <c r="O100" s="80" t="s">
        <v>217</v>
      </c>
      <c r="P100" s="80" t="s">
        <v>218</v>
      </c>
      <c r="Q100" s="80" t="s">
        <v>220</v>
      </c>
      <c r="R100">
        <v>1</v>
      </c>
      <c r="S100" s="79" t="str">
        <f>REPLACE(INDEX(GroupVertices[Group],MATCH(Edges[[#This Row],[Vertex 1]],GroupVertices[Vertex],0)),1,1,"")</f>
        <v>1</v>
      </c>
      <c r="T100" s="79" t="str">
        <f>REPLACE(INDEX(GroupVertices[Group],MATCH(Edges[[#This Row],[Vertex 2]],GroupVertices[Vertex],0)),1,1,"")</f>
        <v>1</v>
      </c>
      <c r="U100" s="34"/>
      <c r="V100" s="34"/>
      <c r="W100" s="34"/>
      <c r="X100" s="34"/>
      <c r="Y100" s="34"/>
      <c r="Z100" s="34"/>
      <c r="AA100" s="34"/>
      <c r="AB100" s="34"/>
      <c r="AC100" s="34"/>
    </row>
    <row r="101" spans="1:29" ht="15">
      <c r="A101" s="65" t="s">
        <v>206</v>
      </c>
      <c r="B101" s="65" t="s">
        <v>202</v>
      </c>
      <c r="C101" s="66"/>
      <c r="D101" s="67">
        <v>1</v>
      </c>
      <c r="E101" s="68" t="s">
        <v>132</v>
      </c>
      <c r="F101" s="69"/>
      <c r="G101" s="66"/>
      <c r="H101" s="70"/>
      <c r="I101" s="71"/>
      <c r="J101" s="71"/>
      <c r="K101" s="34" t="s">
        <v>65</v>
      </c>
      <c r="L101" s="78">
        <v>101</v>
      </c>
      <c r="M101" s="78"/>
      <c r="N101" s="73"/>
      <c r="O101" s="80" t="s">
        <v>217</v>
      </c>
      <c r="P101" s="80" t="s">
        <v>218</v>
      </c>
      <c r="Q101" s="80" t="s">
        <v>220</v>
      </c>
      <c r="R101">
        <v>1</v>
      </c>
      <c r="S101" s="79" t="str">
        <f>REPLACE(INDEX(GroupVertices[Group],MATCH(Edges[[#This Row],[Vertex 1]],GroupVertices[Vertex],0)),1,1,"")</f>
        <v>1</v>
      </c>
      <c r="T101" s="79" t="str">
        <f>REPLACE(INDEX(GroupVertices[Group],MATCH(Edges[[#This Row],[Vertex 2]],GroupVertices[Vertex],0)),1,1,"")</f>
        <v>1</v>
      </c>
      <c r="U101" s="34"/>
      <c r="V101" s="34"/>
      <c r="W101" s="34"/>
      <c r="X101" s="34"/>
      <c r="Y101" s="34"/>
      <c r="Z101" s="34"/>
      <c r="AA101" s="34"/>
      <c r="AB101" s="34"/>
      <c r="AC101" s="34"/>
    </row>
    <row r="102" spans="1:29" ht="15">
      <c r="A102" s="65" t="s">
        <v>207</v>
      </c>
      <c r="B102" s="65" t="s">
        <v>202</v>
      </c>
      <c r="C102" s="66"/>
      <c r="D102" s="67">
        <v>1</v>
      </c>
      <c r="E102" s="68" t="s">
        <v>132</v>
      </c>
      <c r="F102" s="69"/>
      <c r="G102" s="66"/>
      <c r="H102" s="70"/>
      <c r="I102" s="71"/>
      <c r="J102" s="71"/>
      <c r="K102" s="34" t="s">
        <v>65</v>
      </c>
      <c r="L102" s="78">
        <v>102</v>
      </c>
      <c r="M102" s="78"/>
      <c r="N102" s="73"/>
      <c r="O102" s="80" t="s">
        <v>217</v>
      </c>
      <c r="P102" s="80" t="s">
        <v>218</v>
      </c>
      <c r="Q102" s="80" t="s">
        <v>220</v>
      </c>
      <c r="R102">
        <v>1</v>
      </c>
      <c r="S102" s="79" t="str">
        <f>REPLACE(INDEX(GroupVertices[Group],MATCH(Edges[[#This Row],[Vertex 1]],GroupVertices[Vertex],0)),1,1,"")</f>
        <v>1</v>
      </c>
      <c r="T102" s="79" t="str">
        <f>REPLACE(INDEX(GroupVertices[Group],MATCH(Edges[[#This Row],[Vertex 2]],GroupVertices[Vertex],0)),1,1,"")</f>
        <v>1</v>
      </c>
      <c r="U102" s="34"/>
      <c r="V102" s="34"/>
      <c r="W102" s="34"/>
      <c r="X102" s="34"/>
      <c r="Y102" s="34"/>
      <c r="Z102" s="34"/>
      <c r="AA102" s="34"/>
      <c r="AB102" s="34"/>
      <c r="AC102" s="34"/>
    </row>
    <row r="103" spans="1:29" ht="15">
      <c r="A103" s="65" t="s">
        <v>208</v>
      </c>
      <c r="B103" s="65" t="s">
        <v>202</v>
      </c>
      <c r="C103" s="66"/>
      <c r="D103" s="67">
        <v>1</v>
      </c>
      <c r="E103" s="68" t="s">
        <v>132</v>
      </c>
      <c r="F103" s="69"/>
      <c r="G103" s="66"/>
      <c r="H103" s="70"/>
      <c r="I103" s="71"/>
      <c r="J103" s="71"/>
      <c r="K103" s="34" t="s">
        <v>65</v>
      </c>
      <c r="L103" s="78">
        <v>103</v>
      </c>
      <c r="M103" s="78"/>
      <c r="N103" s="73"/>
      <c r="O103" s="80" t="s">
        <v>217</v>
      </c>
      <c r="P103" s="80" t="s">
        <v>218</v>
      </c>
      <c r="Q103" s="80" t="s">
        <v>220</v>
      </c>
      <c r="R103">
        <v>1</v>
      </c>
      <c r="S103" s="79" t="str">
        <f>REPLACE(INDEX(GroupVertices[Group],MATCH(Edges[[#This Row],[Vertex 1]],GroupVertices[Vertex],0)),1,1,"")</f>
        <v>1</v>
      </c>
      <c r="T103" s="79" t="str">
        <f>REPLACE(INDEX(GroupVertices[Group],MATCH(Edges[[#This Row],[Vertex 2]],GroupVertices[Vertex],0)),1,1,"")</f>
        <v>1</v>
      </c>
      <c r="U103" s="34"/>
      <c r="V103" s="34"/>
      <c r="W103" s="34"/>
      <c r="X103" s="34"/>
      <c r="Y103" s="34"/>
      <c r="Z103" s="34"/>
      <c r="AA103" s="34"/>
      <c r="AB103" s="34"/>
      <c r="AC103" s="34"/>
    </row>
    <row r="104" spans="1:29" ht="15">
      <c r="A104" s="65" t="s">
        <v>194</v>
      </c>
      <c r="B104" s="65" t="s">
        <v>202</v>
      </c>
      <c r="C104" s="66"/>
      <c r="D104" s="67">
        <v>1</v>
      </c>
      <c r="E104" s="68" t="s">
        <v>132</v>
      </c>
      <c r="F104" s="69"/>
      <c r="G104" s="66"/>
      <c r="H104" s="70"/>
      <c r="I104" s="71"/>
      <c r="J104" s="71"/>
      <c r="K104" s="34" t="s">
        <v>65</v>
      </c>
      <c r="L104" s="78">
        <v>104</v>
      </c>
      <c r="M104" s="78"/>
      <c r="N104" s="73"/>
      <c r="O104" s="80" t="s">
        <v>217</v>
      </c>
      <c r="P104" s="80" t="s">
        <v>218</v>
      </c>
      <c r="Q104" s="80" t="s">
        <v>219</v>
      </c>
      <c r="R104">
        <v>1</v>
      </c>
      <c r="S104" s="79" t="str">
        <f>REPLACE(INDEX(GroupVertices[Group],MATCH(Edges[[#This Row],[Vertex 1]],GroupVertices[Vertex],0)),1,1,"")</f>
        <v>2</v>
      </c>
      <c r="T104" s="79" t="str">
        <f>REPLACE(INDEX(GroupVertices[Group],MATCH(Edges[[#This Row],[Vertex 2]],GroupVertices[Vertex],0)),1,1,"")</f>
        <v>1</v>
      </c>
      <c r="U104" s="34"/>
      <c r="V104" s="34"/>
      <c r="W104" s="34"/>
      <c r="X104" s="34"/>
      <c r="Y104" s="34"/>
      <c r="Z104" s="34"/>
      <c r="AA104" s="34"/>
      <c r="AB104" s="34"/>
      <c r="AC104" s="34"/>
    </row>
    <row r="105" spans="1:29" ht="15">
      <c r="A105" s="65" t="s">
        <v>204</v>
      </c>
      <c r="B105" s="65" t="s">
        <v>203</v>
      </c>
      <c r="C105" s="66"/>
      <c r="D105" s="67">
        <v>1</v>
      </c>
      <c r="E105" s="68" t="s">
        <v>132</v>
      </c>
      <c r="F105" s="69"/>
      <c r="G105" s="66"/>
      <c r="H105" s="70"/>
      <c r="I105" s="71"/>
      <c r="J105" s="71"/>
      <c r="K105" s="34" t="s">
        <v>65</v>
      </c>
      <c r="L105" s="78">
        <v>105</v>
      </c>
      <c r="M105" s="78"/>
      <c r="N105" s="73"/>
      <c r="O105" s="80" t="s">
        <v>217</v>
      </c>
      <c r="P105" s="80" t="s">
        <v>218</v>
      </c>
      <c r="Q105" s="80" t="s">
        <v>220</v>
      </c>
      <c r="R105">
        <v>1</v>
      </c>
      <c r="S105" s="79" t="str">
        <f>REPLACE(INDEX(GroupVertices[Group],MATCH(Edges[[#This Row],[Vertex 1]],GroupVertices[Vertex],0)),1,1,"")</f>
        <v>1</v>
      </c>
      <c r="T105" s="79" t="str">
        <f>REPLACE(INDEX(GroupVertices[Group],MATCH(Edges[[#This Row],[Vertex 2]],GroupVertices[Vertex],0)),1,1,"")</f>
        <v>1</v>
      </c>
      <c r="U105" s="34"/>
      <c r="V105" s="34"/>
      <c r="W105" s="34"/>
      <c r="X105" s="34"/>
      <c r="Y105" s="34"/>
      <c r="Z105" s="34"/>
      <c r="AA105" s="34"/>
      <c r="AB105" s="34"/>
      <c r="AC105" s="34"/>
    </row>
    <row r="106" spans="1:29" ht="15">
      <c r="A106" s="65" t="s">
        <v>205</v>
      </c>
      <c r="B106" s="65" t="s">
        <v>203</v>
      </c>
      <c r="C106" s="66"/>
      <c r="D106" s="67">
        <v>1</v>
      </c>
      <c r="E106" s="68" t="s">
        <v>132</v>
      </c>
      <c r="F106" s="69"/>
      <c r="G106" s="66"/>
      <c r="H106" s="70"/>
      <c r="I106" s="71"/>
      <c r="J106" s="71"/>
      <c r="K106" s="34" t="s">
        <v>65</v>
      </c>
      <c r="L106" s="78">
        <v>106</v>
      </c>
      <c r="M106" s="78"/>
      <c r="N106" s="73"/>
      <c r="O106" s="80" t="s">
        <v>217</v>
      </c>
      <c r="P106" s="80" t="s">
        <v>218</v>
      </c>
      <c r="Q106" s="80" t="s">
        <v>220</v>
      </c>
      <c r="R106">
        <v>1</v>
      </c>
      <c r="S106" s="79" t="str">
        <f>REPLACE(INDEX(GroupVertices[Group],MATCH(Edges[[#This Row],[Vertex 1]],GroupVertices[Vertex],0)),1,1,"")</f>
        <v>1</v>
      </c>
      <c r="T106" s="79" t="str">
        <f>REPLACE(INDEX(GroupVertices[Group],MATCH(Edges[[#This Row],[Vertex 2]],GroupVertices[Vertex],0)),1,1,"")</f>
        <v>1</v>
      </c>
      <c r="U106" s="34"/>
      <c r="V106" s="34"/>
      <c r="W106" s="34"/>
      <c r="X106" s="34"/>
      <c r="Y106" s="34"/>
      <c r="Z106" s="34"/>
      <c r="AA106" s="34"/>
      <c r="AB106" s="34"/>
      <c r="AC106" s="34"/>
    </row>
    <row r="107" spans="1:29" ht="15">
      <c r="A107" s="65" t="s">
        <v>206</v>
      </c>
      <c r="B107" s="65" t="s">
        <v>203</v>
      </c>
      <c r="C107" s="66"/>
      <c r="D107" s="67">
        <v>1</v>
      </c>
      <c r="E107" s="68" t="s">
        <v>132</v>
      </c>
      <c r="F107" s="69"/>
      <c r="G107" s="66"/>
      <c r="H107" s="70"/>
      <c r="I107" s="71"/>
      <c r="J107" s="71"/>
      <c r="K107" s="34" t="s">
        <v>65</v>
      </c>
      <c r="L107" s="78">
        <v>107</v>
      </c>
      <c r="M107" s="78"/>
      <c r="N107" s="73"/>
      <c r="O107" s="80" t="s">
        <v>217</v>
      </c>
      <c r="P107" s="80" t="s">
        <v>218</v>
      </c>
      <c r="Q107" s="80" t="s">
        <v>220</v>
      </c>
      <c r="R107">
        <v>1</v>
      </c>
      <c r="S107" s="79" t="str">
        <f>REPLACE(INDEX(GroupVertices[Group],MATCH(Edges[[#This Row],[Vertex 1]],GroupVertices[Vertex],0)),1,1,"")</f>
        <v>1</v>
      </c>
      <c r="T107" s="79" t="str">
        <f>REPLACE(INDEX(GroupVertices[Group],MATCH(Edges[[#This Row],[Vertex 2]],GroupVertices[Vertex],0)),1,1,"")</f>
        <v>1</v>
      </c>
      <c r="U107" s="34"/>
      <c r="V107" s="34"/>
      <c r="W107" s="34"/>
      <c r="X107" s="34"/>
      <c r="Y107" s="34"/>
      <c r="Z107" s="34"/>
      <c r="AA107" s="34"/>
      <c r="AB107" s="34"/>
      <c r="AC107" s="34"/>
    </row>
    <row r="108" spans="1:29" ht="15">
      <c r="A108" s="65" t="s">
        <v>207</v>
      </c>
      <c r="B108" s="65" t="s">
        <v>203</v>
      </c>
      <c r="C108" s="66"/>
      <c r="D108" s="67">
        <v>1</v>
      </c>
      <c r="E108" s="68" t="s">
        <v>132</v>
      </c>
      <c r="F108" s="69"/>
      <c r="G108" s="66"/>
      <c r="H108" s="70"/>
      <c r="I108" s="71"/>
      <c r="J108" s="71"/>
      <c r="K108" s="34" t="s">
        <v>65</v>
      </c>
      <c r="L108" s="78">
        <v>108</v>
      </c>
      <c r="M108" s="78"/>
      <c r="N108" s="73"/>
      <c r="O108" s="80" t="s">
        <v>217</v>
      </c>
      <c r="P108" s="80" t="s">
        <v>218</v>
      </c>
      <c r="Q108" s="80" t="s">
        <v>220</v>
      </c>
      <c r="R108">
        <v>1</v>
      </c>
      <c r="S108" s="79" t="str">
        <f>REPLACE(INDEX(GroupVertices[Group],MATCH(Edges[[#This Row],[Vertex 1]],GroupVertices[Vertex],0)),1,1,"")</f>
        <v>1</v>
      </c>
      <c r="T108" s="79" t="str">
        <f>REPLACE(INDEX(GroupVertices[Group],MATCH(Edges[[#This Row],[Vertex 2]],GroupVertices[Vertex],0)),1,1,"")</f>
        <v>1</v>
      </c>
      <c r="U108" s="34"/>
      <c r="V108" s="34"/>
      <c r="W108" s="34"/>
      <c r="X108" s="34"/>
      <c r="Y108" s="34"/>
      <c r="Z108" s="34"/>
      <c r="AA108" s="34"/>
      <c r="AB108" s="34"/>
      <c r="AC108" s="34"/>
    </row>
    <row r="109" spans="1:29" ht="15">
      <c r="A109" s="65" t="s">
        <v>208</v>
      </c>
      <c r="B109" s="65" t="s">
        <v>203</v>
      </c>
      <c r="C109" s="66"/>
      <c r="D109" s="67">
        <v>1</v>
      </c>
      <c r="E109" s="68" t="s">
        <v>132</v>
      </c>
      <c r="F109" s="69"/>
      <c r="G109" s="66"/>
      <c r="H109" s="70"/>
      <c r="I109" s="71"/>
      <c r="J109" s="71"/>
      <c r="K109" s="34" t="s">
        <v>65</v>
      </c>
      <c r="L109" s="78">
        <v>109</v>
      </c>
      <c r="M109" s="78"/>
      <c r="N109" s="73"/>
      <c r="O109" s="80" t="s">
        <v>217</v>
      </c>
      <c r="P109" s="80" t="s">
        <v>218</v>
      </c>
      <c r="Q109" s="80" t="s">
        <v>220</v>
      </c>
      <c r="R109">
        <v>1</v>
      </c>
      <c r="S109" s="79" t="str">
        <f>REPLACE(INDEX(GroupVertices[Group],MATCH(Edges[[#This Row],[Vertex 1]],GroupVertices[Vertex],0)),1,1,"")</f>
        <v>1</v>
      </c>
      <c r="T109" s="79" t="str">
        <f>REPLACE(INDEX(GroupVertices[Group],MATCH(Edges[[#This Row],[Vertex 2]],GroupVertices[Vertex],0)),1,1,"")</f>
        <v>1</v>
      </c>
      <c r="U109" s="34"/>
      <c r="V109" s="34"/>
      <c r="W109" s="34"/>
      <c r="X109" s="34"/>
      <c r="Y109" s="34"/>
      <c r="Z109" s="34"/>
      <c r="AA109" s="34"/>
      <c r="AB109" s="34"/>
      <c r="AC109" s="34"/>
    </row>
    <row r="110" spans="1:29" ht="15">
      <c r="A110" s="65" t="s">
        <v>194</v>
      </c>
      <c r="B110" s="65" t="s">
        <v>203</v>
      </c>
      <c r="C110" s="66"/>
      <c r="D110" s="67">
        <v>1</v>
      </c>
      <c r="E110" s="68" t="s">
        <v>132</v>
      </c>
      <c r="F110" s="69"/>
      <c r="G110" s="66"/>
      <c r="H110" s="70"/>
      <c r="I110" s="71"/>
      <c r="J110" s="71"/>
      <c r="K110" s="34" t="s">
        <v>65</v>
      </c>
      <c r="L110" s="78">
        <v>110</v>
      </c>
      <c r="M110" s="78"/>
      <c r="N110" s="73"/>
      <c r="O110" s="80" t="s">
        <v>217</v>
      </c>
      <c r="P110" s="80" t="s">
        <v>218</v>
      </c>
      <c r="Q110" s="80" t="s">
        <v>219</v>
      </c>
      <c r="R110">
        <v>1</v>
      </c>
      <c r="S110" s="79" t="str">
        <f>REPLACE(INDEX(GroupVertices[Group],MATCH(Edges[[#This Row],[Vertex 1]],GroupVertices[Vertex],0)),1,1,"")</f>
        <v>2</v>
      </c>
      <c r="T110" s="79" t="str">
        <f>REPLACE(INDEX(GroupVertices[Group],MATCH(Edges[[#This Row],[Vertex 2]],GroupVertices[Vertex],0)),1,1,"")</f>
        <v>1</v>
      </c>
      <c r="U110" s="34"/>
      <c r="V110" s="34"/>
      <c r="W110" s="34"/>
      <c r="X110" s="34"/>
      <c r="Y110" s="34"/>
      <c r="Z110" s="34"/>
      <c r="AA110" s="34"/>
      <c r="AB110" s="34"/>
      <c r="AC110" s="34"/>
    </row>
    <row r="111" spans="1:29" ht="15">
      <c r="A111" s="65" t="s">
        <v>194</v>
      </c>
      <c r="B111" s="65" t="s">
        <v>215</v>
      </c>
      <c r="C111" s="66"/>
      <c r="D111" s="67">
        <v>1</v>
      </c>
      <c r="E111" s="68" t="s">
        <v>132</v>
      </c>
      <c r="F111" s="69"/>
      <c r="G111" s="66"/>
      <c r="H111" s="70"/>
      <c r="I111" s="71"/>
      <c r="J111" s="71"/>
      <c r="K111" s="34" t="s">
        <v>65</v>
      </c>
      <c r="L111" s="78">
        <v>111</v>
      </c>
      <c r="M111" s="78"/>
      <c r="N111" s="73"/>
      <c r="O111" s="80" t="s">
        <v>217</v>
      </c>
      <c r="P111" s="80" t="s">
        <v>218</v>
      </c>
      <c r="Q111" s="80" t="s">
        <v>219</v>
      </c>
      <c r="R111">
        <v>1</v>
      </c>
      <c r="S111" s="79" t="str">
        <f>REPLACE(INDEX(GroupVertices[Group],MATCH(Edges[[#This Row],[Vertex 1]],GroupVertices[Vertex],0)),1,1,"")</f>
        <v>2</v>
      </c>
      <c r="T111" s="79" t="str">
        <f>REPLACE(INDEX(GroupVertices[Group],MATCH(Edges[[#This Row],[Vertex 2]],GroupVertices[Vertex],0)),1,1,"")</f>
        <v>2</v>
      </c>
      <c r="U111" s="34"/>
      <c r="V111" s="34"/>
      <c r="W111" s="34"/>
      <c r="X111" s="34"/>
      <c r="Y111" s="34"/>
      <c r="Z111" s="34"/>
      <c r="AA111" s="34"/>
      <c r="AB111" s="34"/>
      <c r="AC111" s="34"/>
    </row>
    <row r="112" spans="1:29" ht="15">
      <c r="A112" s="65" t="s">
        <v>205</v>
      </c>
      <c r="B112" s="65" t="s">
        <v>209</v>
      </c>
      <c r="C112" s="66"/>
      <c r="D112" s="67">
        <v>1</v>
      </c>
      <c r="E112" s="68" t="s">
        <v>132</v>
      </c>
      <c r="F112" s="69"/>
      <c r="G112" s="66"/>
      <c r="H112" s="70"/>
      <c r="I112" s="71"/>
      <c r="J112" s="71"/>
      <c r="K112" s="34" t="s">
        <v>65</v>
      </c>
      <c r="L112" s="78">
        <v>112</v>
      </c>
      <c r="M112" s="78"/>
      <c r="N112" s="73"/>
      <c r="O112" s="80" t="s">
        <v>217</v>
      </c>
      <c r="P112" s="80" t="s">
        <v>218</v>
      </c>
      <c r="Q112" s="80" t="s">
        <v>220</v>
      </c>
      <c r="R112">
        <v>1</v>
      </c>
      <c r="S112" s="79" t="str">
        <f>REPLACE(INDEX(GroupVertices[Group],MATCH(Edges[[#This Row],[Vertex 1]],GroupVertices[Vertex],0)),1,1,"")</f>
        <v>1</v>
      </c>
      <c r="T112" s="79" t="str">
        <f>REPLACE(INDEX(GroupVertices[Group],MATCH(Edges[[#This Row],[Vertex 2]],GroupVertices[Vertex],0)),1,1,"")</f>
        <v>1</v>
      </c>
      <c r="U112" s="34"/>
      <c r="V112" s="34"/>
      <c r="W112" s="34"/>
      <c r="X112" s="34"/>
      <c r="Y112" s="34"/>
      <c r="Z112" s="34"/>
      <c r="AA112" s="34"/>
      <c r="AB112" s="34"/>
      <c r="AC112" s="34"/>
    </row>
    <row r="113" spans="1:29" ht="15">
      <c r="A113" s="65" t="s">
        <v>206</v>
      </c>
      <c r="B113" s="65" t="s">
        <v>209</v>
      </c>
      <c r="C113" s="66"/>
      <c r="D113" s="67">
        <v>1</v>
      </c>
      <c r="E113" s="68" t="s">
        <v>132</v>
      </c>
      <c r="F113" s="69"/>
      <c r="G113" s="66"/>
      <c r="H113" s="70"/>
      <c r="I113" s="71"/>
      <c r="J113" s="71"/>
      <c r="K113" s="34" t="s">
        <v>65</v>
      </c>
      <c r="L113" s="78">
        <v>113</v>
      </c>
      <c r="M113" s="78"/>
      <c r="N113" s="73"/>
      <c r="O113" s="80" t="s">
        <v>217</v>
      </c>
      <c r="P113" s="80" t="s">
        <v>218</v>
      </c>
      <c r="Q113" s="80" t="s">
        <v>220</v>
      </c>
      <c r="R113">
        <v>1</v>
      </c>
      <c r="S113" s="79" t="str">
        <f>REPLACE(INDEX(GroupVertices[Group],MATCH(Edges[[#This Row],[Vertex 1]],GroupVertices[Vertex],0)),1,1,"")</f>
        <v>1</v>
      </c>
      <c r="T113" s="79" t="str">
        <f>REPLACE(INDEX(GroupVertices[Group],MATCH(Edges[[#This Row],[Vertex 2]],GroupVertices[Vertex],0)),1,1,"")</f>
        <v>1</v>
      </c>
      <c r="U113" s="34"/>
      <c r="V113" s="34"/>
      <c r="W113" s="34"/>
      <c r="X113" s="34"/>
      <c r="Y113" s="34"/>
      <c r="Z113" s="34"/>
      <c r="AA113" s="34"/>
      <c r="AB113" s="34"/>
      <c r="AC113" s="34"/>
    </row>
    <row r="114" spans="1:29" ht="15">
      <c r="A114" s="65" t="s">
        <v>207</v>
      </c>
      <c r="B114" s="65" t="s">
        <v>209</v>
      </c>
      <c r="C114" s="66"/>
      <c r="D114" s="67">
        <v>1</v>
      </c>
      <c r="E114" s="68" t="s">
        <v>132</v>
      </c>
      <c r="F114" s="69"/>
      <c r="G114" s="66"/>
      <c r="H114" s="70"/>
      <c r="I114" s="71"/>
      <c r="J114" s="71"/>
      <c r="K114" s="34" t="s">
        <v>65</v>
      </c>
      <c r="L114" s="78">
        <v>114</v>
      </c>
      <c r="M114" s="78"/>
      <c r="N114" s="73"/>
      <c r="O114" s="80" t="s">
        <v>217</v>
      </c>
      <c r="P114" s="80" t="s">
        <v>218</v>
      </c>
      <c r="Q114" s="80" t="s">
        <v>220</v>
      </c>
      <c r="R114">
        <v>1</v>
      </c>
      <c r="S114" s="79" t="str">
        <f>REPLACE(INDEX(GroupVertices[Group],MATCH(Edges[[#This Row],[Vertex 1]],GroupVertices[Vertex],0)),1,1,"")</f>
        <v>1</v>
      </c>
      <c r="T114" s="79" t="str">
        <f>REPLACE(INDEX(GroupVertices[Group],MATCH(Edges[[#This Row],[Vertex 2]],GroupVertices[Vertex],0)),1,1,"")</f>
        <v>1</v>
      </c>
      <c r="U114" s="34"/>
      <c r="V114" s="34"/>
      <c r="W114" s="34"/>
      <c r="X114" s="34"/>
      <c r="Y114" s="34"/>
      <c r="Z114" s="34"/>
      <c r="AA114" s="34"/>
      <c r="AB114" s="34"/>
      <c r="AC114" s="34"/>
    </row>
    <row r="115" spans="1:29" ht="15">
      <c r="A115" s="65" t="s">
        <v>208</v>
      </c>
      <c r="B115" s="65" t="s">
        <v>209</v>
      </c>
      <c r="C115" s="66"/>
      <c r="D115" s="67">
        <v>1</v>
      </c>
      <c r="E115" s="68" t="s">
        <v>132</v>
      </c>
      <c r="F115" s="69"/>
      <c r="G115" s="66"/>
      <c r="H115" s="70"/>
      <c r="I115" s="71"/>
      <c r="J115" s="71"/>
      <c r="K115" s="34" t="s">
        <v>65</v>
      </c>
      <c r="L115" s="78">
        <v>115</v>
      </c>
      <c r="M115" s="78"/>
      <c r="N115" s="73"/>
      <c r="O115" s="80" t="s">
        <v>217</v>
      </c>
      <c r="P115" s="80" t="s">
        <v>218</v>
      </c>
      <c r="Q115" s="80" t="s">
        <v>220</v>
      </c>
      <c r="R115">
        <v>1</v>
      </c>
      <c r="S115" s="79" t="str">
        <f>REPLACE(INDEX(GroupVertices[Group],MATCH(Edges[[#This Row],[Vertex 1]],GroupVertices[Vertex],0)),1,1,"")</f>
        <v>1</v>
      </c>
      <c r="T115" s="79" t="str">
        <f>REPLACE(INDEX(GroupVertices[Group],MATCH(Edges[[#This Row],[Vertex 2]],GroupVertices[Vertex],0)),1,1,"")</f>
        <v>1</v>
      </c>
      <c r="U115" s="34"/>
      <c r="V115" s="34"/>
      <c r="W115" s="34"/>
      <c r="X115" s="34"/>
      <c r="Y115" s="34"/>
      <c r="Z115" s="34"/>
      <c r="AA115" s="34"/>
      <c r="AB115" s="34"/>
      <c r="AC115" s="34"/>
    </row>
    <row r="116" spans="1:29" ht="15">
      <c r="A116" s="65" t="s">
        <v>194</v>
      </c>
      <c r="B116" s="65" t="s">
        <v>209</v>
      </c>
      <c r="C116" s="66"/>
      <c r="D116" s="67">
        <v>1</v>
      </c>
      <c r="E116" s="68" t="s">
        <v>132</v>
      </c>
      <c r="F116" s="69"/>
      <c r="G116" s="66"/>
      <c r="H116" s="70"/>
      <c r="I116" s="71"/>
      <c r="J116" s="71"/>
      <c r="K116" s="34" t="s">
        <v>65</v>
      </c>
      <c r="L116" s="78">
        <v>116</v>
      </c>
      <c r="M116" s="78"/>
      <c r="N116" s="73"/>
      <c r="O116" s="80" t="s">
        <v>217</v>
      </c>
      <c r="P116" s="80" t="s">
        <v>218</v>
      </c>
      <c r="Q116" s="80" t="s">
        <v>219</v>
      </c>
      <c r="R116">
        <v>1</v>
      </c>
      <c r="S116" s="79" t="str">
        <f>REPLACE(INDEX(GroupVertices[Group],MATCH(Edges[[#This Row],[Vertex 1]],GroupVertices[Vertex],0)),1,1,"")</f>
        <v>2</v>
      </c>
      <c r="T116" s="79" t="str">
        <f>REPLACE(INDEX(GroupVertices[Group],MATCH(Edges[[#This Row],[Vertex 2]],GroupVertices[Vertex],0)),1,1,"")</f>
        <v>1</v>
      </c>
      <c r="U116" s="34"/>
      <c r="V116" s="34"/>
      <c r="W116" s="34"/>
      <c r="X116" s="34"/>
      <c r="Y116" s="34"/>
      <c r="Z116" s="34"/>
      <c r="AA116" s="34"/>
      <c r="AB116" s="34"/>
      <c r="AC116" s="34"/>
    </row>
    <row r="117" spans="1:29" ht="15">
      <c r="A117" s="65" t="s">
        <v>205</v>
      </c>
      <c r="B117" s="65" t="s">
        <v>204</v>
      </c>
      <c r="C117" s="66"/>
      <c r="D117" s="67">
        <v>1</v>
      </c>
      <c r="E117" s="68" t="s">
        <v>132</v>
      </c>
      <c r="F117" s="69"/>
      <c r="G117" s="66"/>
      <c r="H117" s="70"/>
      <c r="I117" s="71"/>
      <c r="J117" s="71"/>
      <c r="K117" s="34" t="s">
        <v>65</v>
      </c>
      <c r="L117" s="78">
        <v>117</v>
      </c>
      <c r="M117" s="78"/>
      <c r="N117" s="73"/>
      <c r="O117" s="80" t="s">
        <v>217</v>
      </c>
      <c r="P117" s="80" t="s">
        <v>218</v>
      </c>
      <c r="Q117" s="80" t="s">
        <v>220</v>
      </c>
      <c r="R117">
        <v>1</v>
      </c>
      <c r="S117" s="79" t="str">
        <f>REPLACE(INDEX(GroupVertices[Group],MATCH(Edges[[#This Row],[Vertex 1]],GroupVertices[Vertex],0)),1,1,"")</f>
        <v>1</v>
      </c>
      <c r="T117" s="79" t="str">
        <f>REPLACE(INDEX(GroupVertices[Group],MATCH(Edges[[#This Row],[Vertex 2]],GroupVertices[Vertex],0)),1,1,"")</f>
        <v>1</v>
      </c>
      <c r="U117" s="34"/>
      <c r="V117" s="34"/>
      <c r="W117" s="34"/>
      <c r="X117" s="34"/>
      <c r="Y117" s="34"/>
      <c r="Z117" s="34"/>
      <c r="AA117" s="34"/>
      <c r="AB117" s="34"/>
      <c r="AC117" s="34"/>
    </row>
    <row r="118" spans="1:29" ht="15">
      <c r="A118" s="65" t="s">
        <v>206</v>
      </c>
      <c r="B118" s="65" t="s">
        <v>204</v>
      </c>
      <c r="C118" s="66"/>
      <c r="D118" s="67">
        <v>1</v>
      </c>
      <c r="E118" s="68" t="s">
        <v>132</v>
      </c>
      <c r="F118" s="69"/>
      <c r="G118" s="66"/>
      <c r="H118" s="70"/>
      <c r="I118" s="71"/>
      <c r="J118" s="71"/>
      <c r="K118" s="34" t="s">
        <v>65</v>
      </c>
      <c r="L118" s="78">
        <v>118</v>
      </c>
      <c r="M118" s="78"/>
      <c r="N118" s="73"/>
      <c r="O118" s="80" t="s">
        <v>217</v>
      </c>
      <c r="P118" s="80" t="s">
        <v>218</v>
      </c>
      <c r="Q118" s="80" t="s">
        <v>220</v>
      </c>
      <c r="R118">
        <v>1</v>
      </c>
      <c r="S118" s="79" t="str">
        <f>REPLACE(INDEX(GroupVertices[Group],MATCH(Edges[[#This Row],[Vertex 1]],GroupVertices[Vertex],0)),1,1,"")</f>
        <v>1</v>
      </c>
      <c r="T118" s="79" t="str">
        <f>REPLACE(INDEX(GroupVertices[Group],MATCH(Edges[[#This Row],[Vertex 2]],GroupVertices[Vertex],0)),1,1,"")</f>
        <v>1</v>
      </c>
      <c r="U118" s="34"/>
      <c r="V118" s="34"/>
      <c r="W118" s="34"/>
      <c r="X118" s="34"/>
      <c r="Y118" s="34"/>
      <c r="Z118" s="34"/>
      <c r="AA118" s="34"/>
      <c r="AB118" s="34"/>
      <c r="AC118" s="34"/>
    </row>
    <row r="119" spans="1:29" ht="15">
      <c r="A119" s="65" t="s">
        <v>207</v>
      </c>
      <c r="B119" s="65" t="s">
        <v>204</v>
      </c>
      <c r="C119" s="66"/>
      <c r="D119" s="67">
        <v>1</v>
      </c>
      <c r="E119" s="68" t="s">
        <v>132</v>
      </c>
      <c r="F119" s="69"/>
      <c r="G119" s="66"/>
      <c r="H119" s="70"/>
      <c r="I119" s="71"/>
      <c r="J119" s="71"/>
      <c r="K119" s="34" t="s">
        <v>65</v>
      </c>
      <c r="L119" s="78">
        <v>119</v>
      </c>
      <c r="M119" s="78"/>
      <c r="N119" s="73"/>
      <c r="O119" s="80" t="s">
        <v>217</v>
      </c>
      <c r="P119" s="80" t="s">
        <v>218</v>
      </c>
      <c r="Q119" s="80" t="s">
        <v>220</v>
      </c>
      <c r="R119">
        <v>1</v>
      </c>
      <c r="S119" s="79" t="str">
        <f>REPLACE(INDEX(GroupVertices[Group],MATCH(Edges[[#This Row],[Vertex 1]],GroupVertices[Vertex],0)),1,1,"")</f>
        <v>1</v>
      </c>
      <c r="T119" s="79" t="str">
        <f>REPLACE(INDEX(GroupVertices[Group],MATCH(Edges[[#This Row],[Vertex 2]],GroupVertices[Vertex],0)),1,1,"")</f>
        <v>1</v>
      </c>
      <c r="U119" s="34"/>
      <c r="V119" s="34"/>
      <c r="W119" s="34"/>
      <c r="X119" s="34"/>
      <c r="Y119" s="34"/>
      <c r="Z119" s="34"/>
      <c r="AA119" s="34"/>
      <c r="AB119" s="34"/>
      <c r="AC119" s="34"/>
    </row>
    <row r="120" spans="1:29" ht="15">
      <c r="A120" s="65" t="s">
        <v>208</v>
      </c>
      <c r="B120" s="65" t="s">
        <v>204</v>
      </c>
      <c r="C120" s="66"/>
      <c r="D120" s="67">
        <v>1</v>
      </c>
      <c r="E120" s="68" t="s">
        <v>132</v>
      </c>
      <c r="F120" s="69"/>
      <c r="G120" s="66"/>
      <c r="H120" s="70"/>
      <c r="I120" s="71"/>
      <c r="J120" s="71"/>
      <c r="K120" s="34" t="s">
        <v>65</v>
      </c>
      <c r="L120" s="78">
        <v>120</v>
      </c>
      <c r="M120" s="78"/>
      <c r="N120" s="73"/>
      <c r="O120" s="80" t="s">
        <v>217</v>
      </c>
      <c r="P120" s="80" t="s">
        <v>218</v>
      </c>
      <c r="Q120" s="80" t="s">
        <v>220</v>
      </c>
      <c r="R120">
        <v>1</v>
      </c>
      <c r="S120" s="79" t="str">
        <f>REPLACE(INDEX(GroupVertices[Group],MATCH(Edges[[#This Row],[Vertex 1]],GroupVertices[Vertex],0)),1,1,"")</f>
        <v>1</v>
      </c>
      <c r="T120" s="79" t="str">
        <f>REPLACE(INDEX(GroupVertices[Group],MATCH(Edges[[#This Row],[Vertex 2]],GroupVertices[Vertex],0)),1,1,"")</f>
        <v>1</v>
      </c>
      <c r="U120" s="34"/>
      <c r="V120" s="34"/>
      <c r="W120" s="34"/>
      <c r="X120" s="34"/>
      <c r="Y120" s="34"/>
      <c r="Z120" s="34"/>
      <c r="AA120" s="34"/>
      <c r="AB120" s="34"/>
      <c r="AC120" s="34"/>
    </row>
    <row r="121" spans="1:29" ht="15">
      <c r="A121" s="65" t="s">
        <v>194</v>
      </c>
      <c r="B121" s="65" t="s">
        <v>204</v>
      </c>
      <c r="C121" s="66"/>
      <c r="D121" s="67">
        <v>1</v>
      </c>
      <c r="E121" s="68" t="s">
        <v>132</v>
      </c>
      <c r="F121" s="69"/>
      <c r="G121" s="66"/>
      <c r="H121" s="70"/>
      <c r="I121" s="71"/>
      <c r="J121" s="71"/>
      <c r="K121" s="34" t="s">
        <v>65</v>
      </c>
      <c r="L121" s="78">
        <v>121</v>
      </c>
      <c r="M121" s="78"/>
      <c r="N121" s="73"/>
      <c r="O121" s="80" t="s">
        <v>217</v>
      </c>
      <c r="P121" s="80" t="s">
        <v>218</v>
      </c>
      <c r="Q121" s="80" t="s">
        <v>219</v>
      </c>
      <c r="R121">
        <v>1</v>
      </c>
      <c r="S121" s="79" t="str">
        <f>REPLACE(INDEX(GroupVertices[Group],MATCH(Edges[[#This Row],[Vertex 1]],GroupVertices[Vertex],0)),1,1,"")</f>
        <v>2</v>
      </c>
      <c r="T121" s="79" t="str">
        <f>REPLACE(INDEX(GroupVertices[Group],MATCH(Edges[[#This Row],[Vertex 2]],GroupVertices[Vertex],0)),1,1,"")</f>
        <v>1</v>
      </c>
      <c r="U121" s="34"/>
      <c r="V121" s="34"/>
      <c r="W121" s="34"/>
      <c r="X121" s="34"/>
      <c r="Y121" s="34"/>
      <c r="Z121" s="34"/>
      <c r="AA121" s="34"/>
      <c r="AB121" s="34"/>
      <c r="AC121" s="34"/>
    </row>
    <row r="122" spans="1:29" ht="15">
      <c r="A122" s="65" t="s">
        <v>194</v>
      </c>
      <c r="B122" s="65" t="s">
        <v>216</v>
      </c>
      <c r="C122" s="66"/>
      <c r="D122" s="67">
        <v>1</v>
      </c>
      <c r="E122" s="68" t="s">
        <v>132</v>
      </c>
      <c r="F122" s="69"/>
      <c r="G122" s="66"/>
      <c r="H122" s="70"/>
      <c r="I122" s="71"/>
      <c r="J122" s="71"/>
      <c r="K122" s="34" t="s">
        <v>65</v>
      </c>
      <c r="L122" s="78">
        <v>122</v>
      </c>
      <c r="M122" s="78"/>
      <c r="N122" s="73"/>
      <c r="O122" s="80" t="s">
        <v>217</v>
      </c>
      <c r="P122" s="80" t="s">
        <v>218</v>
      </c>
      <c r="Q122" s="80" t="s">
        <v>219</v>
      </c>
      <c r="R122">
        <v>1</v>
      </c>
      <c r="S122" s="79" t="str">
        <f>REPLACE(INDEX(GroupVertices[Group],MATCH(Edges[[#This Row],[Vertex 1]],GroupVertices[Vertex],0)),1,1,"")</f>
        <v>2</v>
      </c>
      <c r="T122" s="79" t="str">
        <f>REPLACE(INDEX(GroupVertices[Group],MATCH(Edges[[#This Row],[Vertex 2]],GroupVertices[Vertex],0)),1,1,"")</f>
        <v>2</v>
      </c>
      <c r="U122" s="34"/>
      <c r="V122" s="34"/>
      <c r="W122" s="34"/>
      <c r="X122" s="34"/>
      <c r="Y122" s="34"/>
      <c r="Z122" s="34"/>
      <c r="AA122" s="34"/>
      <c r="AB122" s="34"/>
      <c r="AC122" s="34"/>
    </row>
    <row r="123" spans="1:29" ht="15">
      <c r="A123" s="65" t="s">
        <v>206</v>
      </c>
      <c r="B123" s="65" t="s">
        <v>205</v>
      </c>
      <c r="C123" s="66"/>
      <c r="D123" s="67">
        <v>1</v>
      </c>
      <c r="E123" s="68" t="s">
        <v>132</v>
      </c>
      <c r="F123" s="69"/>
      <c r="G123" s="66"/>
      <c r="H123" s="70"/>
      <c r="I123" s="71"/>
      <c r="J123" s="71"/>
      <c r="K123" s="34" t="s">
        <v>65</v>
      </c>
      <c r="L123" s="78">
        <v>123</v>
      </c>
      <c r="M123" s="78"/>
      <c r="N123" s="73"/>
      <c r="O123" s="80" t="s">
        <v>217</v>
      </c>
      <c r="P123" s="80" t="s">
        <v>218</v>
      </c>
      <c r="Q123" s="80" t="s">
        <v>220</v>
      </c>
      <c r="R123">
        <v>1</v>
      </c>
      <c r="S123" s="79" t="str">
        <f>REPLACE(INDEX(GroupVertices[Group],MATCH(Edges[[#This Row],[Vertex 1]],GroupVertices[Vertex],0)),1,1,"")</f>
        <v>1</v>
      </c>
      <c r="T123" s="79" t="str">
        <f>REPLACE(INDEX(GroupVertices[Group],MATCH(Edges[[#This Row],[Vertex 2]],GroupVertices[Vertex],0)),1,1,"")</f>
        <v>1</v>
      </c>
      <c r="U123" s="34"/>
      <c r="V123" s="34"/>
      <c r="W123" s="34"/>
      <c r="X123" s="34"/>
      <c r="Y123" s="34"/>
      <c r="Z123" s="34"/>
      <c r="AA123" s="34"/>
      <c r="AB123" s="34"/>
      <c r="AC123" s="34"/>
    </row>
    <row r="124" spans="1:29" ht="15">
      <c r="A124" s="65" t="s">
        <v>207</v>
      </c>
      <c r="B124" s="65" t="s">
        <v>205</v>
      </c>
      <c r="C124" s="66"/>
      <c r="D124" s="67">
        <v>1</v>
      </c>
      <c r="E124" s="68" t="s">
        <v>132</v>
      </c>
      <c r="F124" s="69"/>
      <c r="G124" s="66"/>
      <c r="H124" s="70"/>
      <c r="I124" s="71"/>
      <c r="J124" s="71"/>
      <c r="K124" s="34" t="s">
        <v>65</v>
      </c>
      <c r="L124" s="78">
        <v>124</v>
      </c>
      <c r="M124" s="78"/>
      <c r="N124" s="73"/>
      <c r="O124" s="80" t="s">
        <v>217</v>
      </c>
      <c r="P124" s="80" t="s">
        <v>218</v>
      </c>
      <c r="Q124" s="80" t="s">
        <v>220</v>
      </c>
      <c r="R124">
        <v>1</v>
      </c>
      <c r="S124" s="79" t="str">
        <f>REPLACE(INDEX(GroupVertices[Group],MATCH(Edges[[#This Row],[Vertex 1]],GroupVertices[Vertex],0)),1,1,"")</f>
        <v>1</v>
      </c>
      <c r="T124" s="79" t="str">
        <f>REPLACE(INDEX(GroupVertices[Group],MATCH(Edges[[#This Row],[Vertex 2]],GroupVertices[Vertex],0)),1,1,"")</f>
        <v>1</v>
      </c>
      <c r="U124" s="34"/>
      <c r="V124" s="34"/>
      <c r="W124" s="34"/>
      <c r="X124" s="34"/>
      <c r="Y124" s="34"/>
      <c r="Z124" s="34"/>
      <c r="AA124" s="34"/>
      <c r="AB124" s="34"/>
      <c r="AC124" s="34"/>
    </row>
    <row r="125" spans="1:29" ht="15">
      <c r="A125" s="65" t="s">
        <v>208</v>
      </c>
      <c r="B125" s="65" t="s">
        <v>205</v>
      </c>
      <c r="C125" s="66"/>
      <c r="D125" s="67">
        <v>1</v>
      </c>
      <c r="E125" s="68" t="s">
        <v>132</v>
      </c>
      <c r="F125" s="69"/>
      <c r="G125" s="66"/>
      <c r="H125" s="70"/>
      <c r="I125" s="71"/>
      <c r="J125" s="71"/>
      <c r="K125" s="34" t="s">
        <v>65</v>
      </c>
      <c r="L125" s="78">
        <v>125</v>
      </c>
      <c r="M125" s="78"/>
      <c r="N125" s="73"/>
      <c r="O125" s="80" t="s">
        <v>217</v>
      </c>
      <c r="P125" s="80" t="s">
        <v>218</v>
      </c>
      <c r="Q125" s="80" t="s">
        <v>220</v>
      </c>
      <c r="R125">
        <v>1</v>
      </c>
      <c r="S125" s="79" t="str">
        <f>REPLACE(INDEX(GroupVertices[Group],MATCH(Edges[[#This Row],[Vertex 1]],GroupVertices[Vertex],0)),1,1,"")</f>
        <v>1</v>
      </c>
      <c r="T125" s="79" t="str">
        <f>REPLACE(INDEX(GroupVertices[Group],MATCH(Edges[[#This Row],[Vertex 2]],GroupVertices[Vertex],0)),1,1,"")</f>
        <v>1</v>
      </c>
      <c r="U125" s="34"/>
      <c r="V125" s="34"/>
      <c r="W125" s="34"/>
      <c r="X125" s="34"/>
      <c r="Y125" s="34"/>
      <c r="Z125" s="34"/>
      <c r="AA125" s="34"/>
      <c r="AB125" s="34"/>
      <c r="AC125" s="34"/>
    </row>
    <row r="126" spans="1:29" ht="15">
      <c r="A126" s="65" t="s">
        <v>194</v>
      </c>
      <c r="B126" s="65" t="s">
        <v>205</v>
      </c>
      <c r="C126" s="66"/>
      <c r="D126" s="67">
        <v>1</v>
      </c>
      <c r="E126" s="68" t="s">
        <v>132</v>
      </c>
      <c r="F126" s="69"/>
      <c r="G126" s="66"/>
      <c r="H126" s="70"/>
      <c r="I126" s="71"/>
      <c r="J126" s="71"/>
      <c r="K126" s="34" t="s">
        <v>65</v>
      </c>
      <c r="L126" s="78">
        <v>126</v>
      </c>
      <c r="M126" s="78"/>
      <c r="N126" s="73"/>
      <c r="O126" s="80" t="s">
        <v>217</v>
      </c>
      <c r="P126" s="80" t="s">
        <v>218</v>
      </c>
      <c r="Q126" s="80" t="s">
        <v>219</v>
      </c>
      <c r="R126">
        <v>1</v>
      </c>
      <c r="S126" s="79" t="str">
        <f>REPLACE(INDEX(GroupVertices[Group],MATCH(Edges[[#This Row],[Vertex 1]],GroupVertices[Vertex],0)),1,1,"")</f>
        <v>2</v>
      </c>
      <c r="T126" s="79" t="str">
        <f>REPLACE(INDEX(GroupVertices[Group],MATCH(Edges[[#This Row],[Vertex 2]],GroupVertices[Vertex],0)),1,1,"")</f>
        <v>1</v>
      </c>
      <c r="U126" s="34"/>
      <c r="V126" s="34"/>
      <c r="W126" s="34"/>
      <c r="X126" s="34"/>
      <c r="Y126" s="34"/>
      <c r="Z126" s="34"/>
      <c r="AA126" s="34"/>
      <c r="AB126" s="34"/>
      <c r="AC126" s="34"/>
    </row>
    <row r="127" spans="1:29" ht="15">
      <c r="A127" s="65" t="s">
        <v>207</v>
      </c>
      <c r="B127" s="65" t="s">
        <v>206</v>
      </c>
      <c r="C127" s="66"/>
      <c r="D127" s="67">
        <v>1</v>
      </c>
      <c r="E127" s="68" t="s">
        <v>132</v>
      </c>
      <c r="F127" s="69"/>
      <c r="G127" s="66"/>
      <c r="H127" s="70"/>
      <c r="I127" s="71"/>
      <c r="J127" s="71"/>
      <c r="K127" s="34" t="s">
        <v>65</v>
      </c>
      <c r="L127" s="78">
        <v>127</v>
      </c>
      <c r="M127" s="78"/>
      <c r="N127" s="73"/>
      <c r="O127" s="80" t="s">
        <v>217</v>
      </c>
      <c r="P127" s="80" t="s">
        <v>218</v>
      </c>
      <c r="Q127" s="80" t="s">
        <v>220</v>
      </c>
      <c r="R127">
        <v>1</v>
      </c>
      <c r="S127" s="79" t="str">
        <f>REPLACE(INDEX(GroupVertices[Group],MATCH(Edges[[#This Row],[Vertex 1]],GroupVertices[Vertex],0)),1,1,"")</f>
        <v>1</v>
      </c>
      <c r="T127" s="79" t="str">
        <f>REPLACE(INDEX(GroupVertices[Group],MATCH(Edges[[#This Row],[Vertex 2]],GroupVertices[Vertex],0)),1,1,"")</f>
        <v>1</v>
      </c>
      <c r="U127" s="34"/>
      <c r="V127" s="34"/>
      <c r="W127" s="34"/>
      <c r="X127" s="34"/>
      <c r="Y127" s="34"/>
      <c r="Z127" s="34"/>
      <c r="AA127" s="34"/>
      <c r="AB127" s="34"/>
      <c r="AC127" s="34"/>
    </row>
    <row r="128" spans="1:29" ht="15">
      <c r="A128" s="65" t="s">
        <v>208</v>
      </c>
      <c r="B128" s="65" t="s">
        <v>206</v>
      </c>
      <c r="C128" s="66"/>
      <c r="D128" s="67">
        <v>1</v>
      </c>
      <c r="E128" s="68" t="s">
        <v>132</v>
      </c>
      <c r="F128" s="69"/>
      <c r="G128" s="66"/>
      <c r="H128" s="70"/>
      <c r="I128" s="71"/>
      <c r="J128" s="71"/>
      <c r="K128" s="34" t="s">
        <v>65</v>
      </c>
      <c r="L128" s="78">
        <v>128</v>
      </c>
      <c r="M128" s="78"/>
      <c r="N128" s="73"/>
      <c r="O128" s="80" t="s">
        <v>217</v>
      </c>
      <c r="P128" s="80" t="s">
        <v>218</v>
      </c>
      <c r="Q128" s="80" t="s">
        <v>220</v>
      </c>
      <c r="R128">
        <v>1</v>
      </c>
      <c r="S128" s="79" t="str">
        <f>REPLACE(INDEX(GroupVertices[Group],MATCH(Edges[[#This Row],[Vertex 1]],GroupVertices[Vertex],0)),1,1,"")</f>
        <v>1</v>
      </c>
      <c r="T128" s="79" t="str">
        <f>REPLACE(INDEX(GroupVertices[Group],MATCH(Edges[[#This Row],[Vertex 2]],GroupVertices[Vertex],0)),1,1,"")</f>
        <v>1</v>
      </c>
      <c r="U128" s="34"/>
      <c r="V128" s="34"/>
      <c r="W128" s="34"/>
      <c r="X128" s="34"/>
      <c r="Y128" s="34"/>
      <c r="Z128" s="34"/>
      <c r="AA128" s="34"/>
      <c r="AB128" s="34"/>
      <c r="AC128" s="34"/>
    </row>
    <row r="129" spans="1:29" ht="15">
      <c r="A129" s="65" t="s">
        <v>194</v>
      </c>
      <c r="B129" s="65" t="s">
        <v>206</v>
      </c>
      <c r="C129" s="66"/>
      <c r="D129" s="67">
        <v>1</v>
      </c>
      <c r="E129" s="68" t="s">
        <v>132</v>
      </c>
      <c r="F129" s="69"/>
      <c r="G129" s="66"/>
      <c r="H129" s="70"/>
      <c r="I129" s="71"/>
      <c r="J129" s="71"/>
      <c r="K129" s="34" t="s">
        <v>65</v>
      </c>
      <c r="L129" s="78">
        <v>129</v>
      </c>
      <c r="M129" s="78"/>
      <c r="N129" s="73"/>
      <c r="O129" s="80" t="s">
        <v>217</v>
      </c>
      <c r="P129" s="80" t="s">
        <v>218</v>
      </c>
      <c r="Q129" s="80" t="s">
        <v>219</v>
      </c>
      <c r="R129">
        <v>1</v>
      </c>
      <c r="S129" s="79" t="str">
        <f>REPLACE(INDEX(GroupVertices[Group],MATCH(Edges[[#This Row],[Vertex 1]],GroupVertices[Vertex],0)),1,1,"")</f>
        <v>2</v>
      </c>
      <c r="T129" s="79" t="str">
        <f>REPLACE(INDEX(GroupVertices[Group],MATCH(Edges[[#This Row],[Vertex 2]],GroupVertices[Vertex],0)),1,1,"")</f>
        <v>1</v>
      </c>
      <c r="U129" s="34"/>
      <c r="V129" s="34"/>
      <c r="W129" s="34"/>
      <c r="X129" s="34"/>
      <c r="Y129" s="34"/>
      <c r="Z129" s="34"/>
      <c r="AA129" s="34"/>
      <c r="AB129" s="34"/>
      <c r="AC129" s="34"/>
    </row>
    <row r="130" spans="1:29" ht="15">
      <c r="A130" s="65" t="s">
        <v>208</v>
      </c>
      <c r="B130" s="65" t="s">
        <v>207</v>
      </c>
      <c r="C130" s="66"/>
      <c r="D130" s="67">
        <v>1</v>
      </c>
      <c r="E130" s="68" t="s">
        <v>132</v>
      </c>
      <c r="F130" s="69"/>
      <c r="G130" s="66"/>
      <c r="H130" s="70"/>
      <c r="I130" s="71"/>
      <c r="J130" s="71"/>
      <c r="K130" s="34" t="s">
        <v>65</v>
      </c>
      <c r="L130" s="78">
        <v>130</v>
      </c>
      <c r="M130" s="78"/>
      <c r="N130" s="73"/>
      <c r="O130" s="80" t="s">
        <v>217</v>
      </c>
      <c r="P130" s="80" t="s">
        <v>218</v>
      </c>
      <c r="Q130" s="80" t="s">
        <v>220</v>
      </c>
      <c r="R130">
        <v>1</v>
      </c>
      <c r="S130" s="79" t="str">
        <f>REPLACE(INDEX(GroupVertices[Group],MATCH(Edges[[#This Row],[Vertex 1]],GroupVertices[Vertex],0)),1,1,"")</f>
        <v>1</v>
      </c>
      <c r="T130" s="79" t="str">
        <f>REPLACE(INDEX(GroupVertices[Group],MATCH(Edges[[#This Row],[Vertex 2]],GroupVertices[Vertex],0)),1,1,"")</f>
        <v>1</v>
      </c>
      <c r="U130" s="34"/>
      <c r="V130" s="34"/>
      <c r="W130" s="34"/>
      <c r="X130" s="34"/>
      <c r="Y130" s="34"/>
      <c r="Z130" s="34"/>
      <c r="AA130" s="34"/>
      <c r="AB130" s="34"/>
      <c r="AC130" s="34"/>
    </row>
    <row r="131" spans="1:29" ht="15">
      <c r="A131" s="65" t="s">
        <v>194</v>
      </c>
      <c r="B131" s="65" t="s">
        <v>207</v>
      </c>
      <c r="C131" s="66"/>
      <c r="D131" s="67">
        <v>1</v>
      </c>
      <c r="E131" s="68" t="s">
        <v>132</v>
      </c>
      <c r="F131" s="69"/>
      <c r="G131" s="66"/>
      <c r="H131" s="70"/>
      <c r="I131" s="71"/>
      <c r="J131" s="71"/>
      <c r="K131" s="34" t="s">
        <v>65</v>
      </c>
      <c r="L131" s="78">
        <v>131</v>
      </c>
      <c r="M131" s="78"/>
      <c r="N131" s="73"/>
      <c r="O131" s="80" t="s">
        <v>217</v>
      </c>
      <c r="P131" s="80" t="s">
        <v>218</v>
      </c>
      <c r="Q131" s="80" t="s">
        <v>219</v>
      </c>
      <c r="R131">
        <v>1</v>
      </c>
      <c r="S131" s="79" t="str">
        <f>REPLACE(INDEX(GroupVertices[Group],MATCH(Edges[[#This Row],[Vertex 1]],GroupVertices[Vertex],0)),1,1,"")</f>
        <v>2</v>
      </c>
      <c r="T131" s="79" t="str">
        <f>REPLACE(INDEX(GroupVertices[Group],MATCH(Edges[[#This Row],[Vertex 2]],GroupVertices[Vertex],0)),1,1,"")</f>
        <v>1</v>
      </c>
      <c r="U131" s="34"/>
      <c r="V131" s="34"/>
      <c r="W131" s="34"/>
      <c r="X131" s="34"/>
      <c r="Y131" s="34"/>
      <c r="Z131" s="34"/>
      <c r="AA131" s="34"/>
      <c r="AB131" s="34"/>
      <c r="AC131" s="34"/>
    </row>
    <row r="132" spans="1:29" ht="15">
      <c r="A132" s="65" t="s">
        <v>194</v>
      </c>
      <c r="B132" s="65" t="s">
        <v>208</v>
      </c>
      <c r="C132" s="66"/>
      <c r="D132" s="67">
        <v>1</v>
      </c>
      <c r="E132" s="68" t="s">
        <v>132</v>
      </c>
      <c r="F132" s="69"/>
      <c r="G132" s="66"/>
      <c r="H132" s="70"/>
      <c r="I132" s="71"/>
      <c r="J132" s="71"/>
      <c r="K132" s="34" t="s">
        <v>65</v>
      </c>
      <c r="L132" s="78">
        <v>132</v>
      </c>
      <c r="M132" s="78"/>
      <c r="N132" s="73"/>
      <c r="O132" s="80" t="s">
        <v>217</v>
      </c>
      <c r="P132" s="80" t="s">
        <v>218</v>
      </c>
      <c r="Q132" s="80" t="s">
        <v>219</v>
      </c>
      <c r="R132">
        <v>1</v>
      </c>
      <c r="S132" s="79" t="str">
        <f>REPLACE(INDEX(GroupVertices[Group],MATCH(Edges[[#This Row],[Vertex 1]],GroupVertices[Vertex],0)),1,1,"")</f>
        <v>2</v>
      </c>
      <c r="T132" s="79" t="str">
        <f>REPLACE(INDEX(GroupVertices[Group],MATCH(Edges[[#This Row],[Vertex 2]],GroupVertices[Vertex],0)),1,1,"")</f>
        <v>1</v>
      </c>
      <c r="U132" s="34"/>
      <c r="V132" s="34"/>
      <c r="W132" s="34"/>
      <c r="X132" s="34"/>
      <c r="Y132" s="34"/>
      <c r="Z132" s="34"/>
      <c r="AA132" s="34"/>
      <c r="AB132" s="34"/>
      <c r="AC132" s="34"/>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2"/>
    <dataValidation allowBlank="1" showErrorMessage="1" sqref="N2:N1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2"/>
    <dataValidation allowBlank="1" showInputMessage="1" promptTitle="Edge Color" prompt="To select an optional edge color, right-click and select Select Color on the right-click menu." sqref="C3:C132"/>
    <dataValidation allowBlank="1" showInputMessage="1" promptTitle="Edge Width" prompt="Enter an optional edge width between 1 and 10." errorTitle="Invalid Edge Width" error="The optional edge width must be a whole number between 1 and 10." sqref="D3:D132"/>
    <dataValidation allowBlank="1" showInputMessage="1" promptTitle="Edge Opacity" prompt="Enter an optional edge opacity between 0 (transparent) and 100 (opaque)." errorTitle="Invalid Edge Opacity" error="The optional edge opacity must be a whole number between 0 and 10." sqref="F3:F1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2">
      <formula1>ValidEdgeVisibilities</formula1>
    </dataValidation>
    <dataValidation allowBlank="1" showInputMessage="1" showErrorMessage="1" promptTitle="Vertex 1 Name" prompt="Enter the name of the edge's first vertex." sqref="A3:A132"/>
    <dataValidation allowBlank="1" showInputMessage="1" showErrorMessage="1" promptTitle="Vertex 2 Name" prompt="Enter the name of the edge's second vertex." sqref="B3:B132"/>
    <dataValidation allowBlank="1" showInputMessage="1" showErrorMessage="1" promptTitle="Edge Label" prompt="Enter an optional edge label." errorTitle="Invalid Edge Visibility" error="You have entered an unrecognized edge visibility.  Try selecting from the drop-down list instead." sqref="H3:H1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51.57421875" style="0" bestFit="1" customWidth="1"/>
    <col min="10" max="10" width="36.421875" style="0" bestFit="1" customWidth="1"/>
    <col min="11" max="11" width="37.28125" style="0" bestFit="1" customWidth="1"/>
    <col min="12" max="12" width="51.57421875" style="0" bestFit="1" customWidth="1"/>
  </cols>
  <sheetData>
    <row r="1" spans="1:12" ht="15" customHeight="1">
      <c r="A1" s="79" t="s">
        <v>648</v>
      </c>
      <c r="B1" s="79" t="s">
        <v>649</v>
      </c>
      <c r="C1" s="79" t="s">
        <v>642</v>
      </c>
      <c r="D1" s="79" t="s">
        <v>643</v>
      </c>
      <c r="E1" s="79" t="s">
        <v>650</v>
      </c>
      <c r="F1" s="79" t="s">
        <v>144</v>
      </c>
      <c r="G1" s="79" t="s">
        <v>651</v>
      </c>
      <c r="H1" s="79" t="s">
        <v>652</v>
      </c>
      <c r="I1" s="79" t="s">
        <v>653</v>
      </c>
      <c r="J1" s="79" t="s">
        <v>654</v>
      </c>
      <c r="K1" s="79" t="s">
        <v>655</v>
      </c>
      <c r="L1" s="79" t="s">
        <v>656</v>
      </c>
    </row>
    <row r="2" spans="1:12" ht="15">
      <c r="A2" s="79"/>
      <c r="B2" s="79"/>
      <c r="C2" s="79"/>
      <c r="D2" s="117"/>
      <c r="E2" s="117"/>
      <c r="F2" s="79"/>
      <c r="G2" s="79"/>
      <c r="H2" s="79"/>
      <c r="I2" s="79"/>
      <c r="J2" s="79"/>
      <c r="K2" s="79"/>
      <c r="L2" s="79"/>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668</v>
      </c>
      <c r="B1" s="13" t="s">
        <v>34</v>
      </c>
    </row>
    <row r="2" spans="1:2" ht="15">
      <c r="A2" s="112" t="s">
        <v>194</v>
      </c>
      <c r="B2" s="79">
        <v>224.448291</v>
      </c>
    </row>
    <row r="3" spans="1:2" ht="15">
      <c r="A3" s="112" t="s">
        <v>199</v>
      </c>
      <c r="B3" s="79">
        <v>2.448291</v>
      </c>
    </row>
    <row r="4" spans="1:2" ht="15">
      <c r="A4" s="112" t="s">
        <v>202</v>
      </c>
      <c r="B4" s="79">
        <v>2.448291</v>
      </c>
    </row>
    <row r="5" spans="1:2" ht="15">
      <c r="A5" s="112" t="s">
        <v>201</v>
      </c>
      <c r="B5" s="79">
        <v>2.448291</v>
      </c>
    </row>
    <row r="6" spans="1:2" ht="15">
      <c r="A6" s="112" t="s">
        <v>200</v>
      </c>
      <c r="B6" s="79">
        <v>2.448291</v>
      </c>
    </row>
    <row r="7" spans="1:2" ht="15">
      <c r="A7" s="112" t="s">
        <v>208</v>
      </c>
      <c r="B7" s="79">
        <v>2.448291</v>
      </c>
    </row>
    <row r="8" spans="1:2" ht="15">
      <c r="A8" s="112" t="s">
        <v>206</v>
      </c>
      <c r="B8" s="79">
        <v>2.448291</v>
      </c>
    </row>
    <row r="9" spans="1:2" ht="15">
      <c r="A9" s="112" t="s">
        <v>197</v>
      </c>
      <c r="B9" s="79">
        <v>1.85</v>
      </c>
    </row>
    <row r="10" spans="1:2" ht="15">
      <c r="A10" s="112" t="s">
        <v>205</v>
      </c>
      <c r="B10" s="79">
        <v>1.176068</v>
      </c>
    </row>
    <row r="11" spans="1:2" ht="15">
      <c r="A11" s="112" t="s">
        <v>203</v>
      </c>
      <c r="B11" s="79">
        <v>1.176068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topLeftCell="A1"/>
  </sheetViews>
  <sheetFormatPr defaultColWidth="9.140625" defaultRowHeight="15"/>
  <cols>
    <col min="1" max="1" width="41.7109375" style="0" customWidth="1"/>
    <col min="2" max="2" width="20.28125" style="0" bestFit="1" customWidth="1"/>
    <col min="3" max="3" width="31.7109375" style="0" customWidth="1"/>
    <col min="4" max="4" width="11.28125" style="0" bestFit="1" customWidth="1"/>
    <col min="5" max="5" width="31.7109375" style="0" customWidth="1"/>
    <col min="6" max="6" width="11.28125" style="0" bestFit="1" customWidth="1"/>
  </cols>
  <sheetData>
    <row r="1" spans="1:6" ht="15" customHeight="1">
      <c r="A1" s="13" t="s">
        <v>669</v>
      </c>
      <c r="B1" s="13" t="s">
        <v>670</v>
      </c>
      <c r="C1" s="79" t="s">
        <v>671</v>
      </c>
      <c r="D1" s="79" t="s">
        <v>673</v>
      </c>
      <c r="E1" s="79" t="s">
        <v>672</v>
      </c>
      <c r="F1" s="79" t="s">
        <v>674</v>
      </c>
    </row>
    <row r="2" spans="1:6" ht="15">
      <c r="A2" s="113" t="s">
        <v>637</v>
      </c>
      <c r="B2" s="113">
        <v>0</v>
      </c>
      <c r="C2" s="113"/>
      <c r="D2" s="113"/>
      <c r="E2" s="113"/>
      <c r="F2" s="113"/>
    </row>
    <row r="3" spans="1:6" ht="15">
      <c r="A3" s="113" t="s">
        <v>638</v>
      </c>
      <c r="B3" s="113">
        <v>0</v>
      </c>
      <c r="C3" s="113"/>
      <c r="D3" s="113"/>
      <c r="E3" s="113"/>
      <c r="F3" s="113"/>
    </row>
    <row r="4" spans="1:6" ht="15">
      <c r="A4" s="113" t="s">
        <v>639</v>
      </c>
      <c r="B4" s="113">
        <v>0</v>
      </c>
      <c r="C4" s="113"/>
      <c r="D4" s="113"/>
      <c r="E4" s="113"/>
      <c r="F4" s="113"/>
    </row>
    <row r="5" spans="1:6" ht="15">
      <c r="A5" s="113" t="s">
        <v>640</v>
      </c>
      <c r="B5" s="113">
        <v>0</v>
      </c>
      <c r="C5" s="113"/>
      <c r="D5" s="113"/>
      <c r="E5" s="113"/>
      <c r="F5" s="113"/>
    </row>
    <row r="6" spans="1:6" ht="15">
      <c r="A6" s="113" t="s">
        <v>641</v>
      </c>
      <c r="B6" s="113">
        <v>0</v>
      </c>
      <c r="C6" s="113"/>
      <c r="D6" s="113"/>
      <c r="E6" s="113"/>
      <c r="F6" s="113"/>
    </row>
    <row r="9" spans="1:6" ht="15" customHeight="1">
      <c r="A9" s="79" t="s">
        <v>677</v>
      </c>
      <c r="B9" s="79" t="s">
        <v>670</v>
      </c>
      <c r="C9" s="79" t="s">
        <v>678</v>
      </c>
      <c r="D9" s="79" t="s">
        <v>673</v>
      </c>
      <c r="E9" s="79" t="s">
        <v>679</v>
      </c>
      <c r="F9" s="79" t="s">
        <v>674</v>
      </c>
    </row>
    <row r="10" spans="1:6" ht="15">
      <c r="A10" s="79"/>
      <c r="B10" s="79"/>
      <c r="C10" s="79"/>
      <c r="D10" s="79"/>
      <c r="E10" s="79"/>
      <c r="F10" s="79"/>
    </row>
  </sheetData>
  <printOptions/>
  <pageMargins left="0.7" right="0.7" top="0.75" bottom="0.75" header="0.3" footer="0.3"/>
  <pageSetup orientation="portrait" paperSize="9"/>
  <tableParts>
    <tablePart r:id="rId2"/>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G25"/>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customWidth="1"/>
    <col min="4" max="4" width="8.57421875" style="0" customWidth="1"/>
    <col min="5" max="5" width="6.7109375" style="0" customWidth="1"/>
    <col min="6" max="6" width="9.8515625" style="0" customWidth="1"/>
    <col min="7" max="7" width="7.7109375" style="0" customWidth="1"/>
    <col min="8" max="8" width="11.00390625" style="0"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2" width="15.7109375" style="3" customWidth="1"/>
    <col min="33" max="33" width="14.00390625" style="3" customWidth="1"/>
    <col min="34" max="34" width="9.57421875" style="3" customWidth="1"/>
    <col min="35" max="35" width="8.7109375" style="0" customWidth="1"/>
    <col min="36" max="36" width="10.00390625" style="0" customWidth="1"/>
    <col min="37" max="37" width="16.57421875" style="0" customWidth="1"/>
    <col min="38" max="38" width="8.421875" style="0" customWidth="1"/>
    <col min="39" max="39" width="9.8515625" style="0" customWidth="1"/>
    <col min="40" max="40" width="11.140625" style="0" customWidth="1"/>
    <col min="41" max="41" width="11.7109375" style="0" customWidth="1"/>
    <col min="42" max="42" width="6.140625" style="0" customWidth="1"/>
    <col min="43" max="43" width="10.7109375" style="0" customWidth="1"/>
    <col min="44" max="44" width="10.421875" style="0" customWidth="1"/>
    <col min="45" max="45" width="7.421875" style="0" customWidth="1"/>
    <col min="46" max="48" width="11.140625" style="0" customWidth="1"/>
    <col min="49" max="49" width="11.8515625" style="0" customWidth="1"/>
    <col min="50" max="50" width="10.421875" style="0" customWidth="1"/>
    <col min="51" max="51" width="12.421875" style="0" customWidth="1"/>
    <col min="52" max="52" width="8.421875" style="0" customWidth="1"/>
    <col min="53" max="53" width="10.57421875" style="0" customWidth="1"/>
    <col min="54" max="54" width="10.7109375" style="0" customWidth="1"/>
    <col min="55" max="55" width="13.421875" style="0" customWidth="1"/>
    <col min="56" max="56" width="10.8515625" style="0" customWidth="1"/>
    <col min="57" max="57" width="10.140625" style="0" customWidth="1"/>
    <col min="58" max="58" width="11.8515625" style="0" customWidth="1"/>
    <col min="59" max="59" width="9.7109375" style="0" customWidth="1"/>
    <col min="60" max="60" width="13.57421875" style="0" customWidth="1"/>
    <col min="61" max="61" width="8.57421875" style="0" customWidth="1"/>
    <col min="62" max="62" width="11.28125" style="0" customWidth="1"/>
    <col min="63" max="63" width="11.00390625" style="0" customWidth="1"/>
    <col min="64" max="64" width="8.57421875" style="0" customWidth="1"/>
    <col min="65" max="65" width="11.140625" style="0" customWidth="1"/>
    <col min="66" max="66" width="10.28125" style="0" customWidth="1"/>
    <col min="67" max="67" width="11.00390625" style="0" customWidth="1"/>
    <col min="68" max="68" width="8.7109375" style="0" customWidth="1"/>
    <col min="69" max="69" width="12.7109375" style="0" customWidth="1"/>
    <col min="70" max="70" width="12.00390625" style="0" customWidth="1"/>
    <col min="71" max="71" width="8.421875" style="0" customWidth="1"/>
    <col min="72" max="72" width="12.57421875" style="0" customWidth="1"/>
    <col min="73" max="73" width="11.421875" style="0" customWidth="1"/>
    <col min="74" max="74" width="15.57421875" style="0" customWidth="1"/>
    <col min="75" max="75" width="18.421875" style="0" customWidth="1"/>
    <col min="76" max="76" width="16.7109375" style="0" customWidth="1"/>
    <col min="77" max="77" width="12.421875" style="0" customWidth="1"/>
    <col min="78" max="78" width="6.8515625" style="0" customWidth="1"/>
    <col min="79" max="79" width="10.7109375" style="0" customWidth="1"/>
    <col min="80" max="80" width="11.7109375" style="0" customWidth="1"/>
    <col min="81" max="81" width="10.140625" style="0" customWidth="1"/>
    <col min="82" max="82" width="7.140625" style="0" customWidth="1"/>
    <col min="83" max="83" width="8.57421875" style="0" customWidth="1"/>
    <col min="84" max="84" width="11.00390625" style="0" customWidth="1"/>
    <col min="85" max="85" width="13.57421875" style="0" customWidth="1"/>
    <col min="86" max="86" width="9.140625" style="0" customWidth="1"/>
    <col min="87" max="87" width="9.8515625" style="0" customWidth="1"/>
    <col min="88" max="88" width="11.140625" style="0" customWidth="1"/>
    <col min="89" max="89" width="11.00390625" style="0" customWidth="1"/>
    <col min="90" max="90" width="11.140625" style="0" customWidth="1"/>
    <col min="91" max="91" width="12.8515625" style="0" customWidth="1"/>
    <col min="92" max="92" width="9.00390625" style="0" customWidth="1"/>
    <col min="93" max="93" width="8.00390625" style="0" customWidth="1"/>
    <col min="94" max="95" width="10.00390625" style="0" customWidth="1"/>
    <col min="96" max="96" width="8.7109375" style="0" customWidth="1"/>
    <col min="97" max="97" width="11.7109375" style="0" customWidth="1"/>
    <col min="98" max="98" width="11.00390625" style="0" customWidth="1"/>
    <col min="99" max="99" width="9.28125" style="0" customWidth="1"/>
    <col min="100" max="100" width="8.8515625" style="0" customWidth="1"/>
    <col min="101" max="101" width="9.421875" style="0" customWidth="1"/>
    <col min="102" max="102" width="10.28125" style="0" customWidth="1"/>
    <col min="103" max="104" width="12.8515625" style="0" customWidth="1"/>
    <col min="105" max="105" width="11.421875" style="0" customWidth="1"/>
    <col min="106" max="106" width="13.00390625" style="0" customWidth="1"/>
    <col min="107" max="107" width="9.57421875" style="0" customWidth="1"/>
    <col min="108" max="108" width="12.8515625" style="0" customWidth="1"/>
    <col min="109" max="109" width="10.140625" style="0" customWidth="1"/>
    <col min="110" max="110" width="11.421875" style="0" customWidth="1"/>
    <col min="111" max="111" width="9.00390625" style="0" customWidth="1"/>
    <col min="112" max="112" width="15.57421875" style="0" customWidth="1"/>
    <col min="113" max="113" width="12.28125" style="0" customWidth="1"/>
    <col min="114" max="114" width="13.7109375" style="0" customWidth="1"/>
    <col min="115" max="115" width="10.7109375" style="0" customWidth="1"/>
    <col min="116" max="116" width="12.8515625" style="0" customWidth="1"/>
    <col min="117" max="117" width="10.140625" style="0" customWidth="1"/>
    <col min="118" max="118" width="13.140625" style="0" customWidth="1"/>
    <col min="119" max="119" width="9.28125" style="0" customWidth="1"/>
    <col min="120" max="120" width="21.7109375" style="0" customWidth="1"/>
    <col min="121" max="121" width="27.00390625" style="0" customWidth="1"/>
    <col min="122" max="122" width="22.57421875" style="0" customWidth="1"/>
    <col min="123" max="123" width="28.00390625" style="0" customWidth="1"/>
    <col min="124" max="124" width="28.7109375" style="0" customWidth="1"/>
    <col min="125" max="125" width="33.140625" style="0" customWidth="1"/>
    <col min="126" max="126" width="18.140625" style="0" customWidth="1"/>
    <col min="127" max="127" width="22.28125" style="0" customWidth="1"/>
    <col min="128" max="128" width="17.00390625" style="0" customWidth="1"/>
    <col min="129" max="129" width="18.8515625" style="0" customWidth="1"/>
    <col min="130" max="130" width="21.140625" style="0" customWidth="1"/>
    <col min="131" max="131" width="18.8515625" style="0" customWidth="1"/>
    <col min="132" max="132" width="21.140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134" ht="30" customHeight="1">
      <c r="A2" s="11" t="s">
        <v>5</v>
      </c>
      <c r="B2" t="s">
        <v>686</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221</v>
      </c>
      <c r="AF2" s="13" t="s">
        <v>222</v>
      </c>
      <c r="AG2" s="13" t="s">
        <v>223</v>
      </c>
      <c r="AH2" s="13" t="s">
        <v>224</v>
      </c>
      <c r="AI2" s="13" t="s">
        <v>225</v>
      </c>
      <c r="AJ2" s="13" t="s">
        <v>226</v>
      </c>
      <c r="AK2" s="13" t="s">
        <v>227</v>
      </c>
      <c r="AL2" s="13" t="s">
        <v>228</v>
      </c>
      <c r="AM2" s="13" t="s">
        <v>229</v>
      </c>
      <c r="AN2" s="13" t="s">
        <v>230</v>
      </c>
      <c r="AO2" s="13" t="s">
        <v>231</v>
      </c>
      <c r="AP2" s="13" t="s">
        <v>232</v>
      </c>
      <c r="AQ2" s="13" t="s">
        <v>233</v>
      </c>
      <c r="AR2" s="13" t="s">
        <v>234</v>
      </c>
      <c r="AS2" s="13" t="s">
        <v>235</v>
      </c>
      <c r="AT2" s="13" t="s">
        <v>236</v>
      </c>
      <c r="AU2" s="13" t="s">
        <v>237</v>
      </c>
      <c r="AV2" s="13" t="s">
        <v>238</v>
      </c>
      <c r="AW2" s="13" t="s">
        <v>239</v>
      </c>
      <c r="AX2" s="13" t="s">
        <v>240</v>
      </c>
      <c r="AY2" s="13" t="s">
        <v>241</v>
      </c>
      <c r="AZ2" s="13" t="s">
        <v>242</v>
      </c>
      <c r="BA2" s="13" t="s">
        <v>243</v>
      </c>
      <c r="BB2" s="13" t="s">
        <v>244</v>
      </c>
      <c r="BC2" s="13" t="s">
        <v>245</v>
      </c>
      <c r="BD2" s="13" t="s">
        <v>246</v>
      </c>
      <c r="BE2" s="13" t="s">
        <v>247</v>
      </c>
      <c r="BF2" s="13" t="s">
        <v>248</v>
      </c>
      <c r="BG2" s="13" t="s">
        <v>249</v>
      </c>
      <c r="BH2" s="13" t="s">
        <v>250</v>
      </c>
      <c r="BI2" s="13" t="s">
        <v>251</v>
      </c>
      <c r="BJ2" s="13" t="s">
        <v>252</v>
      </c>
      <c r="BK2" s="13" t="s">
        <v>253</v>
      </c>
      <c r="BL2" s="13" t="s">
        <v>254</v>
      </c>
      <c r="BM2" s="13" t="s">
        <v>255</v>
      </c>
      <c r="BN2" s="13" t="s">
        <v>256</v>
      </c>
      <c r="BO2" s="13" t="s">
        <v>257</v>
      </c>
      <c r="BP2" s="13" t="s">
        <v>258</v>
      </c>
      <c r="BQ2" s="13" t="s">
        <v>259</v>
      </c>
      <c r="BR2" s="13" t="s">
        <v>260</v>
      </c>
      <c r="BS2" s="13" t="s">
        <v>261</v>
      </c>
      <c r="BT2" s="13" t="s">
        <v>262</v>
      </c>
      <c r="BU2" s="13" t="s">
        <v>263</v>
      </c>
      <c r="BV2" s="13" t="s">
        <v>264</v>
      </c>
      <c r="BW2" s="13" t="s">
        <v>265</v>
      </c>
      <c r="BX2" s="13" t="s">
        <v>266</v>
      </c>
      <c r="BY2" s="13" t="s">
        <v>267</v>
      </c>
      <c r="BZ2" s="13" t="s">
        <v>268</v>
      </c>
      <c r="CA2" s="13" t="s">
        <v>269</v>
      </c>
      <c r="CB2" s="13" t="s">
        <v>270</v>
      </c>
      <c r="CC2" s="13" t="s">
        <v>271</v>
      </c>
      <c r="CD2" s="13" t="s">
        <v>272</v>
      </c>
      <c r="CE2" s="13" t="s">
        <v>273</v>
      </c>
      <c r="CF2" s="13" t="s">
        <v>274</v>
      </c>
      <c r="CG2" s="13" t="s">
        <v>275</v>
      </c>
      <c r="CH2" s="13" t="s">
        <v>276</v>
      </c>
      <c r="CI2" s="13" t="s">
        <v>277</v>
      </c>
      <c r="CJ2" s="13" t="s">
        <v>278</v>
      </c>
      <c r="CK2" s="13" t="s">
        <v>279</v>
      </c>
      <c r="CL2" s="13" t="s">
        <v>280</v>
      </c>
      <c r="CM2" s="13" t="s">
        <v>281</v>
      </c>
      <c r="CN2" s="13" t="s">
        <v>282</v>
      </c>
      <c r="CO2" s="13" t="s">
        <v>283</v>
      </c>
      <c r="CP2" s="13" t="s">
        <v>284</v>
      </c>
      <c r="CQ2" s="13" t="s">
        <v>285</v>
      </c>
      <c r="CR2" s="13" t="s">
        <v>286</v>
      </c>
      <c r="CS2" s="13" t="s">
        <v>287</v>
      </c>
      <c r="CT2" s="13" t="s">
        <v>288</v>
      </c>
      <c r="CU2" s="13" t="s">
        <v>289</v>
      </c>
      <c r="CV2" s="13" t="s">
        <v>290</v>
      </c>
      <c r="CW2" s="13" t="s">
        <v>291</v>
      </c>
      <c r="CX2" s="13" t="s">
        <v>292</v>
      </c>
      <c r="CY2" s="13" t="s">
        <v>293</v>
      </c>
      <c r="CZ2" s="13" t="s">
        <v>294</v>
      </c>
      <c r="DA2" s="13" t="s">
        <v>295</v>
      </c>
      <c r="DB2" s="13" t="s">
        <v>296</v>
      </c>
      <c r="DC2" s="13" t="s">
        <v>297</v>
      </c>
      <c r="DD2" s="13" t="s">
        <v>298</v>
      </c>
      <c r="DE2" s="13" t="s">
        <v>299</v>
      </c>
      <c r="DF2" s="13" t="s">
        <v>300</v>
      </c>
      <c r="DG2" s="13" t="s">
        <v>301</v>
      </c>
      <c r="DH2" s="13" t="s">
        <v>302</v>
      </c>
      <c r="DI2" s="13" t="s">
        <v>303</v>
      </c>
      <c r="DJ2" s="13" t="s">
        <v>304</v>
      </c>
      <c r="DK2" s="13" t="s">
        <v>305</v>
      </c>
      <c r="DL2" s="13" t="s">
        <v>306</v>
      </c>
      <c r="DM2" s="13" t="s">
        <v>307</v>
      </c>
      <c r="DN2" s="13" t="s">
        <v>308</v>
      </c>
      <c r="DO2" s="13" t="s">
        <v>626</v>
      </c>
      <c r="DP2" s="118" t="s">
        <v>657</v>
      </c>
      <c r="DQ2" s="118" t="s">
        <v>658</v>
      </c>
      <c r="DR2" s="118" t="s">
        <v>659</v>
      </c>
      <c r="DS2" s="118" t="s">
        <v>660</v>
      </c>
      <c r="DT2" s="118" t="s">
        <v>661</v>
      </c>
      <c r="DU2" s="118" t="s">
        <v>662</v>
      </c>
      <c r="DV2" s="118" t="s">
        <v>663</v>
      </c>
      <c r="DW2" s="118" t="s">
        <v>664</v>
      </c>
      <c r="DX2" s="118" t="s">
        <v>666</v>
      </c>
      <c r="DY2" s="118" t="s">
        <v>681</v>
      </c>
      <c r="DZ2" s="118" t="s">
        <v>682</v>
      </c>
      <c r="EA2" s="118" t="s">
        <v>683</v>
      </c>
      <c r="EB2" s="118" t="s">
        <v>684</v>
      </c>
      <c r="EC2" s="3"/>
      <c r="ED2" s="3"/>
    </row>
    <row r="3" spans="1:134" ht="41.45" customHeight="1">
      <c r="A3" s="65" t="s">
        <v>194</v>
      </c>
      <c r="C3" s="66"/>
      <c r="D3" s="66" t="s">
        <v>64</v>
      </c>
      <c r="E3" s="67">
        <v>1000</v>
      </c>
      <c r="F3" s="69"/>
      <c r="G3" s="96" t="s">
        <v>333</v>
      </c>
      <c r="H3" s="66"/>
      <c r="I3" s="70" t="s">
        <v>194</v>
      </c>
      <c r="J3" s="71"/>
      <c r="K3" s="71" t="s">
        <v>75</v>
      </c>
      <c r="L3" s="70"/>
      <c r="M3" s="74">
        <v>9999</v>
      </c>
      <c r="N3" s="75">
        <v>8455.7802734375</v>
      </c>
      <c r="O3" s="75">
        <v>4999.5</v>
      </c>
      <c r="P3" s="76"/>
      <c r="Q3" s="77"/>
      <c r="R3" s="77"/>
      <c r="S3" s="48"/>
      <c r="T3" s="48">
        <v>0</v>
      </c>
      <c r="U3" s="48">
        <v>22</v>
      </c>
      <c r="V3" s="49">
        <v>224.448291</v>
      </c>
      <c r="W3" s="49">
        <v>0.045455</v>
      </c>
      <c r="X3" s="49">
        <v>0.063192</v>
      </c>
      <c r="Y3" s="49">
        <v>2.529507</v>
      </c>
      <c r="Z3" s="49">
        <v>0.23376623376623376</v>
      </c>
      <c r="AA3" s="49">
        <v>0</v>
      </c>
      <c r="AB3" s="72">
        <v>3</v>
      </c>
      <c r="AC3" s="72"/>
      <c r="AD3" s="73"/>
      <c r="AE3" s="79" t="s">
        <v>309</v>
      </c>
      <c r="AF3" s="95" t="s">
        <v>310</v>
      </c>
      <c r="AG3" s="79"/>
      <c r="AH3" s="95" t="s">
        <v>333</v>
      </c>
      <c r="AI3" s="79" t="s">
        <v>356</v>
      </c>
      <c r="AJ3" s="79"/>
      <c r="AK3" s="79"/>
      <c r="AL3" s="79"/>
      <c r="AM3" s="79"/>
      <c r="AN3" s="79"/>
      <c r="AO3" s="79"/>
      <c r="AP3" s="79"/>
      <c r="AQ3" s="79"/>
      <c r="AR3" s="79"/>
      <c r="AS3" s="79"/>
      <c r="AT3" s="79" t="s">
        <v>379</v>
      </c>
      <c r="AU3" s="79" t="s">
        <v>388</v>
      </c>
      <c r="AV3" s="79">
        <v>80</v>
      </c>
      <c r="AW3" s="79"/>
      <c r="AX3" s="79"/>
      <c r="AY3" s="79"/>
      <c r="AZ3" s="95" t="s">
        <v>398</v>
      </c>
      <c r="BA3" s="79"/>
      <c r="BB3" s="79"/>
      <c r="BC3" s="79"/>
      <c r="BD3" s="79"/>
      <c r="BE3" s="79" t="s">
        <v>428</v>
      </c>
      <c r="BF3" s="79" t="s">
        <v>448</v>
      </c>
      <c r="BG3" s="79"/>
      <c r="BH3" s="79" t="s">
        <v>449</v>
      </c>
      <c r="BI3" s="79">
        <v>8204</v>
      </c>
      <c r="BJ3" s="79"/>
      <c r="BK3" s="79"/>
      <c r="BL3" s="79"/>
      <c r="BM3" s="79"/>
      <c r="BN3" s="79" t="s">
        <v>471</v>
      </c>
      <c r="BO3" s="79"/>
      <c r="BP3" s="79"/>
      <c r="BQ3" s="79" t="b">
        <v>0</v>
      </c>
      <c r="BR3" s="79"/>
      <c r="BS3" s="79"/>
      <c r="BT3" s="79"/>
      <c r="BU3" s="79" t="b">
        <v>0</v>
      </c>
      <c r="BV3" s="79" t="b">
        <v>0</v>
      </c>
      <c r="BW3" s="79"/>
      <c r="BX3" s="79" t="b">
        <v>0</v>
      </c>
      <c r="BY3" s="79" t="b">
        <v>0</v>
      </c>
      <c r="BZ3" s="95" t="s">
        <v>475</v>
      </c>
      <c r="CA3" s="79" t="s">
        <v>498</v>
      </c>
      <c r="CB3" s="79"/>
      <c r="CC3" s="79"/>
      <c r="CD3" s="79"/>
      <c r="CE3" s="79" t="s">
        <v>518</v>
      </c>
      <c r="CF3" s="79"/>
      <c r="CG3" s="79">
        <v>4.4</v>
      </c>
      <c r="CH3" s="79"/>
      <c r="CI3" s="79" t="s">
        <v>541</v>
      </c>
      <c r="CJ3" s="79"/>
      <c r="CK3" s="79"/>
      <c r="CL3" s="79"/>
      <c r="CM3" s="79"/>
      <c r="CN3" s="79" t="s">
        <v>543</v>
      </c>
      <c r="CO3" s="79" t="s">
        <v>556</v>
      </c>
      <c r="CP3" s="79"/>
      <c r="CQ3" s="79"/>
      <c r="CR3" s="79"/>
      <c r="CS3" s="79"/>
      <c r="CT3" s="79"/>
      <c r="CU3" s="79"/>
      <c r="CV3" s="79">
        <v>22</v>
      </c>
      <c r="CW3" s="79"/>
      <c r="CX3" s="79"/>
      <c r="CY3" s="79"/>
      <c r="CZ3" s="79"/>
      <c r="DA3" s="79"/>
      <c r="DB3" s="79"/>
      <c r="DC3" s="79"/>
      <c r="DD3" s="79" t="s">
        <v>565</v>
      </c>
      <c r="DE3" s="79"/>
      <c r="DF3" s="79" t="s">
        <v>579</v>
      </c>
      <c r="DG3" s="79"/>
      <c r="DH3" s="79">
        <v>23</v>
      </c>
      <c r="DI3" s="79" t="s">
        <v>194</v>
      </c>
      <c r="DJ3" s="79" t="s">
        <v>582</v>
      </c>
      <c r="DK3" s="95" t="s">
        <v>585</v>
      </c>
      <c r="DL3" s="79">
        <v>80</v>
      </c>
      <c r="DM3" s="79"/>
      <c r="DN3" s="79"/>
      <c r="DO3" s="79" t="str">
        <f>REPLACE(INDEX(GroupVertices[Group],MATCH(Vertices[[#This Row],[Vertex]],GroupVertices[Vertex],0)),1,1,"")</f>
        <v>2</v>
      </c>
      <c r="DP3" s="48"/>
      <c r="DQ3" s="49"/>
      <c r="DR3" s="48"/>
      <c r="DS3" s="49"/>
      <c r="DT3" s="48"/>
      <c r="DU3" s="49"/>
      <c r="DV3" s="48"/>
      <c r="DW3" s="49"/>
      <c r="DX3" s="48"/>
      <c r="DY3" s="119" t="s">
        <v>676</v>
      </c>
      <c r="DZ3" s="119" t="s">
        <v>676</v>
      </c>
      <c r="EA3" s="119" t="s">
        <v>676</v>
      </c>
      <c r="EB3" s="119" t="s">
        <v>676</v>
      </c>
      <c r="EC3" s="3"/>
      <c r="ED3" s="3"/>
    </row>
    <row r="4" spans="1:137" ht="41.45" customHeight="1">
      <c r="A4" s="65" t="s">
        <v>210</v>
      </c>
      <c r="C4" s="66"/>
      <c r="D4" s="66" t="s">
        <v>64</v>
      </c>
      <c r="E4" s="67"/>
      <c r="F4" s="69"/>
      <c r="G4" s="96" t="s">
        <v>334</v>
      </c>
      <c r="H4" s="66"/>
      <c r="I4" s="70" t="s">
        <v>210</v>
      </c>
      <c r="J4" s="71"/>
      <c r="K4" s="71" t="s">
        <v>75</v>
      </c>
      <c r="L4" s="70"/>
      <c r="M4" s="74">
        <v>1</v>
      </c>
      <c r="N4" s="75">
        <v>7872.17529296875</v>
      </c>
      <c r="O4" s="75">
        <v>9821.0078125</v>
      </c>
      <c r="P4" s="76"/>
      <c r="Q4" s="77"/>
      <c r="R4" s="77"/>
      <c r="S4" s="81"/>
      <c r="T4" s="48">
        <v>1</v>
      </c>
      <c r="U4" s="48">
        <v>0</v>
      </c>
      <c r="V4" s="49">
        <v>0</v>
      </c>
      <c r="W4" s="49">
        <v>0.023256</v>
      </c>
      <c r="X4" s="49">
        <v>0.004263</v>
      </c>
      <c r="Y4" s="49">
        <v>0.247731</v>
      </c>
      <c r="Z4" s="49">
        <v>0</v>
      </c>
      <c r="AA4" s="49">
        <v>0</v>
      </c>
      <c r="AB4" s="72">
        <v>4</v>
      </c>
      <c r="AC4" s="72"/>
      <c r="AD4" s="73"/>
      <c r="AE4" s="79" t="s">
        <v>309</v>
      </c>
      <c r="AF4" s="95" t="s">
        <v>311</v>
      </c>
      <c r="AG4" s="79"/>
      <c r="AH4" s="95" t="s">
        <v>334</v>
      </c>
      <c r="AI4" s="79" t="s">
        <v>357</v>
      </c>
      <c r="AJ4" s="79"/>
      <c r="AK4" s="79"/>
      <c r="AL4" s="79"/>
      <c r="AM4" s="79"/>
      <c r="AN4" s="79"/>
      <c r="AO4" s="79"/>
      <c r="AP4" s="79"/>
      <c r="AQ4" s="79"/>
      <c r="AR4" s="79"/>
      <c r="AS4" s="79"/>
      <c r="AT4" s="79" t="s">
        <v>380</v>
      </c>
      <c r="AU4" s="79" t="s">
        <v>380</v>
      </c>
      <c r="AV4" s="79">
        <v>0</v>
      </c>
      <c r="AW4" s="79"/>
      <c r="AX4" s="79"/>
      <c r="AY4" s="79"/>
      <c r="AZ4" s="79"/>
      <c r="BA4" s="79"/>
      <c r="BB4" s="79"/>
      <c r="BC4" s="79"/>
      <c r="BD4" s="79"/>
      <c r="BE4" s="79"/>
      <c r="BF4" s="79" t="s">
        <v>448</v>
      </c>
      <c r="BG4" s="79"/>
      <c r="BH4" s="79" t="s">
        <v>450</v>
      </c>
      <c r="BI4" s="79">
        <v>174</v>
      </c>
      <c r="BJ4" s="79"/>
      <c r="BK4" s="79"/>
      <c r="BL4" s="79"/>
      <c r="BM4" s="79"/>
      <c r="BN4" s="79"/>
      <c r="BO4" s="79"/>
      <c r="BP4" s="79"/>
      <c r="BQ4" s="79" t="b">
        <v>0</v>
      </c>
      <c r="BR4" s="79"/>
      <c r="BS4" s="79"/>
      <c r="BT4" s="79"/>
      <c r="BU4" s="79" t="b">
        <v>0</v>
      </c>
      <c r="BV4" s="79" t="b">
        <v>0</v>
      </c>
      <c r="BW4" s="79"/>
      <c r="BX4" s="79" t="b">
        <v>0</v>
      </c>
      <c r="BY4" s="79" t="b">
        <v>0</v>
      </c>
      <c r="BZ4" s="95" t="s">
        <v>476</v>
      </c>
      <c r="CA4" s="79"/>
      <c r="CB4" s="79"/>
      <c r="CC4" s="79"/>
      <c r="CD4" s="79"/>
      <c r="CE4" s="79" t="s">
        <v>519</v>
      </c>
      <c r="CF4" s="79"/>
      <c r="CG4" s="79">
        <v>0</v>
      </c>
      <c r="CH4" s="79"/>
      <c r="CI4" s="79" t="s">
        <v>541</v>
      </c>
      <c r="CJ4" s="79"/>
      <c r="CK4" s="79"/>
      <c r="CL4" s="79"/>
      <c r="CM4" s="79"/>
      <c r="CN4" s="79"/>
      <c r="CO4" s="79"/>
      <c r="CP4" s="79"/>
      <c r="CQ4" s="79"/>
      <c r="CR4" s="79"/>
      <c r="CS4" s="79"/>
      <c r="CT4" s="79"/>
      <c r="CU4" s="79"/>
      <c r="CV4" s="79"/>
      <c r="CW4" s="79"/>
      <c r="CX4" s="79"/>
      <c r="CY4" s="79"/>
      <c r="CZ4" s="79"/>
      <c r="DA4" s="79"/>
      <c r="DB4" s="79"/>
      <c r="DC4" s="79"/>
      <c r="DD4" s="79"/>
      <c r="DE4" s="79"/>
      <c r="DF4" s="79" t="s">
        <v>579</v>
      </c>
      <c r="DG4" s="79"/>
      <c r="DH4" s="79">
        <v>0</v>
      </c>
      <c r="DI4" s="79"/>
      <c r="DJ4" s="79" t="s">
        <v>582</v>
      </c>
      <c r="DK4" s="95" t="s">
        <v>586</v>
      </c>
      <c r="DL4" s="79">
        <v>0</v>
      </c>
      <c r="DM4" s="79"/>
      <c r="DN4" s="79"/>
      <c r="DO4" s="79" t="str">
        <f>REPLACE(INDEX(GroupVertices[Group],MATCH(Vertices[[#This Row],[Vertex]],GroupVertices[Vertex],0)),1,1,"")</f>
        <v>2</v>
      </c>
      <c r="DP4" s="48"/>
      <c r="DQ4" s="49"/>
      <c r="DR4" s="48"/>
      <c r="DS4" s="49"/>
      <c r="DT4" s="48"/>
      <c r="DU4" s="49"/>
      <c r="DV4" s="48"/>
      <c r="DW4" s="49"/>
      <c r="DX4" s="48"/>
      <c r="DY4" s="48"/>
      <c r="DZ4" s="48"/>
      <c r="EA4" s="48"/>
      <c r="EB4" s="48"/>
      <c r="EC4" s="2"/>
      <c r="ED4" s="3"/>
      <c r="EE4" s="3"/>
      <c r="EF4" s="3"/>
      <c r="EG4" s="3"/>
    </row>
    <row r="5" spans="1:137" ht="41.45" customHeight="1">
      <c r="A5" s="65" t="s">
        <v>195</v>
      </c>
      <c r="C5" s="66"/>
      <c r="D5" s="66" t="s">
        <v>64</v>
      </c>
      <c r="E5" s="67"/>
      <c r="F5" s="69"/>
      <c r="G5" s="96" t="s">
        <v>335</v>
      </c>
      <c r="H5" s="66"/>
      <c r="I5" s="70" t="s">
        <v>195</v>
      </c>
      <c r="J5" s="71"/>
      <c r="K5" s="71" t="s">
        <v>75</v>
      </c>
      <c r="L5" s="70"/>
      <c r="M5" s="74">
        <v>1</v>
      </c>
      <c r="N5" s="75">
        <v>90.46460723876953</v>
      </c>
      <c r="O5" s="75">
        <v>3389.59765625</v>
      </c>
      <c r="P5" s="76"/>
      <c r="Q5" s="77"/>
      <c r="R5" s="77"/>
      <c r="S5" s="81"/>
      <c r="T5" s="48">
        <v>9</v>
      </c>
      <c r="U5" s="48">
        <v>1</v>
      </c>
      <c r="V5" s="49">
        <v>0</v>
      </c>
      <c r="W5" s="49">
        <v>0.029412</v>
      </c>
      <c r="X5" s="49">
        <v>0.04107</v>
      </c>
      <c r="Y5" s="49">
        <v>0.868239</v>
      </c>
      <c r="Z5" s="49">
        <v>0.5</v>
      </c>
      <c r="AA5" s="49">
        <v>0</v>
      </c>
      <c r="AB5" s="72">
        <v>5</v>
      </c>
      <c r="AC5" s="72"/>
      <c r="AD5" s="73"/>
      <c r="AE5" s="79" t="s">
        <v>309</v>
      </c>
      <c r="AF5" s="95" t="s">
        <v>312</v>
      </c>
      <c r="AG5" s="79"/>
      <c r="AH5" s="95" t="s">
        <v>335</v>
      </c>
      <c r="AI5" s="79" t="s">
        <v>358</v>
      </c>
      <c r="AJ5" s="79"/>
      <c r="AK5" s="79"/>
      <c r="AL5" s="79"/>
      <c r="AM5" s="79"/>
      <c r="AN5" s="79"/>
      <c r="AO5" s="79"/>
      <c r="AP5" s="79"/>
      <c r="AQ5" s="79"/>
      <c r="AR5" s="79"/>
      <c r="AS5" s="79"/>
      <c r="AT5" s="79" t="s">
        <v>379</v>
      </c>
      <c r="AU5" s="79" t="s">
        <v>388</v>
      </c>
      <c r="AV5" s="79">
        <v>6126</v>
      </c>
      <c r="AW5" s="79"/>
      <c r="AX5" s="79"/>
      <c r="AY5" s="79"/>
      <c r="AZ5" s="95" t="s">
        <v>399</v>
      </c>
      <c r="BA5" s="79"/>
      <c r="BB5" s="79"/>
      <c r="BC5" s="79"/>
      <c r="BD5" s="79"/>
      <c r="BE5" s="79" t="s">
        <v>429</v>
      </c>
      <c r="BF5" s="79" t="s">
        <v>448</v>
      </c>
      <c r="BG5" s="79"/>
      <c r="BH5" s="79" t="s">
        <v>451</v>
      </c>
      <c r="BI5" s="79">
        <v>1001</v>
      </c>
      <c r="BJ5" s="79"/>
      <c r="BK5" s="79"/>
      <c r="BL5" s="79"/>
      <c r="BM5" s="79"/>
      <c r="BN5" s="79"/>
      <c r="BO5" s="79"/>
      <c r="BP5" s="79"/>
      <c r="BQ5" s="79" t="b">
        <v>0</v>
      </c>
      <c r="BR5" s="79"/>
      <c r="BS5" s="79"/>
      <c r="BT5" s="79"/>
      <c r="BU5" s="79" t="b">
        <v>0</v>
      </c>
      <c r="BV5" s="79" t="b">
        <v>0</v>
      </c>
      <c r="BW5" s="79"/>
      <c r="BX5" s="79" t="b">
        <v>0</v>
      </c>
      <c r="BY5" s="79" t="b">
        <v>0</v>
      </c>
      <c r="BZ5" s="95" t="s">
        <v>477</v>
      </c>
      <c r="CA5" s="79" t="s">
        <v>499</v>
      </c>
      <c r="CB5" s="79"/>
      <c r="CC5" s="79"/>
      <c r="CD5" s="79"/>
      <c r="CE5" s="79" t="s">
        <v>520</v>
      </c>
      <c r="CF5" s="79"/>
      <c r="CG5" s="79">
        <v>4.1</v>
      </c>
      <c r="CH5" s="79"/>
      <c r="CI5" s="79" t="s">
        <v>541</v>
      </c>
      <c r="CJ5" s="79"/>
      <c r="CK5" s="79"/>
      <c r="CL5" s="79"/>
      <c r="CM5" s="79"/>
      <c r="CN5" s="79" t="s">
        <v>544</v>
      </c>
      <c r="CO5" s="79" t="s">
        <v>556</v>
      </c>
      <c r="CP5" s="79"/>
      <c r="CQ5" s="79"/>
      <c r="CR5" s="79"/>
      <c r="CS5" s="79"/>
      <c r="CT5" s="79"/>
      <c r="CU5" s="95" t="s">
        <v>561</v>
      </c>
      <c r="CV5" s="79">
        <v>8</v>
      </c>
      <c r="CW5" s="79"/>
      <c r="CX5" s="79"/>
      <c r="CY5" s="79"/>
      <c r="CZ5" s="79"/>
      <c r="DA5" s="79"/>
      <c r="DB5" s="79"/>
      <c r="DC5" s="79"/>
      <c r="DD5" s="79" t="s">
        <v>566</v>
      </c>
      <c r="DE5" s="79"/>
      <c r="DF5" s="79" t="s">
        <v>579</v>
      </c>
      <c r="DG5" s="79"/>
      <c r="DH5" s="79">
        <v>3</v>
      </c>
      <c r="DI5" s="79" t="s">
        <v>195</v>
      </c>
      <c r="DJ5" s="79" t="s">
        <v>582</v>
      </c>
      <c r="DK5" s="95" t="s">
        <v>587</v>
      </c>
      <c r="DL5" s="79">
        <v>6126</v>
      </c>
      <c r="DM5" s="79"/>
      <c r="DN5" s="79"/>
      <c r="DO5" s="79" t="str">
        <f>REPLACE(INDEX(GroupVertices[Group],MATCH(Vertices[[#This Row],[Vertex]],GroupVertices[Vertex],0)),1,1,"")</f>
        <v>1</v>
      </c>
      <c r="DP5" s="48"/>
      <c r="DQ5" s="49"/>
      <c r="DR5" s="48"/>
      <c r="DS5" s="49"/>
      <c r="DT5" s="48"/>
      <c r="DU5" s="49"/>
      <c r="DV5" s="48"/>
      <c r="DW5" s="49"/>
      <c r="DX5" s="48"/>
      <c r="DY5" s="119" t="s">
        <v>676</v>
      </c>
      <c r="DZ5" s="119" t="s">
        <v>676</v>
      </c>
      <c r="EA5" s="119" t="s">
        <v>676</v>
      </c>
      <c r="EB5" s="119" t="s">
        <v>676</v>
      </c>
      <c r="EC5" s="2"/>
      <c r="ED5" s="3"/>
      <c r="EE5" s="3"/>
      <c r="EF5" s="3"/>
      <c r="EG5" s="3"/>
    </row>
    <row r="6" spans="1:137" ht="41.45" customHeight="1">
      <c r="A6" s="65" t="s">
        <v>211</v>
      </c>
      <c r="C6" s="66"/>
      <c r="D6" s="66" t="s">
        <v>64</v>
      </c>
      <c r="E6" s="67">
        <v>293.60021050685725</v>
      </c>
      <c r="F6" s="69"/>
      <c r="G6" s="96" t="s">
        <v>336</v>
      </c>
      <c r="H6" s="66"/>
      <c r="I6" s="70" t="s">
        <v>211</v>
      </c>
      <c r="J6" s="71"/>
      <c r="K6" s="71" t="s">
        <v>75</v>
      </c>
      <c r="L6" s="70"/>
      <c r="M6" s="74">
        <v>53.38769166658524</v>
      </c>
      <c r="N6" s="75">
        <v>3482.095458984375</v>
      </c>
      <c r="O6" s="75">
        <v>327.42181396484375</v>
      </c>
      <c r="P6" s="76"/>
      <c r="Q6" s="77"/>
      <c r="R6" s="77"/>
      <c r="S6" s="81"/>
      <c r="T6" s="48">
        <v>15</v>
      </c>
      <c r="U6" s="48">
        <v>0</v>
      </c>
      <c r="V6" s="49">
        <v>1.176068</v>
      </c>
      <c r="W6" s="49">
        <v>0.034483</v>
      </c>
      <c r="X6" s="49">
        <v>0.05898</v>
      </c>
      <c r="Y6" s="49">
        <v>1.220832</v>
      </c>
      <c r="Z6" s="49">
        <v>0.4714285714285714</v>
      </c>
      <c r="AA6" s="49">
        <v>0</v>
      </c>
      <c r="AB6" s="72">
        <v>6</v>
      </c>
      <c r="AC6" s="72"/>
      <c r="AD6" s="73"/>
      <c r="AE6" s="79" t="s">
        <v>309</v>
      </c>
      <c r="AF6" s="95" t="s">
        <v>313</v>
      </c>
      <c r="AG6" s="79"/>
      <c r="AH6" s="95" t="s">
        <v>336</v>
      </c>
      <c r="AI6" s="79" t="s">
        <v>359</v>
      </c>
      <c r="AJ6" s="79"/>
      <c r="AK6" s="79"/>
      <c r="AL6" s="79"/>
      <c r="AM6" s="79"/>
      <c r="AN6" s="79"/>
      <c r="AO6" s="79"/>
      <c r="AP6" s="79"/>
      <c r="AQ6" s="79"/>
      <c r="AR6" s="79"/>
      <c r="AS6" s="79"/>
      <c r="AT6" s="79" t="s">
        <v>379</v>
      </c>
      <c r="AU6" s="79" t="s">
        <v>389</v>
      </c>
      <c r="AV6" s="79">
        <v>10</v>
      </c>
      <c r="AW6" s="79"/>
      <c r="AX6" s="79"/>
      <c r="AY6" s="79"/>
      <c r="AZ6" s="95" t="s">
        <v>400</v>
      </c>
      <c r="BA6" s="79"/>
      <c r="BB6" s="79"/>
      <c r="BC6" s="79"/>
      <c r="BD6" s="79"/>
      <c r="BE6" s="79" t="s">
        <v>430</v>
      </c>
      <c r="BF6" s="79" t="s">
        <v>448</v>
      </c>
      <c r="BG6" s="79"/>
      <c r="BH6" s="79" t="s">
        <v>452</v>
      </c>
      <c r="BI6" s="79">
        <v>476</v>
      </c>
      <c r="BJ6" s="79"/>
      <c r="BK6" s="79"/>
      <c r="BL6" s="79"/>
      <c r="BM6" s="79"/>
      <c r="BN6" s="79"/>
      <c r="BO6" s="79"/>
      <c r="BP6" s="79"/>
      <c r="BQ6" s="79" t="b">
        <v>0</v>
      </c>
      <c r="BR6" s="79"/>
      <c r="BS6" s="79"/>
      <c r="BT6" s="79"/>
      <c r="BU6" s="79" t="b">
        <v>0</v>
      </c>
      <c r="BV6" s="79" t="b">
        <v>0</v>
      </c>
      <c r="BW6" s="79"/>
      <c r="BX6" s="79" t="b">
        <v>0</v>
      </c>
      <c r="BY6" s="79" t="b">
        <v>0</v>
      </c>
      <c r="BZ6" s="95" t="s">
        <v>478</v>
      </c>
      <c r="CA6" s="79" t="s">
        <v>499</v>
      </c>
      <c r="CB6" s="79"/>
      <c r="CC6" s="79"/>
      <c r="CD6" s="79"/>
      <c r="CE6" s="79" t="s">
        <v>521</v>
      </c>
      <c r="CF6" s="79"/>
      <c r="CG6" s="79">
        <v>5</v>
      </c>
      <c r="CH6" s="79"/>
      <c r="CI6" s="79" t="s">
        <v>541</v>
      </c>
      <c r="CJ6" s="79"/>
      <c r="CK6" s="79"/>
      <c r="CL6" s="79"/>
      <c r="CM6" s="79"/>
      <c r="CN6" s="79"/>
      <c r="CO6" s="79" t="s">
        <v>556</v>
      </c>
      <c r="CP6" s="79"/>
      <c r="CQ6" s="79"/>
      <c r="CR6" s="79"/>
      <c r="CS6" s="79"/>
      <c r="CT6" s="79"/>
      <c r="CU6" s="79"/>
      <c r="CV6" s="79">
        <v>1</v>
      </c>
      <c r="CW6" s="79"/>
      <c r="CX6" s="79"/>
      <c r="CY6" s="79"/>
      <c r="CZ6" s="79"/>
      <c r="DA6" s="79"/>
      <c r="DB6" s="79"/>
      <c r="DC6" s="79"/>
      <c r="DD6" s="79" t="s">
        <v>566</v>
      </c>
      <c r="DE6" s="79"/>
      <c r="DF6" s="79" t="s">
        <v>579</v>
      </c>
      <c r="DG6" s="79"/>
      <c r="DH6" s="79">
        <v>0</v>
      </c>
      <c r="DI6" s="79"/>
      <c r="DJ6" s="79" t="s">
        <v>582</v>
      </c>
      <c r="DK6" s="79" t="s">
        <v>588</v>
      </c>
      <c r="DL6" s="79">
        <v>10</v>
      </c>
      <c r="DM6" s="79"/>
      <c r="DN6" s="79"/>
      <c r="DO6" s="79" t="str">
        <f>REPLACE(INDEX(GroupVertices[Group],MATCH(Vertices[[#This Row],[Vertex]],GroupVertices[Vertex],0)),1,1,"")</f>
        <v>1</v>
      </c>
      <c r="DP6" s="48"/>
      <c r="DQ6" s="49"/>
      <c r="DR6" s="48"/>
      <c r="DS6" s="49"/>
      <c r="DT6" s="48"/>
      <c r="DU6" s="49"/>
      <c r="DV6" s="48"/>
      <c r="DW6" s="49"/>
      <c r="DX6" s="48"/>
      <c r="DY6" s="48"/>
      <c r="DZ6" s="48"/>
      <c r="EA6" s="48"/>
      <c r="EB6" s="48"/>
      <c r="EC6" s="2"/>
      <c r="ED6" s="3"/>
      <c r="EE6" s="3"/>
      <c r="EF6" s="3"/>
      <c r="EG6" s="3"/>
    </row>
    <row r="7" spans="1:137" ht="41.45" customHeight="1">
      <c r="A7" s="65" t="s">
        <v>196</v>
      </c>
      <c r="C7" s="66"/>
      <c r="D7" s="66" t="s">
        <v>64</v>
      </c>
      <c r="E7" s="67"/>
      <c r="F7" s="69"/>
      <c r="G7" s="96" t="s">
        <v>337</v>
      </c>
      <c r="H7" s="66"/>
      <c r="I7" s="70" t="s">
        <v>196</v>
      </c>
      <c r="J7" s="71"/>
      <c r="K7" s="71" t="s">
        <v>75</v>
      </c>
      <c r="L7" s="70"/>
      <c r="M7" s="74">
        <v>1</v>
      </c>
      <c r="N7" s="75">
        <v>6912.560546875</v>
      </c>
      <c r="O7" s="75">
        <v>2373.0537109375</v>
      </c>
      <c r="P7" s="76"/>
      <c r="Q7" s="77"/>
      <c r="R7" s="77"/>
      <c r="S7" s="81"/>
      <c r="T7" s="48">
        <v>12</v>
      </c>
      <c r="U7" s="48">
        <v>1</v>
      </c>
      <c r="V7" s="49">
        <v>0</v>
      </c>
      <c r="W7" s="49">
        <v>0.032258</v>
      </c>
      <c r="X7" s="49">
        <v>0.052704</v>
      </c>
      <c r="Y7" s="49">
        <v>1.076465</v>
      </c>
      <c r="Z7" s="49">
        <v>0.5</v>
      </c>
      <c r="AA7" s="49">
        <v>0</v>
      </c>
      <c r="AB7" s="72">
        <v>7</v>
      </c>
      <c r="AC7" s="72"/>
      <c r="AD7" s="73"/>
      <c r="AE7" s="79" t="s">
        <v>309</v>
      </c>
      <c r="AF7" s="95" t="s">
        <v>314</v>
      </c>
      <c r="AG7" s="79"/>
      <c r="AH7" s="95" t="s">
        <v>337</v>
      </c>
      <c r="AI7" s="79" t="s">
        <v>360</v>
      </c>
      <c r="AJ7" s="79"/>
      <c r="AK7" s="79"/>
      <c r="AL7" s="79"/>
      <c r="AM7" s="79"/>
      <c r="AN7" s="79"/>
      <c r="AO7" s="79"/>
      <c r="AP7" s="79"/>
      <c r="AQ7" s="79"/>
      <c r="AR7" s="79"/>
      <c r="AS7" s="79"/>
      <c r="AT7" s="79" t="s">
        <v>379</v>
      </c>
      <c r="AU7" s="79" t="s">
        <v>388</v>
      </c>
      <c r="AV7" s="79">
        <v>13</v>
      </c>
      <c r="AW7" s="79" t="s">
        <v>397</v>
      </c>
      <c r="AX7" s="79"/>
      <c r="AY7" s="79"/>
      <c r="AZ7" s="95" t="s">
        <v>401</v>
      </c>
      <c r="BA7" s="79"/>
      <c r="BB7" s="79"/>
      <c r="BC7" s="79"/>
      <c r="BD7" s="79"/>
      <c r="BE7" s="79" t="s">
        <v>431</v>
      </c>
      <c r="BF7" s="79" t="s">
        <v>448</v>
      </c>
      <c r="BG7" s="79"/>
      <c r="BH7" s="79" t="s">
        <v>453</v>
      </c>
      <c r="BI7" s="79">
        <v>4179</v>
      </c>
      <c r="BJ7" s="79"/>
      <c r="BK7" s="79"/>
      <c r="BL7" s="79"/>
      <c r="BM7" s="79"/>
      <c r="BN7" s="79"/>
      <c r="BO7" s="79"/>
      <c r="BP7" s="79"/>
      <c r="BQ7" s="79" t="b">
        <v>0</v>
      </c>
      <c r="BR7" s="79"/>
      <c r="BS7" s="79"/>
      <c r="BT7" s="79"/>
      <c r="BU7" s="79" t="b">
        <v>0</v>
      </c>
      <c r="BV7" s="79" t="b">
        <v>0</v>
      </c>
      <c r="BW7" s="79"/>
      <c r="BX7" s="79" t="b">
        <v>0</v>
      </c>
      <c r="BY7" s="79" t="b">
        <v>0</v>
      </c>
      <c r="BZ7" s="95" t="s">
        <v>479</v>
      </c>
      <c r="CA7" s="79" t="s">
        <v>500</v>
      </c>
      <c r="CB7" s="79"/>
      <c r="CC7" s="79" t="s">
        <v>514</v>
      </c>
      <c r="CD7" s="79"/>
      <c r="CE7" s="79" t="s">
        <v>522</v>
      </c>
      <c r="CF7" s="79"/>
      <c r="CG7" s="79">
        <v>0</v>
      </c>
      <c r="CH7" s="79"/>
      <c r="CI7" s="79" t="s">
        <v>541</v>
      </c>
      <c r="CJ7" s="79"/>
      <c r="CK7" s="79"/>
      <c r="CL7" s="79"/>
      <c r="CM7" s="79"/>
      <c r="CN7" s="79" t="s">
        <v>545</v>
      </c>
      <c r="CO7" s="79" t="s">
        <v>556</v>
      </c>
      <c r="CP7" s="79"/>
      <c r="CQ7" s="79"/>
      <c r="CR7" s="79"/>
      <c r="CS7" s="79"/>
      <c r="CT7" s="79" t="s">
        <v>559</v>
      </c>
      <c r="CU7" s="79"/>
      <c r="CV7" s="79"/>
      <c r="CW7" s="79"/>
      <c r="CX7" s="79"/>
      <c r="CY7" s="79"/>
      <c r="CZ7" s="79"/>
      <c r="DA7" s="79"/>
      <c r="DB7" s="79"/>
      <c r="DC7" s="79"/>
      <c r="DD7" s="79" t="s">
        <v>567</v>
      </c>
      <c r="DE7" s="79"/>
      <c r="DF7" s="79" t="s">
        <v>579</v>
      </c>
      <c r="DG7" s="79"/>
      <c r="DH7" s="79">
        <v>6</v>
      </c>
      <c r="DI7" s="79" t="s">
        <v>196</v>
      </c>
      <c r="DJ7" s="79" t="s">
        <v>582</v>
      </c>
      <c r="DK7" s="95" t="s">
        <v>589</v>
      </c>
      <c r="DL7" s="79">
        <v>13</v>
      </c>
      <c r="DM7" s="79"/>
      <c r="DN7" s="79"/>
      <c r="DO7" s="79" t="str">
        <f>REPLACE(INDEX(GroupVertices[Group],MATCH(Vertices[[#This Row],[Vertex]],GroupVertices[Vertex],0)),1,1,"")</f>
        <v>1</v>
      </c>
      <c r="DP7" s="48"/>
      <c r="DQ7" s="49"/>
      <c r="DR7" s="48"/>
      <c r="DS7" s="49"/>
      <c r="DT7" s="48"/>
      <c r="DU7" s="49"/>
      <c r="DV7" s="48"/>
      <c r="DW7" s="49"/>
      <c r="DX7" s="48"/>
      <c r="DY7" s="119" t="s">
        <v>676</v>
      </c>
      <c r="DZ7" s="119" t="s">
        <v>676</v>
      </c>
      <c r="EA7" s="119" t="s">
        <v>676</v>
      </c>
      <c r="EB7" s="119" t="s">
        <v>676</v>
      </c>
      <c r="EC7" s="2"/>
      <c r="ED7" s="3"/>
      <c r="EE7" s="3"/>
      <c r="EF7" s="3"/>
      <c r="EG7" s="3"/>
    </row>
    <row r="8" spans="1:137" ht="41.45" customHeight="1">
      <c r="A8" s="65" t="s">
        <v>197</v>
      </c>
      <c r="C8" s="66"/>
      <c r="D8" s="66" t="s">
        <v>64</v>
      </c>
      <c r="E8" s="67">
        <v>354.5365807373206</v>
      </c>
      <c r="F8" s="69"/>
      <c r="G8" s="96" t="s">
        <v>338</v>
      </c>
      <c r="H8" s="66"/>
      <c r="I8" s="70" t="s">
        <v>197</v>
      </c>
      <c r="J8" s="71"/>
      <c r="K8" s="71" t="s">
        <v>75</v>
      </c>
      <c r="L8" s="70"/>
      <c r="M8" s="74">
        <v>83.40784511030203</v>
      </c>
      <c r="N8" s="75">
        <v>1655.40869140625</v>
      </c>
      <c r="O8" s="75">
        <v>5498.0517578125</v>
      </c>
      <c r="P8" s="76"/>
      <c r="Q8" s="77"/>
      <c r="R8" s="77"/>
      <c r="S8" s="81"/>
      <c r="T8" s="48">
        <v>13</v>
      </c>
      <c r="U8" s="48">
        <v>2</v>
      </c>
      <c r="V8" s="49">
        <v>1.85</v>
      </c>
      <c r="W8" s="49">
        <v>0.034483</v>
      </c>
      <c r="X8" s="49">
        <v>0.058245</v>
      </c>
      <c r="Y8" s="49">
        <v>1.224065</v>
      </c>
      <c r="Z8" s="49">
        <v>0.45714285714285713</v>
      </c>
      <c r="AA8" s="49">
        <v>0</v>
      </c>
      <c r="AB8" s="72">
        <v>8</v>
      </c>
      <c r="AC8" s="72"/>
      <c r="AD8" s="73"/>
      <c r="AE8" s="79" t="s">
        <v>309</v>
      </c>
      <c r="AF8" s="95" t="s">
        <v>315</v>
      </c>
      <c r="AG8" s="79"/>
      <c r="AH8" s="95" t="s">
        <v>338</v>
      </c>
      <c r="AI8" s="79" t="s">
        <v>361</v>
      </c>
      <c r="AJ8" s="79"/>
      <c r="AK8" s="79"/>
      <c r="AL8" s="79"/>
      <c r="AM8" s="79"/>
      <c r="AN8" s="79"/>
      <c r="AO8" s="79"/>
      <c r="AP8" s="79"/>
      <c r="AQ8" s="79"/>
      <c r="AR8" s="79"/>
      <c r="AS8" s="79"/>
      <c r="AT8" s="79" t="s">
        <v>379</v>
      </c>
      <c r="AU8" s="79" t="s">
        <v>379</v>
      </c>
      <c r="AV8" s="79">
        <v>1</v>
      </c>
      <c r="AW8" s="79"/>
      <c r="AX8" s="79"/>
      <c r="AY8" s="79"/>
      <c r="AZ8" s="95" t="s">
        <v>402</v>
      </c>
      <c r="BA8" s="79"/>
      <c r="BB8" s="79"/>
      <c r="BC8" s="79" t="s">
        <v>417</v>
      </c>
      <c r="BD8" s="79"/>
      <c r="BE8" s="79" t="s">
        <v>432</v>
      </c>
      <c r="BF8" s="79" t="s">
        <v>448</v>
      </c>
      <c r="BG8" s="79"/>
      <c r="BH8" s="79" t="s">
        <v>454</v>
      </c>
      <c r="BI8" s="79">
        <v>228</v>
      </c>
      <c r="BJ8" s="79"/>
      <c r="BK8" s="79"/>
      <c r="BL8" s="79"/>
      <c r="BM8" s="79"/>
      <c r="BN8" s="79" t="s">
        <v>472</v>
      </c>
      <c r="BO8" s="79"/>
      <c r="BP8" s="79"/>
      <c r="BQ8" s="79" t="b">
        <v>0</v>
      </c>
      <c r="BR8" s="79"/>
      <c r="BS8" s="79"/>
      <c r="BT8" s="79"/>
      <c r="BU8" s="79" t="b">
        <v>0</v>
      </c>
      <c r="BV8" s="79" t="b">
        <v>0</v>
      </c>
      <c r="BW8" s="79"/>
      <c r="BX8" s="79" t="b">
        <v>0</v>
      </c>
      <c r="BY8" s="79" t="b">
        <v>0</v>
      </c>
      <c r="BZ8" s="95" t="s">
        <v>480</v>
      </c>
      <c r="CA8" s="79" t="s">
        <v>501</v>
      </c>
      <c r="CB8" s="79"/>
      <c r="CC8" s="79"/>
      <c r="CD8" s="79"/>
      <c r="CE8" s="79" t="s">
        <v>523</v>
      </c>
      <c r="CF8" s="79"/>
      <c r="CG8" s="79">
        <v>5</v>
      </c>
      <c r="CH8" s="79"/>
      <c r="CI8" s="79" t="s">
        <v>541</v>
      </c>
      <c r="CJ8" s="79"/>
      <c r="CK8" s="79"/>
      <c r="CL8" s="79"/>
      <c r="CM8" s="79"/>
      <c r="CN8" s="79"/>
      <c r="CO8" s="79" t="s">
        <v>556</v>
      </c>
      <c r="CP8" s="79"/>
      <c r="CQ8" s="79"/>
      <c r="CR8" s="79"/>
      <c r="CS8" s="79"/>
      <c r="CT8" s="79"/>
      <c r="CU8" s="79"/>
      <c r="CV8" s="79">
        <v>1</v>
      </c>
      <c r="CW8" s="79"/>
      <c r="CX8" s="79"/>
      <c r="CY8" s="79"/>
      <c r="CZ8" s="79"/>
      <c r="DA8" s="79"/>
      <c r="DB8" s="79"/>
      <c r="DC8" s="79"/>
      <c r="DD8" s="79" t="s">
        <v>568</v>
      </c>
      <c r="DE8" s="79"/>
      <c r="DF8" s="79" t="s">
        <v>579</v>
      </c>
      <c r="DG8" s="79"/>
      <c r="DH8" s="79">
        <v>0</v>
      </c>
      <c r="DI8" s="79" t="s">
        <v>197</v>
      </c>
      <c r="DJ8" s="79" t="s">
        <v>582</v>
      </c>
      <c r="DK8" s="95" t="s">
        <v>590</v>
      </c>
      <c r="DL8" s="79">
        <v>1</v>
      </c>
      <c r="DM8" s="79"/>
      <c r="DN8" s="79"/>
      <c r="DO8" s="79" t="str">
        <f>REPLACE(INDEX(GroupVertices[Group],MATCH(Vertices[[#This Row],[Vertex]],GroupVertices[Vertex],0)),1,1,"")</f>
        <v>1</v>
      </c>
      <c r="DP8" s="48"/>
      <c r="DQ8" s="49"/>
      <c r="DR8" s="48"/>
      <c r="DS8" s="49"/>
      <c r="DT8" s="48"/>
      <c r="DU8" s="49"/>
      <c r="DV8" s="48"/>
      <c r="DW8" s="49"/>
      <c r="DX8" s="48"/>
      <c r="DY8" s="119" t="s">
        <v>676</v>
      </c>
      <c r="DZ8" s="119" t="s">
        <v>676</v>
      </c>
      <c r="EA8" s="119" t="s">
        <v>676</v>
      </c>
      <c r="EB8" s="119" t="s">
        <v>676</v>
      </c>
      <c r="EC8" s="2"/>
      <c r="ED8" s="3"/>
      <c r="EE8" s="3"/>
      <c r="EF8" s="3"/>
      <c r="EG8" s="3"/>
    </row>
    <row r="9" spans="1:137" ht="41.45" customHeight="1">
      <c r="A9" s="65" t="s">
        <v>198</v>
      </c>
      <c r="C9" s="66"/>
      <c r="D9" s="66" t="s">
        <v>64</v>
      </c>
      <c r="E9" s="67">
        <v>20</v>
      </c>
      <c r="F9" s="69"/>
      <c r="G9" s="96" t="s">
        <v>339</v>
      </c>
      <c r="H9" s="66"/>
      <c r="I9" s="70" t="s">
        <v>198</v>
      </c>
      <c r="J9" s="71"/>
      <c r="K9" s="71" t="s">
        <v>75</v>
      </c>
      <c r="L9" s="70"/>
      <c r="M9" s="74">
        <v>7.853036399372718</v>
      </c>
      <c r="N9" s="75">
        <v>4949.0498046875</v>
      </c>
      <c r="O9" s="75">
        <v>125.64188385009766</v>
      </c>
      <c r="P9" s="76"/>
      <c r="Q9" s="77"/>
      <c r="R9" s="77"/>
      <c r="S9" s="81"/>
      <c r="T9" s="48">
        <v>11</v>
      </c>
      <c r="U9" s="48">
        <v>3</v>
      </c>
      <c r="V9" s="49">
        <v>0.153846</v>
      </c>
      <c r="W9" s="49">
        <v>0.033333</v>
      </c>
      <c r="X9" s="49">
        <v>0.056385</v>
      </c>
      <c r="Y9" s="49">
        <v>1.146598</v>
      </c>
      <c r="Z9" s="49">
        <v>0.4945054945054945</v>
      </c>
      <c r="AA9" s="49">
        <v>0</v>
      </c>
      <c r="AB9" s="72">
        <v>9</v>
      </c>
      <c r="AC9" s="72"/>
      <c r="AD9" s="73"/>
      <c r="AE9" s="79" t="s">
        <v>309</v>
      </c>
      <c r="AF9" s="95" t="s">
        <v>316</v>
      </c>
      <c r="AG9" s="79"/>
      <c r="AH9" s="95" t="s">
        <v>339</v>
      </c>
      <c r="AI9" s="79" t="s">
        <v>362</v>
      </c>
      <c r="AJ9" s="79"/>
      <c r="AK9" s="79"/>
      <c r="AL9" s="79"/>
      <c r="AM9" s="79"/>
      <c r="AN9" s="79"/>
      <c r="AO9" s="79"/>
      <c r="AP9" s="79"/>
      <c r="AQ9" s="79"/>
      <c r="AR9" s="79"/>
      <c r="AS9" s="79"/>
      <c r="AT9" s="79" t="s">
        <v>379</v>
      </c>
      <c r="AU9" s="79" t="s">
        <v>379</v>
      </c>
      <c r="AV9" s="79">
        <v>0</v>
      </c>
      <c r="AW9" s="79"/>
      <c r="AX9" s="79"/>
      <c r="AY9" s="79"/>
      <c r="AZ9" s="95" t="s">
        <v>403</v>
      </c>
      <c r="BA9" s="79"/>
      <c r="BB9" s="79"/>
      <c r="BC9" s="79" t="s">
        <v>418</v>
      </c>
      <c r="BD9" s="79"/>
      <c r="BE9" s="79" t="s">
        <v>433</v>
      </c>
      <c r="BF9" s="79" t="s">
        <v>448</v>
      </c>
      <c r="BG9" s="79"/>
      <c r="BH9" s="79" t="s">
        <v>455</v>
      </c>
      <c r="BI9" s="79">
        <v>442</v>
      </c>
      <c r="BJ9" s="79"/>
      <c r="BK9" s="79"/>
      <c r="BL9" s="79"/>
      <c r="BM9" s="79"/>
      <c r="BN9" s="79" t="s">
        <v>473</v>
      </c>
      <c r="BO9" s="79"/>
      <c r="BP9" s="79"/>
      <c r="BQ9" s="79" t="b">
        <v>0</v>
      </c>
      <c r="BR9" s="79"/>
      <c r="BS9" s="79"/>
      <c r="BT9" s="79"/>
      <c r="BU9" s="79" t="b">
        <v>0</v>
      </c>
      <c r="BV9" s="79" t="b">
        <v>0</v>
      </c>
      <c r="BW9" s="79"/>
      <c r="BX9" s="79" t="b">
        <v>0</v>
      </c>
      <c r="BY9" s="79" t="b">
        <v>0</v>
      </c>
      <c r="BZ9" s="95" t="s">
        <v>481</v>
      </c>
      <c r="CA9" s="79" t="s">
        <v>502</v>
      </c>
      <c r="CB9" s="79"/>
      <c r="CC9" s="79"/>
      <c r="CD9" s="79"/>
      <c r="CE9" s="79" t="s">
        <v>524</v>
      </c>
      <c r="CF9" s="79"/>
      <c r="CG9" s="79">
        <v>0</v>
      </c>
      <c r="CH9" s="79"/>
      <c r="CI9" s="79" t="s">
        <v>541</v>
      </c>
      <c r="CJ9" s="79"/>
      <c r="CK9" s="79"/>
      <c r="CL9" s="79"/>
      <c r="CM9" s="79"/>
      <c r="CN9" s="79"/>
      <c r="CO9" s="79"/>
      <c r="CP9" s="79"/>
      <c r="CQ9" s="79"/>
      <c r="CR9" s="79"/>
      <c r="CS9" s="79"/>
      <c r="CT9" s="79"/>
      <c r="CU9" s="79"/>
      <c r="CV9" s="79">
        <v>0</v>
      </c>
      <c r="CW9" s="79"/>
      <c r="CX9" s="79"/>
      <c r="CY9" s="79"/>
      <c r="CZ9" s="79"/>
      <c r="DA9" s="79"/>
      <c r="DB9" s="79"/>
      <c r="DC9" s="79"/>
      <c r="DD9" s="79" t="s">
        <v>433</v>
      </c>
      <c r="DE9" s="79"/>
      <c r="DF9" s="79" t="s">
        <v>579</v>
      </c>
      <c r="DG9" s="79"/>
      <c r="DH9" s="79">
        <v>13</v>
      </c>
      <c r="DI9" s="79" t="s">
        <v>198</v>
      </c>
      <c r="DJ9" s="79" t="s">
        <v>582</v>
      </c>
      <c r="DK9" s="95" t="s">
        <v>591</v>
      </c>
      <c r="DL9" s="79">
        <v>0</v>
      </c>
      <c r="DM9" s="79"/>
      <c r="DN9" s="79"/>
      <c r="DO9" s="79" t="str">
        <f>REPLACE(INDEX(GroupVertices[Group],MATCH(Vertices[[#This Row],[Vertex]],GroupVertices[Vertex],0)),1,1,"")</f>
        <v>1</v>
      </c>
      <c r="DP9" s="48"/>
      <c r="DQ9" s="49"/>
      <c r="DR9" s="48"/>
      <c r="DS9" s="49"/>
      <c r="DT9" s="48"/>
      <c r="DU9" s="49"/>
      <c r="DV9" s="48"/>
      <c r="DW9" s="49"/>
      <c r="DX9" s="48"/>
      <c r="DY9" s="119" t="s">
        <v>676</v>
      </c>
      <c r="DZ9" s="119" t="s">
        <v>676</v>
      </c>
      <c r="EA9" s="119" t="s">
        <v>676</v>
      </c>
      <c r="EB9" s="119" t="s">
        <v>676</v>
      </c>
      <c r="EC9" s="2"/>
      <c r="ED9" s="3"/>
      <c r="EE9" s="3"/>
      <c r="EF9" s="3"/>
      <c r="EG9" s="3"/>
    </row>
    <row r="10" spans="1:137" ht="41.45" customHeight="1">
      <c r="A10" s="65" t="s">
        <v>199</v>
      </c>
      <c r="C10" s="66"/>
      <c r="D10" s="66" t="s">
        <v>64</v>
      </c>
      <c r="E10" s="67">
        <v>392.2282201978644</v>
      </c>
      <c r="F10" s="69"/>
      <c r="G10" s="96" t="s">
        <v>340</v>
      </c>
      <c r="H10" s="66"/>
      <c r="I10" s="70" t="s">
        <v>199</v>
      </c>
      <c r="J10" s="71"/>
      <c r="K10" s="71" t="s">
        <v>75</v>
      </c>
      <c r="L10" s="70"/>
      <c r="M10" s="74">
        <v>110.05858676375487</v>
      </c>
      <c r="N10" s="75">
        <v>2432.501220703125</v>
      </c>
      <c r="O10" s="75">
        <v>3165.12451171875</v>
      </c>
      <c r="P10" s="76"/>
      <c r="Q10" s="77"/>
      <c r="R10" s="77"/>
      <c r="S10" s="81"/>
      <c r="T10" s="48">
        <v>11</v>
      </c>
      <c r="U10" s="48">
        <v>5</v>
      </c>
      <c r="V10" s="49">
        <v>2.448291</v>
      </c>
      <c r="W10" s="49">
        <v>0.035714</v>
      </c>
      <c r="X10" s="49">
        <v>0.061576</v>
      </c>
      <c r="Y10" s="49">
        <v>1.295015</v>
      </c>
      <c r="Z10" s="49">
        <v>0.45</v>
      </c>
      <c r="AA10" s="49">
        <v>0</v>
      </c>
      <c r="AB10" s="72">
        <v>10</v>
      </c>
      <c r="AC10" s="72"/>
      <c r="AD10" s="73"/>
      <c r="AE10" s="79" t="s">
        <v>309</v>
      </c>
      <c r="AF10" s="95" t="s">
        <v>317</v>
      </c>
      <c r="AG10" s="79"/>
      <c r="AH10" s="95" t="s">
        <v>340</v>
      </c>
      <c r="AI10" s="79" t="s">
        <v>363</v>
      </c>
      <c r="AJ10" s="79"/>
      <c r="AK10" s="79"/>
      <c r="AL10" s="79"/>
      <c r="AM10" s="79"/>
      <c r="AN10" s="79"/>
      <c r="AO10" s="79"/>
      <c r="AP10" s="79"/>
      <c r="AQ10" s="79"/>
      <c r="AR10" s="79"/>
      <c r="AS10" s="79"/>
      <c r="AT10" s="79" t="s">
        <v>381</v>
      </c>
      <c r="AU10" s="79" t="s">
        <v>390</v>
      </c>
      <c r="AV10" s="79">
        <v>2</v>
      </c>
      <c r="AW10" s="79"/>
      <c r="AX10" s="79"/>
      <c r="AY10" s="79"/>
      <c r="AZ10" s="95" t="s">
        <v>404</v>
      </c>
      <c r="BA10" s="79"/>
      <c r="BB10" s="79"/>
      <c r="BC10" s="79"/>
      <c r="BD10" s="79"/>
      <c r="BE10" s="79" t="s">
        <v>434</v>
      </c>
      <c r="BF10" s="79" t="s">
        <v>448</v>
      </c>
      <c r="BG10" s="79"/>
      <c r="BH10" s="79" t="s">
        <v>456</v>
      </c>
      <c r="BI10" s="79">
        <v>1981</v>
      </c>
      <c r="BJ10" s="79"/>
      <c r="BK10" s="79"/>
      <c r="BL10" s="79"/>
      <c r="BM10" s="79"/>
      <c r="BN10" s="79"/>
      <c r="BO10" s="79"/>
      <c r="BP10" s="79"/>
      <c r="BQ10" s="79" t="b">
        <v>0</v>
      </c>
      <c r="BR10" s="79"/>
      <c r="BS10" s="79"/>
      <c r="BT10" s="79"/>
      <c r="BU10" s="79" t="b">
        <v>0</v>
      </c>
      <c r="BV10" s="79" t="b">
        <v>0</v>
      </c>
      <c r="BW10" s="79"/>
      <c r="BX10" s="79" t="b">
        <v>0</v>
      </c>
      <c r="BY10" s="79" t="b">
        <v>0</v>
      </c>
      <c r="BZ10" s="95" t="s">
        <v>482</v>
      </c>
      <c r="CA10" s="79" t="s">
        <v>503</v>
      </c>
      <c r="CB10" s="79"/>
      <c r="CC10" s="79"/>
      <c r="CD10" s="79"/>
      <c r="CE10" s="79" t="s">
        <v>525</v>
      </c>
      <c r="CF10" s="79"/>
      <c r="CG10" s="79">
        <v>5</v>
      </c>
      <c r="CH10" s="79"/>
      <c r="CI10" s="79" t="s">
        <v>541</v>
      </c>
      <c r="CJ10" s="79"/>
      <c r="CK10" s="79"/>
      <c r="CL10" s="79"/>
      <c r="CM10" s="79"/>
      <c r="CN10" s="79" t="s">
        <v>546</v>
      </c>
      <c r="CO10" s="79" t="s">
        <v>556</v>
      </c>
      <c r="CP10" s="79"/>
      <c r="CQ10" s="79"/>
      <c r="CR10" s="79"/>
      <c r="CS10" s="79"/>
      <c r="CT10" s="79"/>
      <c r="CU10" s="79"/>
      <c r="CV10" s="79">
        <v>1</v>
      </c>
      <c r="CW10" s="79"/>
      <c r="CX10" s="79"/>
      <c r="CY10" s="79"/>
      <c r="CZ10" s="79"/>
      <c r="DA10" s="79"/>
      <c r="DB10" s="79"/>
      <c r="DC10" s="79"/>
      <c r="DD10" s="79" t="s">
        <v>569</v>
      </c>
      <c r="DE10" s="79"/>
      <c r="DF10" s="79" t="s">
        <v>579</v>
      </c>
      <c r="DG10" s="79"/>
      <c r="DH10" s="79">
        <v>2</v>
      </c>
      <c r="DI10" s="79" t="s">
        <v>199</v>
      </c>
      <c r="DJ10" s="79" t="s">
        <v>582</v>
      </c>
      <c r="DK10" s="95" t="s">
        <v>592</v>
      </c>
      <c r="DL10" s="79">
        <v>2</v>
      </c>
      <c r="DM10" s="79"/>
      <c r="DN10" s="79"/>
      <c r="DO10" s="79" t="str">
        <f>REPLACE(INDEX(GroupVertices[Group],MATCH(Vertices[[#This Row],[Vertex]],GroupVertices[Vertex],0)),1,1,"")</f>
        <v>1</v>
      </c>
      <c r="DP10" s="48"/>
      <c r="DQ10" s="49"/>
      <c r="DR10" s="48"/>
      <c r="DS10" s="49"/>
      <c r="DT10" s="48"/>
      <c r="DU10" s="49"/>
      <c r="DV10" s="48"/>
      <c r="DW10" s="49"/>
      <c r="DX10" s="48"/>
      <c r="DY10" s="119" t="s">
        <v>676</v>
      </c>
      <c r="DZ10" s="119" t="s">
        <v>676</v>
      </c>
      <c r="EA10" s="119" t="s">
        <v>676</v>
      </c>
      <c r="EB10" s="119" t="s">
        <v>676</v>
      </c>
      <c r="EC10" s="2"/>
      <c r="ED10" s="3"/>
      <c r="EE10" s="3"/>
      <c r="EF10" s="3"/>
      <c r="EG10" s="3"/>
    </row>
    <row r="11" spans="1:137" ht="41.45" customHeight="1">
      <c r="A11" s="65" t="s">
        <v>200</v>
      </c>
      <c r="C11" s="66"/>
      <c r="D11" s="66" t="s">
        <v>64</v>
      </c>
      <c r="E11" s="67">
        <v>392.2282201978644</v>
      </c>
      <c r="F11" s="69"/>
      <c r="G11" s="96" t="s">
        <v>341</v>
      </c>
      <c r="H11" s="66"/>
      <c r="I11" s="70" t="s">
        <v>200</v>
      </c>
      <c r="J11" s="71"/>
      <c r="K11" s="71" t="s">
        <v>75</v>
      </c>
      <c r="L11" s="70"/>
      <c r="M11" s="74">
        <v>110.05858676375487</v>
      </c>
      <c r="N11" s="75">
        <v>4724.2978515625</v>
      </c>
      <c r="O11" s="75">
        <v>6031.33984375</v>
      </c>
      <c r="P11" s="76"/>
      <c r="Q11" s="77"/>
      <c r="R11" s="77"/>
      <c r="S11" s="81"/>
      <c r="T11" s="48">
        <v>10</v>
      </c>
      <c r="U11" s="48">
        <v>6</v>
      </c>
      <c r="V11" s="49">
        <v>2.448291</v>
      </c>
      <c r="W11" s="49">
        <v>0.035714</v>
      </c>
      <c r="X11" s="49">
        <v>0.061576</v>
      </c>
      <c r="Y11" s="49">
        <v>1.295015</v>
      </c>
      <c r="Z11" s="49">
        <v>0.45</v>
      </c>
      <c r="AA11" s="49">
        <v>0</v>
      </c>
      <c r="AB11" s="72">
        <v>11</v>
      </c>
      <c r="AC11" s="72"/>
      <c r="AD11" s="73"/>
      <c r="AE11" s="79" t="s">
        <v>309</v>
      </c>
      <c r="AF11" s="95" t="s">
        <v>318</v>
      </c>
      <c r="AG11" s="79"/>
      <c r="AH11" s="95" t="s">
        <v>341</v>
      </c>
      <c r="AI11" s="79" t="s">
        <v>364</v>
      </c>
      <c r="AJ11" s="79"/>
      <c r="AK11" s="79"/>
      <c r="AL11" s="79"/>
      <c r="AM11" s="79"/>
      <c r="AN11" s="79"/>
      <c r="AO11" s="79"/>
      <c r="AP11" s="79"/>
      <c r="AQ11" s="98">
        <v>39715</v>
      </c>
      <c r="AR11" s="79"/>
      <c r="AS11" s="79"/>
      <c r="AT11" s="79" t="s">
        <v>379</v>
      </c>
      <c r="AU11" s="79" t="s">
        <v>391</v>
      </c>
      <c r="AV11" s="79">
        <v>37</v>
      </c>
      <c r="AW11" s="79"/>
      <c r="AX11" s="79"/>
      <c r="AY11" s="79"/>
      <c r="AZ11" s="95" t="s">
        <v>405</v>
      </c>
      <c r="BA11" s="79"/>
      <c r="BB11" s="79"/>
      <c r="BC11" s="79" t="s">
        <v>419</v>
      </c>
      <c r="BD11" s="79"/>
      <c r="BE11" s="79" t="s">
        <v>435</v>
      </c>
      <c r="BF11" s="79" t="s">
        <v>448</v>
      </c>
      <c r="BG11" s="79"/>
      <c r="BH11" s="79" t="s">
        <v>457</v>
      </c>
      <c r="BI11" s="79">
        <v>362</v>
      </c>
      <c r="BJ11" s="79"/>
      <c r="BK11" s="79"/>
      <c r="BL11" s="79"/>
      <c r="BM11" s="99">
        <v>39715</v>
      </c>
      <c r="BN11" s="79"/>
      <c r="BO11" s="79"/>
      <c r="BP11" s="79"/>
      <c r="BQ11" s="79" t="b">
        <v>0</v>
      </c>
      <c r="BR11" s="79"/>
      <c r="BS11" s="79"/>
      <c r="BT11" s="79"/>
      <c r="BU11" s="79" t="b">
        <v>0</v>
      </c>
      <c r="BV11" s="79" t="b">
        <v>0</v>
      </c>
      <c r="BW11" s="79"/>
      <c r="BX11" s="79" t="b">
        <v>0</v>
      </c>
      <c r="BY11" s="79" t="b">
        <v>0</v>
      </c>
      <c r="BZ11" s="95" t="s">
        <v>483</v>
      </c>
      <c r="CA11" s="79" t="s">
        <v>504</v>
      </c>
      <c r="CB11" s="79"/>
      <c r="CC11" s="79"/>
      <c r="CD11" s="79"/>
      <c r="CE11" s="79" t="s">
        <v>526</v>
      </c>
      <c r="CF11" s="79"/>
      <c r="CG11" s="79">
        <v>5</v>
      </c>
      <c r="CH11" s="79"/>
      <c r="CI11" s="79" t="s">
        <v>541</v>
      </c>
      <c r="CJ11" s="79"/>
      <c r="CK11" s="79"/>
      <c r="CL11" s="79"/>
      <c r="CM11" s="79"/>
      <c r="CN11" s="79" t="s">
        <v>547</v>
      </c>
      <c r="CO11" s="79" t="s">
        <v>556</v>
      </c>
      <c r="CP11" s="79"/>
      <c r="CQ11" s="79"/>
      <c r="CR11" s="79"/>
      <c r="CS11" s="79"/>
      <c r="CT11" s="79"/>
      <c r="CU11" s="79"/>
      <c r="CV11" s="79">
        <v>1</v>
      </c>
      <c r="CW11" s="79"/>
      <c r="CX11" s="79"/>
      <c r="CY11" s="79"/>
      <c r="CZ11" s="79"/>
      <c r="DA11" s="79"/>
      <c r="DB11" s="79"/>
      <c r="DC11" s="79"/>
      <c r="DD11" s="79" t="s">
        <v>570</v>
      </c>
      <c r="DE11" s="79"/>
      <c r="DF11" s="79" t="s">
        <v>580</v>
      </c>
      <c r="DG11" s="79"/>
      <c r="DH11" s="79">
        <v>2</v>
      </c>
      <c r="DI11" s="79" t="s">
        <v>200</v>
      </c>
      <c r="DJ11" s="79" t="s">
        <v>582</v>
      </c>
      <c r="DK11" s="95" t="s">
        <v>593</v>
      </c>
      <c r="DL11" s="79">
        <v>37</v>
      </c>
      <c r="DM11" s="79"/>
      <c r="DN11" s="79"/>
      <c r="DO11" s="79" t="str">
        <f>REPLACE(INDEX(GroupVertices[Group],MATCH(Vertices[[#This Row],[Vertex]],GroupVertices[Vertex],0)),1,1,"")</f>
        <v>1</v>
      </c>
      <c r="DP11" s="48"/>
      <c r="DQ11" s="49"/>
      <c r="DR11" s="48"/>
      <c r="DS11" s="49"/>
      <c r="DT11" s="48"/>
      <c r="DU11" s="49"/>
      <c r="DV11" s="48"/>
      <c r="DW11" s="49"/>
      <c r="DX11" s="48"/>
      <c r="DY11" s="119" t="s">
        <v>676</v>
      </c>
      <c r="DZ11" s="119" t="s">
        <v>676</v>
      </c>
      <c r="EA11" s="119" t="s">
        <v>676</v>
      </c>
      <c r="EB11" s="119" t="s">
        <v>676</v>
      </c>
      <c r="EC11" s="2"/>
      <c r="ED11" s="3"/>
      <c r="EE11" s="3"/>
      <c r="EF11" s="3"/>
      <c r="EG11" s="3"/>
    </row>
    <row r="12" spans="1:137" ht="41.45" customHeight="1">
      <c r="A12" s="65" t="s">
        <v>201</v>
      </c>
      <c r="C12" s="66"/>
      <c r="D12" s="66" t="s">
        <v>64</v>
      </c>
      <c r="E12" s="67">
        <v>392.2282201978644</v>
      </c>
      <c r="F12" s="69"/>
      <c r="G12" s="96" t="s">
        <v>342</v>
      </c>
      <c r="H12" s="66"/>
      <c r="I12" s="70" t="s">
        <v>201</v>
      </c>
      <c r="J12" s="71"/>
      <c r="K12" s="71" t="s">
        <v>75</v>
      </c>
      <c r="L12" s="70"/>
      <c r="M12" s="74">
        <v>110.05858676375487</v>
      </c>
      <c r="N12" s="75">
        <v>3811.567626953125</v>
      </c>
      <c r="O12" s="75">
        <v>4343.3525390625</v>
      </c>
      <c r="P12" s="76"/>
      <c r="Q12" s="77"/>
      <c r="R12" s="77"/>
      <c r="S12" s="81"/>
      <c r="T12" s="48">
        <v>9</v>
      </c>
      <c r="U12" s="48">
        <v>7</v>
      </c>
      <c r="V12" s="49">
        <v>2.448291</v>
      </c>
      <c r="W12" s="49">
        <v>0.035714</v>
      </c>
      <c r="X12" s="49">
        <v>0.061576</v>
      </c>
      <c r="Y12" s="49">
        <v>1.295015</v>
      </c>
      <c r="Z12" s="49">
        <v>0.45</v>
      </c>
      <c r="AA12" s="49">
        <v>0</v>
      </c>
      <c r="AB12" s="72">
        <v>12</v>
      </c>
      <c r="AC12" s="72"/>
      <c r="AD12" s="73"/>
      <c r="AE12" s="79" t="s">
        <v>309</v>
      </c>
      <c r="AF12" s="95" t="s">
        <v>319</v>
      </c>
      <c r="AG12" s="79"/>
      <c r="AH12" s="95" t="s">
        <v>342</v>
      </c>
      <c r="AI12" s="79" t="s">
        <v>365</v>
      </c>
      <c r="AJ12" s="79"/>
      <c r="AK12" s="79"/>
      <c r="AL12" s="79"/>
      <c r="AM12" s="79"/>
      <c r="AN12" s="79"/>
      <c r="AO12" s="79"/>
      <c r="AP12" s="79"/>
      <c r="AQ12" s="79"/>
      <c r="AR12" s="79"/>
      <c r="AS12" s="79"/>
      <c r="AT12" s="79" t="s">
        <v>379</v>
      </c>
      <c r="AU12" s="79" t="s">
        <v>392</v>
      </c>
      <c r="AV12" s="79">
        <v>142295</v>
      </c>
      <c r="AW12" s="79"/>
      <c r="AX12" s="79"/>
      <c r="AY12" s="79"/>
      <c r="AZ12" s="95" t="s">
        <v>406</v>
      </c>
      <c r="BA12" s="79"/>
      <c r="BB12" s="79"/>
      <c r="BC12" s="79"/>
      <c r="BD12" s="79"/>
      <c r="BE12" s="79" t="s">
        <v>436</v>
      </c>
      <c r="BF12" s="79" t="s">
        <v>448</v>
      </c>
      <c r="BG12" s="79"/>
      <c r="BH12" s="79" t="s">
        <v>458</v>
      </c>
      <c r="BI12" s="79">
        <v>98951</v>
      </c>
      <c r="BJ12" s="79"/>
      <c r="BK12" s="79"/>
      <c r="BL12" s="79"/>
      <c r="BM12" s="79">
        <v>1959</v>
      </c>
      <c r="BN12" s="79"/>
      <c r="BO12" s="79"/>
      <c r="BP12" s="79"/>
      <c r="BQ12" s="79" t="b">
        <v>0</v>
      </c>
      <c r="BR12" s="79"/>
      <c r="BS12" s="79"/>
      <c r="BT12" s="79"/>
      <c r="BU12" s="79" t="b">
        <v>0</v>
      </c>
      <c r="BV12" s="79" t="b">
        <v>0</v>
      </c>
      <c r="BW12" s="79"/>
      <c r="BX12" s="79" t="b">
        <v>0</v>
      </c>
      <c r="BY12" s="79" t="b">
        <v>1</v>
      </c>
      <c r="BZ12" s="95" t="s">
        <v>484</v>
      </c>
      <c r="CA12" s="79" t="s">
        <v>505</v>
      </c>
      <c r="CB12" s="79"/>
      <c r="CC12" s="79"/>
      <c r="CD12" s="79"/>
      <c r="CE12" s="79" t="s">
        <v>527</v>
      </c>
      <c r="CF12" s="79"/>
      <c r="CG12" s="79">
        <v>0</v>
      </c>
      <c r="CH12" s="79"/>
      <c r="CI12" s="79" t="s">
        <v>541</v>
      </c>
      <c r="CJ12" s="79"/>
      <c r="CK12" s="79"/>
      <c r="CL12" s="79"/>
      <c r="CM12" s="79"/>
      <c r="CN12" s="79" t="s">
        <v>548</v>
      </c>
      <c r="CO12" s="79" t="s">
        <v>556</v>
      </c>
      <c r="CP12" s="79"/>
      <c r="CQ12" s="79"/>
      <c r="CR12" s="79"/>
      <c r="CS12" s="79"/>
      <c r="CT12" s="79"/>
      <c r="CU12" s="79"/>
      <c r="CV12" s="79"/>
      <c r="CW12" s="79"/>
      <c r="CX12" s="79"/>
      <c r="CY12" s="79"/>
      <c r="CZ12" s="79"/>
      <c r="DA12" s="79"/>
      <c r="DB12" s="79"/>
      <c r="DC12" s="79"/>
      <c r="DD12" s="79" t="s">
        <v>571</v>
      </c>
      <c r="DE12" s="79"/>
      <c r="DF12" s="79" t="s">
        <v>579</v>
      </c>
      <c r="DG12" s="79"/>
      <c r="DH12" s="79">
        <v>262</v>
      </c>
      <c r="DI12" s="79" t="s">
        <v>201</v>
      </c>
      <c r="DJ12" s="79" t="s">
        <v>583</v>
      </c>
      <c r="DK12" s="95" t="s">
        <v>594</v>
      </c>
      <c r="DL12" s="79">
        <v>0</v>
      </c>
      <c r="DM12" s="79"/>
      <c r="DN12" s="79"/>
      <c r="DO12" s="79" t="str">
        <f>REPLACE(INDEX(GroupVertices[Group],MATCH(Vertices[[#This Row],[Vertex]],GroupVertices[Vertex],0)),1,1,"")</f>
        <v>1</v>
      </c>
      <c r="DP12" s="48"/>
      <c r="DQ12" s="49"/>
      <c r="DR12" s="48"/>
      <c r="DS12" s="49"/>
      <c r="DT12" s="48"/>
      <c r="DU12" s="49"/>
      <c r="DV12" s="48"/>
      <c r="DW12" s="49"/>
      <c r="DX12" s="48"/>
      <c r="DY12" s="119" t="s">
        <v>676</v>
      </c>
      <c r="DZ12" s="119" t="s">
        <v>676</v>
      </c>
      <c r="EA12" s="119" t="s">
        <v>676</v>
      </c>
      <c r="EB12" s="119" t="s">
        <v>676</v>
      </c>
      <c r="EC12" s="2"/>
      <c r="ED12" s="3"/>
      <c r="EE12" s="3"/>
      <c r="EF12" s="3"/>
      <c r="EG12" s="3"/>
    </row>
    <row r="13" spans="1:137" ht="41.45" customHeight="1">
      <c r="A13" s="65" t="s">
        <v>202</v>
      </c>
      <c r="C13" s="66"/>
      <c r="D13" s="66" t="s">
        <v>64</v>
      </c>
      <c r="E13" s="67">
        <v>392.2282201978644</v>
      </c>
      <c r="F13" s="69"/>
      <c r="G13" s="96" t="s">
        <v>343</v>
      </c>
      <c r="H13" s="66"/>
      <c r="I13" s="70" t="s">
        <v>202</v>
      </c>
      <c r="J13" s="71"/>
      <c r="K13" s="71" t="s">
        <v>75</v>
      </c>
      <c r="L13" s="70"/>
      <c r="M13" s="74">
        <v>110.05858676375487</v>
      </c>
      <c r="N13" s="75">
        <v>2734.656982421875</v>
      </c>
      <c r="O13" s="75">
        <v>5743.66650390625</v>
      </c>
      <c r="P13" s="76"/>
      <c r="Q13" s="77"/>
      <c r="R13" s="77"/>
      <c r="S13" s="81"/>
      <c r="T13" s="48">
        <v>8</v>
      </c>
      <c r="U13" s="48">
        <v>8</v>
      </c>
      <c r="V13" s="49">
        <v>2.448291</v>
      </c>
      <c r="W13" s="49">
        <v>0.035714</v>
      </c>
      <c r="X13" s="49">
        <v>0.061576</v>
      </c>
      <c r="Y13" s="49">
        <v>1.295015</v>
      </c>
      <c r="Z13" s="49">
        <v>0.45</v>
      </c>
      <c r="AA13" s="49">
        <v>0</v>
      </c>
      <c r="AB13" s="72">
        <v>13</v>
      </c>
      <c r="AC13" s="72"/>
      <c r="AD13" s="73"/>
      <c r="AE13" s="79" t="s">
        <v>309</v>
      </c>
      <c r="AF13" s="95" t="s">
        <v>320</v>
      </c>
      <c r="AG13" s="79"/>
      <c r="AH13" s="95" t="s">
        <v>343</v>
      </c>
      <c r="AI13" s="79" t="s">
        <v>366</v>
      </c>
      <c r="AJ13" s="79"/>
      <c r="AK13" s="79"/>
      <c r="AL13" s="79"/>
      <c r="AM13" s="79"/>
      <c r="AN13" s="79"/>
      <c r="AO13" s="79"/>
      <c r="AP13" s="79"/>
      <c r="AQ13" s="79"/>
      <c r="AR13" s="79"/>
      <c r="AS13" s="79"/>
      <c r="AT13" s="79" t="s">
        <v>382</v>
      </c>
      <c r="AU13" s="79" t="s">
        <v>393</v>
      </c>
      <c r="AV13" s="79">
        <v>13961</v>
      </c>
      <c r="AW13" s="79"/>
      <c r="AX13" s="79"/>
      <c r="AY13" s="79"/>
      <c r="AZ13" s="95" t="s">
        <v>407</v>
      </c>
      <c r="BA13" s="79"/>
      <c r="BB13" s="79"/>
      <c r="BC13" s="79" t="s">
        <v>420</v>
      </c>
      <c r="BD13" s="79"/>
      <c r="BE13" s="79" t="s">
        <v>437</v>
      </c>
      <c r="BF13" s="79" t="s">
        <v>448</v>
      </c>
      <c r="BG13" s="79"/>
      <c r="BH13" s="79" t="s">
        <v>459</v>
      </c>
      <c r="BI13" s="79">
        <v>6746</v>
      </c>
      <c r="BJ13" s="79"/>
      <c r="BK13" s="79"/>
      <c r="BL13" s="79"/>
      <c r="BM13" s="79"/>
      <c r="BN13" s="79"/>
      <c r="BO13" s="79"/>
      <c r="BP13" s="79"/>
      <c r="BQ13" s="79" t="b">
        <v>0</v>
      </c>
      <c r="BR13" s="79"/>
      <c r="BS13" s="79"/>
      <c r="BT13" s="79"/>
      <c r="BU13" s="79" t="b">
        <v>0</v>
      </c>
      <c r="BV13" s="79" t="b">
        <v>0</v>
      </c>
      <c r="BW13" s="79"/>
      <c r="BX13" s="79" t="b">
        <v>0</v>
      </c>
      <c r="BY13" s="79" t="b">
        <v>0</v>
      </c>
      <c r="BZ13" s="95" t="s">
        <v>485</v>
      </c>
      <c r="CA13" s="79" t="s">
        <v>506</v>
      </c>
      <c r="CB13" s="79"/>
      <c r="CC13" s="79"/>
      <c r="CD13" s="79"/>
      <c r="CE13" s="79" t="s">
        <v>528</v>
      </c>
      <c r="CF13" s="79"/>
      <c r="CG13" s="79">
        <v>4.6</v>
      </c>
      <c r="CH13" s="79"/>
      <c r="CI13" s="79" t="s">
        <v>541</v>
      </c>
      <c r="CJ13" s="79"/>
      <c r="CK13" s="79"/>
      <c r="CL13" s="79"/>
      <c r="CM13" s="79"/>
      <c r="CN13" s="79" t="s">
        <v>549</v>
      </c>
      <c r="CO13" s="79" t="s">
        <v>556</v>
      </c>
      <c r="CP13" s="79"/>
      <c r="CQ13" s="79"/>
      <c r="CR13" s="79"/>
      <c r="CS13" s="79"/>
      <c r="CT13" s="79"/>
      <c r="CU13" s="79" t="s">
        <v>562</v>
      </c>
      <c r="CV13" s="79">
        <v>107</v>
      </c>
      <c r="CW13" s="79"/>
      <c r="CX13" s="79"/>
      <c r="CY13" s="79"/>
      <c r="CZ13" s="79"/>
      <c r="DA13" s="79"/>
      <c r="DB13" s="79"/>
      <c r="DC13" s="79"/>
      <c r="DD13" s="79" t="s">
        <v>572</v>
      </c>
      <c r="DE13" s="79"/>
      <c r="DF13" s="79" t="s">
        <v>255</v>
      </c>
      <c r="DG13" s="79"/>
      <c r="DH13" s="79">
        <v>226</v>
      </c>
      <c r="DI13" s="79" t="s">
        <v>202</v>
      </c>
      <c r="DJ13" s="79" t="s">
        <v>584</v>
      </c>
      <c r="DK13" s="95" t="s">
        <v>595</v>
      </c>
      <c r="DL13" s="79">
        <v>13961</v>
      </c>
      <c r="DM13" s="79"/>
      <c r="DN13" s="79"/>
      <c r="DO13" s="79" t="str">
        <f>REPLACE(INDEX(GroupVertices[Group],MATCH(Vertices[[#This Row],[Vertex]],GroupVertices[Vertex],0)),1,1,"")</f>
        <v>1</v>
      </c>
      <c r="DP13" s="48"/>
      <c r="DQ13" s="49"/>
      <c r="DR13" s="48"/>
      <c r="DS13" s="49"/>
      <c r="DT13" s="48"/>
      <c r="DU13" s="49"/>
      <c r="DV13" s="48"/>
      <c r="DW13" s="49"/>
      <c r="DX13" s="48"/>
      <c r="DY13" s="119" t="s">
        <v>676</v>
      </c>
      <c r="DZ13" s="119" t="s">
        <v>676</v>
      </c>
      <c r="EA13" s="119" t="s">
        <v>676</v>
      </c>
      <c r="EB13" s="119" t="s">
        <v>676</v>
      </c>
      <c r="EC13" s="2"/>
      <c r="ED13" s="3"/>
      <c r="EE13" s="3"/>
      <c r="EF13" s="3"/>
      <c r="EG13" s="3"/>
    </row>
    <row r="14" spans="1:137" ht="41.45" customHeight="1">
      <c r="A14" s="65" t="s">
        <v>203</v>
      </c>
      <c r="C14" s="66"/>
      <c r="D14" s="66" t="s">
        <v>64</v>
      </c>
      <c r="E14" s="67">
        <v>293.60021050685725</v>
      </c>
      <c r="F14" s="69"/>
      <c r="G14" s="96" t="s">
        <v>344</v>
      </c>
      <c r="H14" s="66"/>
      <c r="I14" s="70" t="s">
        <v>203</v>
      </c>
      <c r="J14" s="71"/>
      <c r="K14" s="71" t="s">
        <v>75</v>
      </c>
      <c r="L14" s="70"/>
      <c r="M14" s="74">
        <v>53.38769166658524</v>
      </c>
      <c r="N14" s="75">
        <v>2455.100341796875</v>
      </c>
      <c r="O14" s="75">
        <v>960.4931030273438</v>
      </c>
      <c r="P14" s="76"/>
      <c r="Q14" s="77"/>
      <c r="R14" s="77"/>
      <c r="S14" s="81"/>
      <c r="T14" s="48">
        <v>6</v>
      </c>
      <c r="U14" s="48">
        <v>9</v>
      </c>
      <c r="V14" s="49">
        <v>1.176068</v>
      </c>
      <c r="W14" s="49">
        <v>0.034483</v>
      </c>
      <c r="X14" s="49">
        <v>0.05898</v>
      </c>
      <c r="Y14" s="49">
        <v>1.220832</v>
      </c>
      <c r="Z14" s="49">
        <v>0.4714285714285714</v>
      </c>
      <c r="AA14" s="49">
        <v>0</v>
      </c>
      <c r="AB14" s="72">
        <v>14</v>
      </c>
      <c r="AC14" s="72"/>
      <c r="AD14" s="73"/>
      <c r="AE14" s="79" t="s">
        <v>309</v>
      </c>
      <c r="AF14" s="95" t="s">
        <v>321</v>
      </c>
      <c r="AG14" s="79"/>
      <c r="AH14" s="95" t="s">
        <v>344</v>
      </c>
      <c r="AI14" s="79" t="s">
        <v>367</v>
      </c>
      <c r="AJ14" s="79"/>
      <c r="AK14" s="79"/>
      <c r="AL14" s="79"/>
      <c r="AM14" s="79"/>
      <c r="AN14" s="79"/>
      <c r="AO14" s="79"/>
      <c r="AP14" s="79"/>
      <c r="AQ14" s="79"/>
      <c r="AR14" s="79"/>
      <c r="AS14" s="79"/>
      <c r="AT14" s="79" t="s">
        <v>379</v>
      </c>
      <c r="AU14" s="79" t="s">
        <v>379</v>
      </c>
      <c r="AV14" s="79">
        <v>16</v>
      </c>
      <c r="AW14" s="79"/>
      <c r="AX14" s="79"/>
      <c r="AY14" s="79"/>
      <c r="AZ14" s="95" t="s">
        <v>408</v>
      </c>
      <c r="BA14" s="79"/>
      <c r="BB14" s="79"/>
      <c r="BC14" s="79" t="s">
        <v>421</v>
      </c>
      <c r="BD14" s="79"/>
      <c r="BE14" s="79" t="s">
        <v>438</v>
      </c>
      <c r="BF14" s="79" t="s">
        <v>448</v>
      </c>
      <c r="BG14" s="79"/>
      <c r="BH14" s="79" t="s">
        <v>456</v>
      </c>
      <c r="BI14" s="79">
        <v>1979</v>
      </c>
      <c r="BJ14" s="79"/>
      <c r="BK14" s="79"/>
      <c r="BL14" s="79"/>
      <c r="BM14" s="79"/>
      <c r="BN14" s="79"/>
      <c r="BO14" s="79"/>
      <c r="BP14" s="79"/>
      <c r="BQ14" s="79" t="b">
        <v>0</v>
      </c>
      <c r="BR14" s="79"/>
      <c r="BS14" s="79"/>
      <c r="BT14" s="79"/>
      <c r="BU14" s="79" t="b">
        <v>0</v>
      </c>
      <c r="BV14" s="79" t="b">
        <v>0</v>
      </c>
      <c r="BW14" s="79"/>
      <c r="BX14" s="79" t="b">
        <v>0</v>
      </c>
      <c r="BY14" s="79" t="b">
        <v>0</v>
      </c>
      <c r="BZ14" s="95" t="s">
        <v>486</v>
      </c>
      <c r="CA14" s="79" t="s">
        <v>499</v>
      </c>
      <c r="CB14" s="79"/>
      <c r="CC14" s="79"/>
      <c r="CD14" s="79"/>
      <c r="CE14" s="79" t="s">
        <v>529</v>
      </c>
      <c r="CF14" s="79"/>
      <c r="CG14" s="79">
        <v>4.7</v>
      </c>
      <c r="CH14" s="79"/>
      <c r="CI14" s="79" t="s">
        <v>541</v>
      </c>
      <c r="CJ14" s="79"/>
      <c r="CK14" s="79"/>
      <c r="CL14" s="79"/>
      <c r="CM14" s="79"/>
      <c r="CN14" s="79"/>
      <c r="CO14" s="79" t="s">
        <v>556</v>
      </c>
      <c r="CP14" s="79"/>
      <c r="CQ14" s="79"/>
      <c r="CR14" s="79"/>
      <c r="CS14" s="79"/>
      <c r="CT14" s="79"/>
      <c r="CU14" s="79"/>
      <c r="CV14" s="79">
        <v>11</v>
      </c>
      <c r="CW14" s="79"/>
      <c r="CX14" s="79"/>
      <c r="CY14" s="79"/>
      <c r="CZ14" s="79"/>
      <c r="DA14" s="79"/>
      <c r="DB14" s="79"/>
      <c r="DC14" s="79"/>
      <c r="DD14" s="79" t="s">
        <v>566</v>
      </c>
      <c r="DE14" s="79"/>
      <c r="DF14" s="79" t="s">
        <v>579</v>
      </c>
      <c r="DG14" s="79"/>
      <c r="DH14" s="79">
        <v>8</v>
      </c>
      <c r="DI14" s="79" t="s">
        <v>203</v>
      </c>
      <c r="DJ14" s="79" t="s">
        <v>582</v>
      </c>
      <c r="DK14" s="95" t="s">
        <v>596</v>
      </c>
      <c r="DL14" s="79">
        <v>16</v>
      </c>
      <c r="DM14" s="79"/>
      <c r="DN14" s="79"/>
      <c r="DO14" s="79" t="str">
        <f>REPLACE(INDEX(GroupVertices[Group],MATCH(Vertices[[#This Row],[Vertex]],GroupVertices[Vertex],0)),1,1,"")</f>
        <v>1</v>
      </c>
      <c r="DP14" s="48"/>
      <c r="DQ14" s="49"/>
      <c r="DR14" s="48"/>
      <c r="DS14" s="49"/>
      <c r="DT14" s="48"/>
      <c r="DU14" s="49"/>
      <c r="DV14" s="48"/>
      <c r="DW14" s="49"/>
      <c r="DX14" s="48"/>
      <c r="DY14" s="119" t="s">
        <v>676</v>
      </c>
      <c r="DZ14" s="119" t="s">
        <v>676</v>
      </c>
      <c r="EA14" s="119" t="s">
        <v>676</v>
      </c>
      <c r="EB14" s="119" t="s">
        <v>676</v>
      </c>
      <c r="EC14" s="2"/>
      <c r="ED14" s="3"/>
      <c r="EE14" s="3"/>
      <c r="EF14" s="3"/>
      <c r="EG14" s="3"/>
    </row>
    <row r="15" spans="1:137" ht="41.45" customHeight="1">
      <c r="A15" s="65" t="s">
        <v>204</v>
      </c>
      <c r="C15" s="66"/>
      <c r="D15" s="66" t="s">
        <v>64</v>
      </c>
      <c r="E15" s="67">
        <v>20</v>
      </c>
      <c r="F15" s="69"/>
      <c r="G15" s="96" t="s">
        <v>345</v>
      </c>
      <c r="H15" s="66"/>
      <c r="I15" s="70" t="s">
        <v>204</v>
      </c>
      <c r="J15" s="71"/>
      <c r="K15" s="71" t="s">
        <v>75</v>
      </c>
      <c r="L15" s="70"/>
      <c r="M15" s="74">
        <v>7.853036399372718</v>
      </c>
      <c r="N15" s="75">
        <v>5787.09326171875</v>
      </c>
      <c r="O15" s="75">
        <v>1409.4586181640625</v>
      </c>
      <c r="P15" s="76"/>
      <c r="Q15" s="77"/>
      <c r="R15" s="77"/>
      <c r="S15" s="81"/>
      <c r="T15" s="48">
        <v>5</v>
      </c>
      <c r="U15" s="48">
        <v>9</v>
      </c>
      <c r="V15" s="49">
        <v>0.153846</v>
      </c>
      <c r="W15" s="49">
        <v>0.033333</v>
      </c>
      <c r="X15" s="49">
        <v>0.056385</v>
      </c>
      <c r="Y15" s="49">
        <v>1.146598</v>
      </c>
      <c r="Z15" s="49">
        <v>0.4945054945054945</v>
      </c>
      <c r="AA15" s="49">
        <v>0</v>
      </c>
      <c r="AB15" s="72">
        <v>15</v>
      </c>
      <c r="AC15" s="72"/>
      <c r="AD15" s="73"/>
      <c r="AE15" s="79" t="s">
        <v>309</v>
      </c>
      <c r="AF15" s="95" t="s">
        <v>322</v>
      </c>
      <c r="AG15" s="79"/>
      <c r="AH15" s="95" t="s">
        <v>345</v>
      </c>
      <c r="AI15" s="79" t="s">
        <v>368</v>
      </c>
      <c r="AJ15" s="79"/>
      <c r="AK15" s="79"/>
      <c r="AL15" s="79"/>
      <c r="AM15" s="79"/>
      <c r="AN15" s="79"/>
      <c r="AO15" s="79"/>
      <c r="AP15" s="79"/>
      <c r="AQ15" s="79"/>
      <c r="AR15" s="79"/>
      <c r="AS15" s="79"/>
      <c r="AT15" s="79" t="s">
        <v>379</v>
      </c>
      <c r="AU15" s="79" t="s">
        <v>379</v>
      </c>
      <c r="AV15" s="79">
        <v>165</v>
      </c>
      <c r="AW15" s="79"/>
      <c r="AX15" s="79"/>
      <c r="AY15" s="79"/>
      <c r="AZ15" s="95" t="s">
        <v>409</v>
      </c>
      <c r="BA15" s="79"/>
      <c r="BB15" s="79"/>
      <c r="BC15" s="79" t="s">
        <v>422</v>
      </c>
      <c r="BD15" s="79"/>
      <c r="BE15" s="79" t="s">
        <v>439</v>
      </c>
      <c r="BF15" s="79" t="s">
        <v>448</v>
      </c>
      <c r="BG15" s="79"/>
      <c r="BH15" s="79" t="s">
        <v>460</v>
      </c>
      <c r="BI15" s="79">
        <v>1473</v>
      </c>
      <c r="BJ15" s="79"/>
      <c r="BK15" s="79"/>
      <c r="BL15" s="79"/>
      <c r="BM15" s="79">
        <v>1968</v>
      </c>
      <c r="BN15" s="79"/>
      <c r="BO15" s="79"/>
      <c r="BP15" s="79"/>
      <c r="BQ15" s="79" t="b">
        <v>0</v>
      </c>
      <c r="BR15" s="79"/>
      <c r="BS15" s="79"/>
      <c r="BT15" s="79"/>
      <c r="BU15" s="79" t="b">
        <v>0</v>
      </c>
      <c r="BV15" s="79" t="b">
        <v>0</v>
      </c>
      <c r="BW15" s="79"/>
      <c r="BX15" s="79" t="b">
        <v>0</v>
      </c>
      <c r="BY15" s="79" t="b">
        <v>0</v>
      </c>
      <c r="BZ15" s="95" t="s">
        <v>487</v>
      </c>
      <c r="CA15" s="79" t="s">
        <v>507</v>
      </c>
      <c r="CB15" s="79"/>
      <c r="CC15" s="79" t="s">
        <v>515</v>
      </c>
      <c r="CD15" s="79"/>
      <c r="CE15" s="79" t="s">
        <v>530</v>
      </c>
      <c r="CF15" s="79"/>
      <c r="CG15" s="79">
        <v>4.5</v>
      </c>
      <c r="CH15" s="79"/>
      <c r="CI15" s="79" t="s">
        <v>541</v>
      </c>
      <c r="CJ15" s="79"/>
      <c r="CK15" s="79"/>
      <c r="CL15" s="79"/>
      <c r="CM15" s="79"/>
      <c r="CN15" s="79" t="s">
        <v>550</v>
      </c>
      <c r="CO15" s="79" t="s">
        <v>556</v>
      </c>
      <c r="CP15" s="79"/>
      <c r="CQ15" s="79"/>
      <c r="CR15" s="79"/>
      <c r="CS15" s="79"/>
      <c r="CT15" s="79" t="s">
        <v>560</v>
      </c>
      <c r="CU15" s="79"/>
      <c r="CV15" s="79">
        <v>12</v>
      </c>
      <c r="CW15" s="79"/>
      <c r="CX15" s="79"/>
      <c r="CY15" s="79"/>
      <c r="CZ15" s="79"/>
      <c r="DA15" s="79"/>
      <c r="DB15" s="79"/>
      <c r="DC15" s="79"/>
      <c r="DD15" s="79" t="s">
        <v>573</v>
      </c>
      <c r="DE15" s="79"/>
      <c r="DF15" s="79" t="s">
        <v>579</v>
      </c>
      <c r="DG15" s="79"/>
      <c r="DH15" s="79">
        <v>18</v>
      </c>
      <c r="DI15" s="79" t="s">
        <v>204</v>
      </c>
      <c r="DJ15" s="79" t="s">
        <v>584</v>
      </c>
      <c r="DK15" s="95" t="s">
        <v>597</v>
      </c>
      <c r="DL15" s="79">
        <v>165</v>
      </c>
      <c r="DM15" s="79"/>
      <c r="DN15" s="79"/>
      <c r="DO15" s="79" t="str">
        <f>REPLACE(INDEX(GroupVertices[Group],MATCH(Vertices[[#This Row],[Vertex]],GroupVertices[Vertex],0)),1,1,"")</f>
        <v>1</v>
      </c>
      <c r="DP15" s="48"/>
      <c r="DQ15" s="49"/>
      <c r="DR15" s="48"/>
      <c r="DS15" s="49"/>
      <c r="DT15" s="48"/>
      <c r="DU15" s="49"/>
      <c r="DV15" s="48"/>
      <c r="DW15" s="49"/>
      <c r="DX15" s="48"/>
      <c r="DY15" s="119" t="s">
        <v>676</v>
      </c>
      <c r="DZ15" s="119" t="s">
        <v>676</v>
      </c>
      <c r="EA15" s="119" t="s">
        <v>676</v>
      </c>
      <c r="EB15" s="119" t="s">
        <v>676</v>
      </c>
      <c r="EC15" s="2"/>
      <c r="ED15" s="3"/>
      <c r="EE15" s="3"/>
      <c r="EF15" s="3"/>
      <c r="EG15" s="3"/>
    </row>
    <row r="16" spans="1:137" ht="41.45" customHeight="1">
      <c r="A16" s="65" t="s">
        <v>205</v>
      </c>
      <c r="C16" s="66"/>
      <c r="D16" s="66" t="s">
        <v>64</v>
      </c>
      <c r="E16" s="67">
        <v>293.60021050685725</v>
      </c>
      <c r="F16" s="69"/>
      <c r="G16" s="96" t="s">
        <v>346</v>
      </c>
      <c r="H16" s="66"/>
      <c r="I16" s="70" t="s">
        <v>205</v>
      </c>
      <c r="J16" s="71"/>
      <c r="K16" s="71" t="s">
        <v>75</v>
      </c>
      <c r="L16" s="70"/>
      <c r="M16" s="74">
        <v>53.38769166658524</v>
      </c>
      <c r="N16" s="75">
        <v>6008.806640625</v>
      </c>
      <c r="O16" s="75">
        <v>6248.87646484375</v>
      </c>
      <c r="P16" s="76"/>
      <c r="Q16" s="77"/>
      <c r="R16" s="77"/>
      <c r="S16" s="81"/>
      <c r="T16" s="48">
        <v>4</v>
      </c>
      <c r="U16" s="48">
        <v>11</v>
      </c>
      <c r="V16" s="49">
        <v>1.176068</v>
      </c>
      <c r="W16" s="49">
        <v>0.034483</v>
      </c>
      <c r="X16" s="49">
        <v>0.05898</v>
      </c>
      <c r="Y16" s="49">
        <v>1.220832</v>
      </c>
      <c r="Z16" s="49">
        <v>0.4714285714285714</v>
      </c>
      <c r="AA16" s="49">
        <v>0</v>
      </c>
      <c r="AB16" s="72">
        <v>16</v>
      </c>
      <c r="AC16" s="72"/>
      <c r="AD16" s="73"/>
      <c r="AE16" s="79" t="s">
        <v>309</v>
      </c>
      <c r="AF16" s="95" t="s">
        <v>323</v>
      </c>
      <c r="AG16" s="79"/>
      <c r="AH16" s="95" t="s">
        <v>346</v>
      </c>
      <c r="AI16" s="79" t="s">
        <v>369</v>
      </c>
      <c r="AJ16" s="79"/>
      <c r="AK16" s="79"/>
      <c r="AL16" s="79"/>
      <c r="AM16" s="79"/>
      <c r="AN16" s="79"/>
      <c r="AO16" s="79"/>
      <c r="AP16" s="79"/>
      <c r="AQ16" s="79"/>
      <c r="AR16" s="79"/>
      <c r="AS16" s="79"/>
      <c r="AT16" s="79" t="s">
        <v>379</v>
      </c>
      <c r="AU16" s="79" t="s">
        <v>388</v>
      </c>
      <c r="AV16" s="79">
        <v>55</v>
      </c>
      <c r="AW16" s="79"/>
      <c r="AX16" s="79"/>
      <c r="AY16" s="79"/>
      <c r="AZ16" s="95" t="s">
        <v>410</v>
      </c>
      <c r="BA16" s="79"/>
      <c r="BB16" s="79"/>
      <c r="BC16" s="79"/>
      <c r="BD16" s="79"/>
      <c r="BE16" s="79" t="s">
        <v>440</v>
      </c>
      <c r="BF16" s="79" t="s">
        <v>448</v>
      </c>
      <c r="BG16" s="79"/>
      <c r="BH16" s="79" t="s">
        <v>461</v>
      </c>
      <c r="BI16" s="79">
        <v>2639</v>
      </c>
      <c r="BJ16" s="79"/>
      <c r="BK16" s="79"/>
      <c r="BL16" s="79"/>
      <c r="BM16" s="79"/>
      <c r="BN16" s="79"/>
      <c r="BO16" s="79"/>
      <c r="BP16" s="79"/>
      <c r="BQ16" s="79" t="b">
        <v>0</v>
      </c>
      <c r="BR16" s="79"/>
      <c r="BS16" s="79"/>
      <c r="BT16" s="79"/>
      <c r="BU16" s="79" t="b">
        <v>0</v>
      </c>
      <c r="BV16" s="79" t="b">
        <v>0</v>
      </c>
      <c r="BW16" s="79"/>
      <c r="BX16" s="79" t="b">
        <v>0</v>
      </c>
      <c r="BY16" s="79" t="b">
        <v>0</v>
      </c>
      <c r="BZ16" s="95" t="s">
        <v>488</v>
      </c>
      <c r="CA16" s="79" t="s">
        <v>499</v>
      </c>
      <c r="CB16" s="79"/>
      <c r="CC16" s="79"/>
      <c r="CD16" s="79"/>
      <c r="CE16" s="79" t="s">
        <v>531</v>
      </c>
      <c r="CF16" s="79"/>
      <c r="CG16" s="79">
        <v>5</v>
      </c>
      <c r="CH16" s="79"/>
      <c r="CI16" s="79" t="s">
        <v>541</v>
      </c>
      <c r="CJ16" s="79"/>
      <c r="CK16" s="79"/>
      <c r="CL16" s="79"/>
      <c r="CM16" s="79"/>
      <c r="CN16" s="79" t="s">
        <v>551</v>
      </c>
      <c r="CO16" s="79" t="s">
        <v>556</v>
      </c>
      <c r="CP16" s="79"/>
      <c r="CQ16" s="79"/>
      <c r="CR16" s="79"/>
      <c r="CS16" s="79"/>
      <c r="CT16" s="79"/>
      <c r="CU16" s="79"/>
      <c r="CV16" s="79">
        <v>4</v>
      </c>
      <c r="CW16" s="79"/>
      <c r="CX16" s="79"/>
      <c r="CY16" s="79"/>
      <c r="CZ16" s="79"/>
      <c r="DA16" s="79"/>
      <c r="DB16" s="79"/>
      <c r="DC16" s="79"/>
      <c r="DD16" s="79" t="s">
        <v>566</v>
      </c>
      <c r="DE16" s="79"/>
      <c r="DF16" s="79" t="s">
        <v>579</v>
      </c>
      <c r="DG16" s="79"/>
      <c r="DH16" s="79">
        <v>43</v>
      </c>
      <c r="DI16" s="79" t="s">
        <v>205</v>
      </c>
      <c r="DJ16" s="79" t="s">
        <v>582</v>
      </c>
      <c r="DK16" s="79" t="s">
        <v>598</v>
      </c>
      <c r="DL16" s="79">
        <v>55</v>
      </c>
      <c r="DM16" s="79"/>
      <c r="DN16" s="79"/>
      <c r="DO16" s="79" t="str">
        <f>REPLACE(INDEX(GroupVertices[Group],MATCH(Vertices[[#This Row],[Vertex]],GroupVertices[Vertex],0)),1,1,"")</f>
        <v>1</v>
      </c>
      <c r="DP16" s="48"/>
      <c r="DQ16" s="49"/>
      <c r="DR16" s="48"/>
      <c r="DS16" s="49"/>
      <c r="DT16" s="48"/>
      <c r="DU16" s="49"/>
      <c r="DV16" s="48"/>
      <c r="DW16" s="49"/>
      <c r="DX16" s="48"/>
      <c r="DY16" s="119" t="s">
        <v>676</v>
      </c>
      <c r="DZ16" s="119" t="s">
        <v>676</v>
      </c>
      <c r="EA16" s="119" t="s">
        <v>676</v>
      </c>
      <c r="EB16" s="119" t="s">
        <v>676</v>
      </c>
      <c r="EC16" s="2"/>
      <c r="ED16" s="3"/>
      <c r="EE16" s="3"/>
      <c r="EF16" s="3"/>
      <c r="EG16" s="3"/>
    </row>
    <row r="17" spans="1:137" ht="41.45" customHeight="1">
      <c r="A17" s="65" t="s">
        <v>206</v>
      </c>
      <c r="C17" s="66"/>
      <c r="D17" s="66" t="s">
        <v>64</v>
      </c>
      <c r="E17" s="67">
        <v>392.2282201978644</v>
      </c>
      <c r="F17" s="69"/>
      <c r="G17" s="96" t="s">
        <v>347</v>
      </c>
      <c r="H17" s="66"/>
      <c r="I17" s="70" t="s">
        <v>206</v>
      </c>
      <c r="J17" s="71"/>
      <c r="K17" s="71" t="s">
        <v>75</v>
      </c>
      <c r="L17" s="70"/>
      <c r="M17" s="74">
        <v>110.05858676375487</v>
      </c>
      <c r="N17" s="75">
        <v>4185.03369140625</v>
      </c>
      <c r="O17" s="75">
        <v>2779.1328125</v>
      </c>
      <c r="P17" s="76"/>
      <c r="Q17" s="77"/>
      <c r="R17" s="77"/>
      <c r="S17" s="81"/>
      <c r="T17" s="48">
        <v>3</v>
      </c>
      <c r="U17" s="48">
        <v>13</v>
      </c>
      <c r="V17" s="49">
        <v>2.448291</v>
      </c>
      <c r="W17" s="49">
        <v>0.035714</v>
      </c>
      <c r="X17" s="49">
        <v>0.061576</v>
      </c>
      <c r="Y17" s="49">
        <v>1.295015</v>
      </c>
      <c r="Z17" s="49">
        <v>0.45</v>
      </c>
      <c r="AA17" s="49">
        <v>0</v>
      </c>
      <c r="AB17" s="72">
        <v>17</v>
      </c>
      <c r="AC17" s="72"/>
      <c r="AD17" s="73"/>
      <c r="AE17" s="79" t="s">
        <v>309</v>
      </c>
      <c r="AF17" s="95" t="s">
        <v>324</v>
      </c>
      <c r="AG17" s="79"/>
      <c r="AH17" s="95" t="s">
        <v>347</v>
      </c>
      <c r="AI17" s="79" t="s">
        <v>370</v>
      </c>
      <c r="AJ17" s="79"/>
      <c r="AK17" s="79"/>
      <c r="AL17" s="79"/>
      <c r="AM17" s="79"/>
      <c r="AN17" s="79"/>
      <c r="AO17" s="79"/>
      <c r="AP17" s="79"/>
      <c r="AQ17" s="79"/>
      <c r="AR17" s="79"/>
      <c r="AS17" s="79"/>
      <c r="AT17" s="79" t="s">
        <v>379</v>
      </c>
      <c r="AU17" s="79" t="s">
        <v>379</v>
      </c>
      <c r="AV17" s="79">
        <v>204</v>
      </c>
      <c r="AW17" s="79"/>
      <c r="AX17" s="79"/>
      <c r="AY17" s="79"/>
      <c r="AZ17" s="95" t="s">
        <v>411</v>
      </c>
      <c r="BA17" s="79"/>
      <c r="BB17" s="79"/>
      <c r="BC17" s="79" t="s">
        <v>423</v>
      </c>
      <c r="BD17" s="79"/>
      <c r="BE17" s="79" t="s">
        <v>441</v>
      </c>
      <c r="BF17" s="79" t="s">
        <v>448</v>
      </c>
      <c r="BG17" s="79"/>
      <c r="BH17" s="79" t="s">
        <v>462</v>
      </c>
      <c r="BI17" s="79">
        <v>2747</v>
      </c>
      <c r="BJ17" s="79"/>
      <c r="BK17" s="79"/>
      <c r="BL17" s="79"/>
      <c r="BM17" s="79"/>
      <c r="BN17" s="79"/>
      <c r="BO17" s="79"/>
      <c r="BP17" s="79"/>
      <c r="BQ17" s="79" t="b">
        <v>0</v>
      </c>
      <c r="BR17" s="79"/>
      <c r="BS17" s="79"/>
      <c r="BT17" s="79"/>
      <c r="BU17" s="79" t="b">
        <v>1</v>
      </c>
      <c r="BV17" s="79" t="b">
        <v>0</v>
      </c>
      <c r="BW17" s="79"/>
      <c r="BX17" s="79" t="b">
        <v>0</v>
      </c>
      <c r="BY17" s="79" t="b">
        <v>0</v>
      </c>
      <c r="BZ17" s="95" t="s">
        <v>489</v>
      </c>
      <c r="CA17" s="79" t="s">
        <v>507</v>
      </c>
      <c r="CB17" s="79"/>
      <c r="CC17" s="79" t="s">
        <v>516</v>
      </c>
      <c r="CD17" s="79"/>
      <c r="CE17" s="79" t="s">
        <v>532</v>
      </c>
      <c r="CF17" s="79"/>
      <c r="CG17" s="79">
        <v>4.2</v>
      </c>
      <c r="CH17" s="79"/>
      <c r="CI17" s="79" t="s">
        <v>541</v>
      </c>
      <c r="CJ17" s="79"/>
      <c r="CK17" s="79"/>
      <c r="CL17" s="79"/>
      <c r="CM17" s="79"/>
      <c r="CN17" s="79" t="s">
        <v>552</v>
      </c>
      <c r="CO17" s="79" t="s">
        <v>556</v>
      </c>
      <c r="CP17" s="79"/>
      <c r="CQ17" s="79"/>
      <c r="CR17" s="79"/>
      <c r="CS17" s="79"/>
      <c r="CT17" s="79"/>
      <c r="CU17" s="79"/>
      <c r="CV17" s="79">
        <v>16</v>
      </c>
      <c r="CW17" s="79"/>
      <c r="CX17" s="79"/>
      <c r="CY17" s="79"/>
      <c r="CZ17" s="79"/>
      <c r="DA17" s="79"/>
      <c r="DB17" s="79"/>
      <c r="DC17" s="79"/>
      <c r="DD17" s="79" t="s">
        <v>573</v>
      </c>
      <c r="DE17" s="79"/>
      <c r="DF17" s="79" t="s">
        <v>579</v>
      </c>
      <c r="DG17" s="79"/>
      <c r="DH17" s="79">
        <v>151</v>
      </c>
      <c r="DI17" s="79" t="s">
        <v>206</v>
      </c>
      <c r="DJ17" s="79" t="s">
        <v>582</v>
      </c>
      <c r="DK17" s="79" t="s">
        <v>599</v>
      </c>
      <c r="DL17" s="79">
        <v>204</v>
      </c>
      <c r="DM17" s="79"/>
      <c r="DN17" s="79"/>
      <c r="DO17" s="79" t="str">
        <f>REPLACE(INDEX(GroupVertices[Group],MATCH(Vertices[[#This Row],[Vertex]],GroupVertices[Vertex],0)),1,1,"")</f>
        <v>1</v>
      </c>
      <c r="DP17" s="48"/>
      <c r="DQ17" s="49"/>
      <c r="DR17" s="48"/>
      <c r="DS17" s="49"/>
      <c r="DT17" s="48"/>
      <c r="DU17" s="49"/>
      <c r="DV17" s="48"/>
      <c r="DW17" s="49"/>
      <c r="DX17" s="48"/>
      <c r="DY17" s="119" t="s">
        <v>676</v>
      </c>
      <c r="DZ17" s="119" t="s">
        <v>676</v>
      </c>
      <c r="EA17" s="119" t="s">
        <v>676</v>
      </c>
      <c r="EB17" s="119" t="s">
        <v>676</v>
      </c>
      <c r="EC17" s="2"/>
      <c r="ED17" s="3"/>
      <c r="EE17" s="3"/>
      <c r="EF17" s="3"/>
      <c r="EG17" s="3"/>
    </row>
    <row r="18" spans="1:137" ht="41.45" customHeight="1">
      <c r="A18" s="65" t="s">
        <v>207</v>
      </c>
      <c r="C18" s="66"/>
      <c r="D18" s="66" t="s">
        <v>64</v>
      </c>
      <c r="E18" s="67">
        <v>293.60021050685725</v>
      </c>
      <c r="F18" s="69"/>
      <c r="G18" s="96" t="s">
        <v>348</v>
      </c>
      <c r="H18" s="66"/>
      <c r="I18" s="70" t="s">
        <v>207</v>
      </c>
      <c r="J18" s="71"/>
      <c r="K18" s="71" t="s">
        <v>75</v>
      </c>
      <c r="L18" s="70"/>
      <c r="M18" s="74">
        <v>53.38769166658524</v>
      </c>
      <c r="N18" s="75">
        <v>6136.66015625</v>
      </c>
      <c r="O18" s="75">
        <v>4527.5224609375</v>
      </c>
      <c r="P18" s="76"/>
      <c r="Q18" s="77"/>
      <c r="R18" s="77"/>
      <c r="S18" s="81"/>
      <c r="T18" s="48">
        <v>2</v>
      </c>
      <c r="U18" s="48">
        <v>13</v>
      </c>
      <c r="V18" s="49">
        <v>1.176068</v>
      </c>
      <c r="W18" s="49">
        <v>0.034483</v>
      </c>
      <c r="X18" s="49">
        <v>0.05898</v>
      </c>
      <c r="Y18" s="49">
        <v>1.220832</v>
      </c>
      <c r="Z18" s="49">
        <v>0.4714285714285714</v>
      </c>
      <c r="AA18" s="49">
        <v>0</v>
      </c>
      <c r="AB18" s="72">
        <v>18</v>
      </c>
      <c r="AC18" s="72"/>
      <c r="AD18" s="73"/>
      <c r="AE18" s="79" t="s">
        <v>309</v>
      </c>
      <c r="AF18" s="95" t="s">
        <v>325</v>
      </c>
      <c r="AG18" s="79"/>
      <c r="AH18" s="95" t="s">
        <v>348</v>
      </c>
      <c r="AI18" s="79" t="s">
        <v>371</v>
      </c>
      <c r="AJ18" s="79"/>
      <c r="AK18" s="79"/>
      <c r="AL18" s="79"/>
      <c r="AM18" s="79"/>
      <c r="AN18" s="79"/>
      <c r="AO18" s="79"/>
      <c r="AP18" s="79"/>
      <c r="AQ18" s="79"/>
      <c r="AR18" s="79"/>
      <c r="AS18" s="79"/>
      <c r="AT18" s="79" t="s">
        <v>379</v>
      </c>
      <c r="AU18" s="79" t="s">
        <v>379</v>
      </c>
      <c r="AV18" s="79">
        <v>144</v>
      </c>
      <c r="AW18" s="79"/>
      <c r="AX18" s="79"/>
      <c r="AY18" s="79"/>
      <c r="AZ18" s="95" t="s">
        <v>412</v>
      </c>
      <c r="BA18" s="79"/>
      <c r="BB18" s="79"/>
      <c r="BC18" s="79" t="s">
        <v>424</v>
      </c>
      <c r="BD18" s="79"/>
      <c r="BE18" s="79" t="s">
        <v>442</v>
      </c>
      <c r="BF18" s="79" t="s">
        <v>448</v>
      </c>
      <c r="BG18" s="79"/>
      <c r="BH18" s="79" t="s">
        <v>463</v>
      </c>
      <c r="BI18" s="79">
        <v>1513</v>
      </c>
      <c r="BJ18" s="79"/>
      <c r="BK18" s="79"/>
      <c r="BL18" s="79"/>
      <c r="BM18" s="99">
        <v>23743</v>
      </c>
      <c r="BN18" s="79"/>
      <c r="BO18" s="79"/>
      <c r="BP18" s="79"/>
      <c r="BQ18" s="79" t="b">
        <v>0</v>
      </c>
      <c r="BR18" s="79"/>
      <c r="BS18" s="79"/>
      <c r="BT18" s="79"/>
      <c r="BU18" s="79" t="b">
        <v>0</v>
      </c>
      <c r="BV18" s="79" t="b">
        <v>0</v>
      </c>
      <c r="BW18" s="79"/>
      <c r="BX18" s="79" t="b">
        <v>0</v>
      </c>
      <c r="BY18" s="79" t="b">
        <v>0</v>
      </c>
      <c r="BZ18" s="95" t="s">
        <v>490</v>
      </c>
      <c r="CA18" s="79" t="s">
        <v>508</v>
      </c>
      <c r="CB18" s="79"/>
      <c r="CC18" s="79" t="s">
        <v>517</v>
      </c>
      <c r="CD18" s="79"/>
      <c r="CE18" s="79" t="s">
        <v>533</v>
      </c>
      <c r="CF18" s="79"/>
      <c r="CG18" s="79">
        <v>5</v>
      </c>
      <c r="CH18" s="79"/>
      <c r="CI18" s="79" t="s">
        <v>541</v>
      </c>
      <c r="CJ18" s="79"/>
      <c r="CK18" s="79"/>
      <c r="CL18" s="79"/>
      <c r="CM18" s="79"/>
      <c r="CN18" s="79" t="s">
        <v>553</v>
      </c>
      <c r="CO18" s="79" t="s">
        <v>556</v>
      </c>
      <c r="CP18" s="79"/>
      <c r="CQ18" s="79"/>
      <c r="CR18" s="79" t="s">
        <v>557</v>
      </c>
      <c r="CS18" s="79"/>
      <c r="CT18" s="79"/>
      <c r="CU18" s="79"/>
      <c r="CV18" s="79">
        <v>4</v>
      </c>
      <c r="CW18" s="79"/>
      <c r="CX18" s="79"/>
      <c r="CY18" s="79"/>
      <c r="CZ18" s="79"/>
      <c r="DA18" s="79"/>
      <c r="DB18" s="79"/>
      <c r="DC18" s="79"/>
      <c r="DD18" s="79" t="s">
        <v>574</v>
      </c>
      <c r="DE18" s="79"/>
      <c r="DF18" s="79" t="s">
        <v>579</v>
      </c>
      <c r="DG18" s="79"/>
      <c r="DH18" s="79">
        <v>8</v>
      </c>
      <c r="DI18" s="79" t="s">
        <v>207</v>
      </c>
      <c r="DJ18" s="79" t="s">
        <v>582</v>
      </c>
      <c r="DK18" s="79" t="s">
        <v>600</v>
      </c>
      <c r="DL18" s="79">
        <v>144</v>
      </c>
      <c r="DM18" s="79"/>
      <c r="DN18" s="79"/>
      <c r="DO18" s="79" t="str">
        <f>REPLACE(INDEX(GroupVertices[Group],MATCH(Vertices[[#This Row],[Vertex]],GroupVertices[Vertex],0)),1,1,"")</f>
        <v>1</v>
      </c>
      <c r="DP18" s="48"/>
      <c r="DQ18" s="49"/>
      <c r="DR18" s="48"/>
      <c r="DS18" s="49"/>
      <c r="DT18" s="48"/>
      <c r="DU18" s="49"/>
      <c r="DV18" s="48"/>
      <c r="DW18" s="49"/>
      <c r="DX18" s="48"/>
      <c r="DY18" s="119" t="s">
        <v>676</v>
      </c>
      <c r="DZ18" s="119" t="s">
        <v>676</v>
      </c>
      <c r="EA18" s="119" t="s">
        <v>676</v>
      </c>
      <c r="EB18" s="119" t="s">
        <v>676</v>
      </c>
      <c r="EC18" s="2"/>
      <c r="ED18" s="3"/>
      <c r="EE18" s="3"/>
      <c r="EF18" s="3"/>
      <c r="EG18" s="3"/>
    </row>
    <row r="19" spans="1:137" ht="41.45" customHeight="1">
      <c r="A19" s="65" t="s">
        <v>208</v>
      </c>
      <c r="C19" s="66"/>
      <c r="D19" s="66" t="s">
        <v>64</v>
      </c>
      <c r="E19" s="67">
        <v>392.2282201978644</v>
      </c>
      <c r="F19" s="69"/>
      <c r="G19" s="96" t="s">
        <v>349</v>
      </c>
      <c r="H19" s="66"/>
      <c r="I19" s="70" t="s">
        <v>208</v>
      </c>
      <c r="J19" s="71"/>
      <c r="K19" s="71" t="s">
        <v>75</v>
      </c>
      <c r="L19" s="70"/>
      <c r="M19" s="74">
        <v>110.05858676375487</v>
      </c>
      <c r="N19" s="75">
        <v>3635.517333984375</v>
      </c>
      <c r="O19" s="75">
        <v>6777.20556640625</v>
      </c>
      <c r="P19" s="76"/>
      <c r="Q19" s="77"/>
      <c r="R19" s="77"/>
      <c r="S19" s="81"/>
      <c r="T19" s="48">
        <v>1</v>
      </c>
      <c r="U19" s="48">
        <v>15</v>
      </c>
      <c r="V19" s="49">
        <v>2.448291</v>
      </c>
      <c r="W19" s="49">
        <v>0.035714</v>
      </c>
      <c r="X19" s="49">
        <v>0.061576</v>
      </c>
      <c r="Y19" s="49">
        <v>1.295015</v>
      </c>
      <c r="Z19" s="49">
        <v>0.45</v>
      </c>
      <c r="AA19" s="49">
        <v>0</v>
      </c>
      <c r="AB19" s="72">
        <v>19</v>
      </c>
      <c r="AC19" s="72"/>
      <c r="AD19" s="73"/>
      <c r="AE19" s="79" t="s">
        <v>309</v>
      </c>
      <c r="AF19" s="95" t="s">
        <v>326</v>
      </c>
      <c r="AG19" s="79"/>
      <c r="AH19" s="95" t="s">
        <v>349</v>
      </c>
      <c r="AI19" s="79" t="s">
        <v>372</v>
      </c>
      <c r="AJ19" s="79"/>
      <c r="AK19" s="79"/>
      <c r="AL19" s="79"/>
      <c r="AM19" s="79"/>
      <c r="AN19" s="79"/>
      <c r="AO19" s="79"/>
      <c r="AP19" s="79"/>
      <c r="AQ19" s="79"/>
      <c r="AR19" s="79"/>
      <c r="AS19" s="79"/>
      <c r="AT19" s="79" t="s">
        <v>379</v>
      </c>
      <c r="AU19" s="79" t="s">
        <v>394</v>
      </c>
      <c r="AV19" s="79">
        <v>7</v>
      </c>
      <c r="AW19" s="79"/>
      <c r="AX19" s="79"/>
      <c r="AY19" s="79"/>
      <c r="AZ19" s="95" t="s">
        <v>413</v>
      </c>
      <c r="BA19" s="79"/>
      <c r="BB19" s="79"/>
      <c r="BC19" s="79" t="s">
        <v>425</v>
      </c>
      <c r="BD19" s="79"/>
      <c r="BE19" s="79" t="s">
        <v>443</v>
      </c>
      <c r="BF19" s="79" t="s">
        <v>448</v>
      </c>
      <c r="BG19" s="79"/>
      <c r="BH19" s="79" t="s">
        <v>464</v>
      </c>
      <c r="BI19" s="79">
        <v>741</v>
      </c>
      <c r="BJ19" s="79"/>
      <c r="BK19" s="79"/>
      <c r="BL19" s="79"/>
      <c r="BM19" s="79"/>
      <c r="BN19" s="79"/>
      <c r="BO19" s="79"/>
      <c r="BP19" s="79"/>
      <c r="BQ19" s="79" t="b">
        <v>0</v>
      </c>
      <c r="BR19" s="79"/>
      <c r="BS19" s="79"/>
      <c r="BT19" s="79"/>
      <c r="BU19" s="79" t="b">
        <v>0</v>
      </c>
      <c r="BV19" s="79" t="b">
        <v>0</v>
      </c>
      <c r="BW19" s="79"/>
      <c r="BX19" s="79" t="b">
        <v>0</v>
      </c>
      <c r="BY19" s="79" t="b">
        <v>0</v>
      </c>
      <c r="BZ19" s="95" t="s">
        <v>491</v>
      </c>
      <c r="CA19" s="79" t="s">
        <v>509</v>
      </c>
      <c r="CB19" s="79"/>
      <c r="CC19" s="79"/>
      <c r="CD19" s="79"/>
      <c r="CE19" s="79" t="s">
        <v>534</v>
      </c>
      <c r="CF19" s="79"/>
      <c r="CG19" s="79">
        <v>5</v>
      </c>
      <c r="CH19" s="79"/>
      <c r="CI19" s="79" t="s">
        <v>542</v>
      </c>
      <c r="CJ19" s="79"/>
      <c r="CK19" s="79"/>
      <c r="CL19" s="79"/>
      <c r="CM19" s="79"/>
      <c r="CN19" s="79" t="s">
        <v>554</v>
      </c>
      <c r="CO19" s="79" t="s">
        <v>556</v>
      </c>
      <c r="CP19" s="79"/>
      <c r="CQ19" s="79"/>
      <c r="CR19" s="79"/>
      <c r="CS19" s="79"/>
      <c r="CT19" s="79"/>
      <c r="CU19" s="79" t="s">
        <v>563</v>
      </c>
      <c r="CV19" s="79">
        <v>3</v>
      </c>
      <c r="CW19" s="79"/>
      <c r="CX19" s="79"/>
      <c r="CY19" s="79"/>
      <c r="CZ19" s="79"/>
      <c r="DA19" s="79"/>
      <c r="DB19" s="79"/>
      <c r="DC19" s="79"/>
      <c r="DD19" s="79" t="s">
        <v>575</v>
      </c>
      <c r="DE19" s="79"/>
      <c r="DF19" s="79" t="s">
        <v>255</v>
      </c>
      <c r="DG19" s="79"/>
      <c r="DH19" s="79">
        <v>7</v>
      </c>
      <c r="DI19" s="79"/>
      <c r="DJ19" s="79" t="s">
        <v>582</v>
      </c>
      <c r="DK19" s="95" t="s">
        <v>601</v>
      </c>
      <c r="DL19" s="79">
        <v>7</v>
      </c>
      <c r="DM19" s="79"/>
      <c r="DN19" s="79"/>
      <c r="DO19" s="79" t="str">
        <f>REPLACE(INDEX(GroupVertices[Group],MATCH(Vertices[[#This Row],[Vertex]],GroupVertices[Vertex],0)),1,1,"")</f>
        <v>1</v>
      </c>
      <c r="DP19" s="48"/>
      <c r="DQ19" s="49"/>
      <c r="DR19" s="48"/>
      <c r="DS19" s="49"/>
      <c r="DT19" s="48"/>
      <c r="DU19" s="49"/>
      <c r="DV19" s="48"/>
      <c r="DW19" s="49"/>
      <c r="DX19" s="48"/>
      <c r="DY19" s="119" t="s">
        <v>676</v>
      </c>
      <c r="DZ19" s="119" t="s">
        <v>676</v>
      </c>
      <c r="EA19" s="119" t="s">
        <v>676</v>
      </c>
      <c r="EB19" s="119" t="s">
        <v>676</v>
      </c>
      <c r="EC19" s="2"/>
      <c r="ED19" s="3"/>
      <c r="EE19" s="3"/>
      <c r="EF19" s="3"/>
      <c r="EG19" s="3"/>
    </row>
    <row r="20" spans="1:137" ht="41.45" customHeight="1">
      <c r="A20" s="65" t="s">
        <v>212</v>
      </c>
      <c r="C20" s="66"/>
      <c r="D20" s="66" t="s">
        <v>64</v>
      </c>
      <c r="E20" s="67"/>
      <c r="F20" s="69"/>
      <c r="G20" s="96" t="s">
        <v>350</v>
      </c>
      <c r="H20" s="66"/>
      <c r="I20" s="70" t="s">
        <v>212</v>
      </c>
      <c r="J20" s="71"/>
      <c r="K20" s="71" t="s">
        <v>75</v>
      </c>
      <c r="L20" s="70"/>
      <c r="M20" s="74">
        <v>1</v>
      </c>
      <c r="N20" s="75">
        <v>7560.02294921875</v>
      </c>
      <c r="O20" s="75">
        <v>766.1919555664062</v>
      </c>
      <c r="P20" s="76"/>
      <c r="Q20" s="77"/>
      <c r="R20" s="77"/>
      <c r="S20" s="81"/>
      <c r="T20" s="48">
        <v>1</v>
      </c>
      <c r="U20" s="48">
        <v>0</v>
      </c>
      <c r="V20" s="49">
        <v>0</v>
      </c>
      <c r="W20" s="49">
        <v>0.023256</v>
      </c>
      <c r="X20" s="49">
        <v>0.004263</v>
      </c>
      <c r="Y20" s="49">
        <v>0.247731</v>
      </c>
      <c r="Z20" s="49">
        <v>0</v>
      </c>
      <c r="AA20" s="49">
        <v>0</v>
      </c>
      <c r="AB20" s="72">
        <v>20</v>
      </c>
      <c r="AC20" s="72"/>
      <c r="AD20" s="73"/>
      <c r="AE20" s="79" t="s">
        <v>309</v>
      </c>
      <c r="AF20" s="95" t="s">
        <v>327</v>
      </c>
      <c r="AG20" s="79"/>
      <c r="AH20" s="95" t="s">
        <v>350</v>
      </c>
      <c r="AI20" s="79" t="s">
        <v>373</v>
      </c>
      <c r="AJ20" s="79"/>
      <c r="AK20" s="79"/>
      <c r="AL20" s="79" t="s">
        <v>377</v>
      </c>
      <c r="AM20" s="79"/>
      <c r="AN20" s="79"/>
      <c r="AO20" s="79"/>
      <c r="AP20" s="79"/>
      <c r="AQ20" s="79"/>
      <c r="AR20" s="79"/>
      <c r="AS20" s="79"/>
      <c r="AT20" s="79" t="s">
        <v>383</v>
      </c>
      <c r="AU20" s="79" t="s">
        <v>383</v>
      </c>
      <c r="AV20" s="79">
        <v>0</v>
      </c>
      <c r="AW20" s="79"/>
      <c r="AX20" s="79"/>
      <c r="AY20" s="79"/>
      <c r="AZ20" s="79"/>
      <c r="BA20" s="79"/>
      <c r="BB20" s="79"/>
      <c r="BC20" s="79"/>
      <c r="BD20" s="79"/>
      <c r="BE20" s="79" t="s">
        <v>444</v>
      </c>
      <c r="BF20" s="79" t="s">
        <v>448</v>
      </c>
      <c r="BG20" s="79"/>
      <c r="BH20" s="79" t="s">
        <v>465</v>
      </c>
      <c r="BI20" s="79">
        <v>87</v>
      </c>
      <c r="BJ20" s="79"/>
      <c r="BK20" s="79"/>
      <c r="BL20" s="79"/>
      <c r="BM20" s="79"/>
      <c r="BN20" s="79"/>
      <c r="BO20" s="79"/>
      <c r="BP20" s="79"/>
      <c r="BQ20" s="79" t="b">
        <v>0</v>
      </c>
      <c r="BR20" s="79"/>
      <c r="BS20" s="79"/>
      <c r="BT20" s="79"/>
      <c r="BU20" s="79" t="b">
        <v>0</v>
      </c>
      <c r="BV20" s="79" t="b">
        <v>0</v>
      </c>
      <c r="BW20" s="79"/>
      <c r="BX20" s="79" t="b">
        <v>0</v>
      </c>
      <c r="BY20" s="79" t="b">
        <v>0</v>
      </c>
      <c r="BZ20" s="95" t="s">
        <v>492</v>
      </c>
      <c r="CA20" s="79" t="s">
        <v>510</v>
      </c>
      <c r="CB20" s="79"/>
      <c r="CC20" s="79"/>
      <c r="CD20" s="79"/>
      <c r="CE20" s="79" t="s">
        <v>535</v>
      </c>
      <c r="CF20" s="79"/>
      <c r="CG20" s="79">
        <v>0</v>
      </c>
      <c r="CH20" s="79"/>
      <c r="CI20" s="79" t="s">
        <v>541</v>
      </c>
      <c r="CJ20" s="79"/>
      <c r="CK20" s="79"/>
      <c r="CL20" s="79"/>
      <c r="CM20" s="79"/>
      <c r="CN20" s="79"/>
      <c r="CO20" s="79"/>
      <c r="CP20" s="79"/>
      <c r="CQ20" s="79"/>
      <c r="CR20" s="79"/>
      <c r="CS20" s="79"/>
      <c r="CT20" s="79"/>
      <c r="CU20" s="79"/>
      <c r="CV20" s="79"/>
      <c r="CW20" s="79"/>
      <c r="CX20" s="79"/>
      <c r="CY20" s="79"/>
      <c r="CZ20" s="79"/>
      <c r="DA20" s="79"/>
      <c r="DB20" s="79"/>
      <c r="DC20" s="79"/>
      <c r="DD20" s="79" t="s">
        <v>576</v>
      </c>
      <c r="DE20" s="79"/>
      <c r="DF20" s="79" t="s">
        <v>579</v>
      </c>
      <c r="DG20" s="79"/>
      <c r="DH20" s="79">
        <v>0</v>
      </c>
      <c r="DI20" s="79" t="s">
        <v>212</v>
      </c>
      <c r="DJ20" s="79" t="s">
        <v>582</v>
      </c>
      <c r="DK20" s="95" t="s">
        <v>602</v>
      </c>
      <c r="DL20" s="79">
        <v>0</v>
      </c>
      <c r="DM20" s="79"/>
      <c r="DN20" s="79"/>
      <c r="DO20" s="79" t="str">
        <f>REPLACE(INDEX(GroupVertices[Group],MATCH(Vertices[[#This Row],[Vertex]],GroupVertices[Vertex],0)),1,1,"")</f>
        <v>2</v>
      </c>
      <c r="DP20" s="48"/>
      <c r="DQ20" s="49"/>
      <c r="DR20" s="48"/>
      <c r="DS20" s="49"/>
      <c r="DT20" s="48"/>
      <c r="DU20" s="49"/>
      <c r="DV20" s="48"/>
      <c r="DW20" s="49"/>
      <c r="DX20" s="48"/>
      <c r="DY20" s="48"/>
      <c r="DZ20" s="48"/>
      <c r="EA20" s="48"/>
      <c r="EB20" s="48"/>
      <c r="EC20" s="2"/>
      <c r="ED20" s="3"/>
      <c r="EE20" s="3"/>
      <c r="EF20" s="3"/>
      <c r="EG20" s="3"/>
    </row>
    <row r="21" spans="1:137" ht="41.45" customHeight="1">
      <c r="A21" s="65" t="s">
        <v>213</v>
      </c>
      <c r="C21" s="66"/>
      <c r="D21" s="66" t="s">
        <v>64</v>
      </c>
      <c r="E21" s="67"/>
      <c r="F21" s="69"/>
      <c r="G21" s="96" t="s">
        <v>351</v>
      </c>
      <c r="H21" s="66"/>
      <c r="I21" s="70" t="s">
        <v>213</v>
      </c>
      <c r="J21" s="71"/>
      <c r="K21" s="71" t="s">
        <v>75</v>
      </c>
      <c r="L21" s="70"/>
      <c r="M21" s="74">
        <v>1</v>
      </c>
      <c r="N21" s="75">
        <v>9039.3857421875</v>
      </c>
      <c r="O21" s="75">
        <v>177.99267578125</v>
      </c>
      <c r="P21" s="76"/>
      <c r="Q21" s="77"/>
      <c r="R21" s="77"/>
      <c r="S21" s="81"/>
      <c r="T21" s="48">
        <v>1</v>
      </c>
      <c r="U21" s="48">
        <v>0</v>
      </c>
      <c r="V21" s="49">
        <v>0</v>
      </c>
      <c r="W21" s="49">
        <v>0.023256</v>
      </c>
      <c r="X21" s="49">
        <v>0.004263</v>
      </c>
      <c r="Y21" s="49">
        <v>0.247731</v>
      </c>
      <c r="Z21" s="49">
        <v>0</v>
      </c>
      <c r="AA21" s="49">
        <v>0</v>
      </c>
      <c r="AB21" s="72">
        <v>21</v>
      </c>
      <c r="AC21" s="72"/>
      <c r="AD21" s="73"/>
      <c r="AE21" s="79" t="s">
        <v>309</v>
      </c>
      <c r="AF21" s="95" t="s">
        <v>328</v>
      </c>
      <c r="AG21" s="79"/>
      <c r="AH21" s="95" t="s">
        <v>351</v>
      </c>
      <c r="AI21" s="79"/>
      <c r="AJ21" s="79"/>
      <c r="AK21" s="79"/>
      <c r="AL21" s="79"/>
      <c r="AM21" s="79"/>
      <c r="AN21" s="79"/>
      <c r="AO21" s="79"/>
      <c r="AP21" s="79"/>
      <c r="AQ21" s="79"/>
      <c r="AR21" s="79"/>
      <c r="AS21" s="79"/>
      <c r="AT21" s="79" t="s">
        <v>384</v>
      </c>
      <c r="AU21" s="79" t="s">
        <v>384</v>
      </c>
      <c r="AV21" s="79">
        <v>0</v>
      </c>
      <c r="AW21" s="79"/>
      <c r="AX21" s="79"/>
      <c r="AY21" s="79"/>
      <c r="AZ21" s="95" t="s">
        <v>414</v>
      </c>
      <c r="BA21" s="79"/>
      <c r="BB21" s="79"/>
      <c r="BC21" s="79" t="s">
        <v>426</v>
      </c>
      <c r="BD21" s="79"/>
      <c r="BE21" s="79"/>
      <c r="BF21" s="79" t="s">
        <v>448</v>
      </c>
      <c r="BG21" s="79"/>
      <c r="BH21" s="79" t="s">
        <v>466</v>
      </c>
      <c r="BI21" s="79">
        <v>153</v>
      </c>
      <c r="BJ21" s="79"/>
      <c r="BK21" s="79"/>
      <c r="BL21" s="79"/>
      <c r="BM21" s="79"/>
      <c r="BN21" s="79"/>
      <c r="BO21" s="79"/>
      <c r="BP21" s="79"/>
      <c r="BQ21" s="79" t="b">
        <v>0</v>
      </c>
      <c r="BR21" s="79"/>
      <c r="BS21" s="79"/>
      <c r="BT21" s="79"/>
      <c r="BU21" s="79" t="b">
        <v>0</v>
      </c>
      <c r="BV21" s="79" t="b">
        <v>0</v>
      </c>
      <c r="BW21" s="79"/>
      <c r="BX21" s="79" t="b">
        <v>0</v>
      </c>
      <c r="BY21" s="79" t="b">
        <v>0</v>
      </c>
      <c r="BZ21" s="95" t="s">
        <v>493</v>
      </c>
      <c r="CA21" s="79"/>
      <c r="CB21" s="79"/>
      <c r="CC21" s="79"/>
      <c r="CD21" s="79"/>
      <c r="CE21" s="79" t="s">
        <v>536</v>
      </c>
      <c r="CF21" s="79"/>
      <c r="CG21" s="79">
        <v>0</v>
      </c>
      <c r="CH21" s="79"/>
      <c r="CI21" s="79" t="s">
        <v>541</v>
      </c>
      <c r="CJ21" s="79"/>
      <c r="CK21" s="79"/>
      <c r="CL21" s="79"/>
      <c r="CM21" s="79"/>
      <c r="CN21" s="79"/>
      <c r="CO21" s="79"/>
      <c r="CP21" s="79"/>
      <c r="CQ21" s="79"/>
      <c r="CR21" s="79"/>
      <c r="CS21" s="79"/>
      <c r="CT21" s="79"/>
      <c r="CU21" s="79"/>
      <c r="CV21" s="79"/>
      <c r="CW21" s="79"/>
      <c r="CX21" s="79"/>
      <c r="CY21" s="79"/>
      <c r="CZ21" s="79"/>
      <c r="DA21" s="79"/>
      <c r="DB21" s="79"/>
      <c r="DC21" s="79"/>
      <c r="DD21" s="79"/>
      <c r="DE21" s="79"/>
      <c r="DF21" s="79" t="s">
        <v>579</v>
      </c>
      <c r="DG21" s="79"/>
      <c r="DH21" s="79">
        <v>3</v>
      </c>
      <c r="DI21" s="79"/>
      <c r="DJ21" s="79" t="s">
        <v>582</v>
      </c>
      <c r="DK21" s="79"/>
      <c r="DL21" s="79">
        <v>0</v>
      </c>
      <c r="DM21" s="79"/>
      <c r="DN21" s="79"/>
      <c r="DO21" s="79" t="str">
        <f>REPLACE(INDEX(GroupVertices[Group],MATCH(Vertices[[#This Row],[Vertex]],GroupVertices[Vertex],0)),1,1,"")</f>
        <v>2</v>
      </c>
      <c r="DP21" s="48"/>
      <c r="DQ21" s="49"/>
      <c r="DR21" s="48"/>
      <c r="DS21" s="49"/>
      <c r="DT21" s="48"/>
      <c r="DU21" s="49"/>
      <c r="DV21" s="48"/>
      <c r="DW21" s="49"/>
      <c r="DX21" s="48"/>
      <c r="DY21" s="48"/>
      <c r="DZ21" s="48"/>
      <c r="EA21" s="48"/>
      <c r="EB21" s="48"/>
      <c r="EC21" s="2"/>
      <c r="ED21" s="3"/>
      <c r="EE21" s="3"/>
      <c r="EF21" s="3"/>
      <c r="EG21" s="3"/>
    </row>
    <row r="22" spans="1:137" ht="41.45" customHeight="1">
      <c r="A22" s="65" t="s">
        <v>209</v>
      </c>
      <c r="C22" s="66"/>
      <c r="D22" s="66" t="s">
        <v>64</v>
      </c>
      <c r="E22" s="67"/>
      <c r="F22" s="69"/>
      <c r="G22" s="96" t="s">
        <v>352</v>
      </c>
      <c r="H22" s="66"/>
      <c r="I22" s="70" t="s">
        <v>209</v>
      </c>
      <c r="J22" s="71"/>
      <c r="K22" s="71" t="s">
        <v>75</v>
      </c>
      <c r="L22" s="70"/>
      <c r="M22" s="74">
        <v>1</v>
      </c>
      <c r="N22" s="75">
        <v>3847.626953125</v>
      </c>
      <c r="O22" s="75">
        <v>9821.0078125</v>
      </c>
      <c r="P22" s="76"/>
      <c r="Q22" s="77"/>
      <c r="R22" s="77"/>
      <c r="S22" s="81"/>
      <c r="T22" s="48">
        <v>5</v>
      </c>
      <c r="U22" s="48">
        <v>5</v>
      </c>
      <c r="V22" s="49">
        <v>0</v>
      </c>
      <c r="W22" s="49">
        <v>0.029412</v>
      </c>
      <c r="X22" s="49">
        <v>0.04107</v>
      </c>
      <c r="Y22" s="49">
        <v>0.868239</v>
      </c>
      <c r="Z22" s="49">
        <v>0.5</v>
      </c>
      <c r="AA22" s="49">
        <v>0</v>
      </c>
      <c r="AB22" s="72">
        <v>22</v>
      </c>
      <c r="AC22" s="72"/>
      <c r="AD22" s="73"/>
      <c r="AE22" s="79" t="s">
        <v>309</v>
      </c>
      <c r="AF22" s="95" t="s">
        <v>329</v>
      </c>
      <c r="AG22" s="79"/>
      <c r="AH22" s="95" t="s">
        <v>352</v>
      </c>
      <c r="AI22" s="79" t="s">
        <v>374</v>
      </c>
      <c r="AJ22" s="79"/>
      <c r="AK22" s="79"/>
      <c r="AL22" s="79"/>
      <c r="AM22" s="79"/>
      <c r="AN22" s="79"/>
      <c r="AO22" s="79"/>
      <c r="AP22" s="79"/>
      <c r="AQ22" s="79"/>
      <c r="AR22" s="79"/>
      <c r="AS22" s="79"/>
      <c r="AT22" s="79" t="s">
        <v>382</v>
      </c>
      <c r="AU22" s="79" t="s">
        <v>395</v>
      </c>
      <c r="AV22" s="79">
        <v>3890</v>
      </c>
      <c r="AW22" s="79"/>
      <c r="AX22" s="79"/>
      <c r="AY22" s="79"/>
      <c r="AZ22" s="95" t="s">
        <v>415</v>
      </c>
      <c r="BA22" s="79"/>
      <c r="BB22" s="79"/>
      <c r="BC22" s="79"/>
      <c r="BD22" s="79"/>
      <c r="BE22" s="79" t="s">
        <v>445</v>
      </c>
      <c r="BF22" s="79" t="s">
        <v>448</v>
      </c>
      <c r="BG22" s="79"/>
      <c r="BH22" s="79" t="s">
        <v>467</v>
      </c>
      <c r="BI22" s="79">
        <v>5450</v>
      </c>
      <c r="BJ22" s="79"/>
      <c r="BK22" s="79"/>
      <c r="BL22" s="79"/>
      <c r="BM22" s="79">
        <v>1889</v>
      </c>
      <c r="BN22" s="79" t="s">
        <v>474</v>
      </c>
      <c r="BO22" s="79"/>
      <c r="BP22" s="79"/>
      <c r="BQ22" s="79" t="b">
        <v>0</v>
      </c>
      <c r="BR22" s="79"/>
      <c r="BS22" s="79"/>
      <c r="BT22" s="79"/>
      <c r="BU22" s="79" t="b">
        <v>0</v>
      </c>
      <c r="BV22" s="79" t="b">
        <v>0</v>
      </c>
      <c r="BW22" s="79"/>
      <c r="BX22" s="79" t="b">
        <v>0</v>
      </c>
      <c r="BY22" s="79" t="b">
        <v>0</v>
      </c>
      <c r="BZ22" s="95" t="s">
        <v>494</v>
      </c>
      <c r="CA22" s="79" t="s">
        <v>507</v>
      </c>
      <c r="CB22" s="79"/>
      <c r="CC22" s="79"/>
      <c r="CD22" s="79"/>
      <c r="CE22" s="79" t="s">
        <v>537</v>
      </c>
      <c r="CF22" s="79"/>
      <c r="CG22" s="79">
        <v>4.5</v>
      </c>
      <c r="CH22" s="79"/>
      <c r="CI22" s="79" t="s">
        <v>541</v>
      </c>
      <c r="CJ22" s="79"/>
      <c r="CK22" s="79"/>
      <c r="CL22" s="79"/>
      <c r="CM22" s="79"/>
      <c r="CN22" s="79" t="s">
        <v>555</v>
      </c>
      <c r="CO22" s="79" t="s">
        <v>556</v>
      </c>
      <c r="CP22" s="79"/>
      <c r="CQ22" s="79"/>
      <c r="CR22" s="79" t="s">
        <v>558</v>
      </c>
      <c r="CS22" s="79"/>
      <c r="CT22" s="79"/>
      <c r="CU22" s="79"/>
      <c r="CV22" s="79">
        <v>74</v>
      </c>
      <c r="CW22" s="79"/>
      <c r="CX22" s="79"/>
      <c r="CY22" s="79"/>
      <c r="CZ22" s="79"/>
      <c r="DA22" s="79"/>
      <c r="DB22" s="79"/>
      <c r="DC22" s="79"/>
      <c r="DD22" s="79" t="s">
        <v>573</v>
      </c>
      <c r="DE22" s="79"/>
      <c r="DF22" s="79" t="s">
        <v>255</v>
      </c>
      <c r="DG22" s="79"/>
      <c r="DH22" s="79">
        <v>57</v>
      </c>
      <c r="DI22" s="79" t="s">
        <v>209</v>
      </c>
      <c r="DJ22" s="79" t="s">
        <v>584</v>
      </c>
      <c r="DK22" s="95" t="s">
        <v>603</v>
      </c>
      <c r="DL22" s="79">
        <v>3890</v>
      </c>
      <c r="DM22" s="79"/>
      <c r="DN22" s="79"/>
      <c r="DO22" s="79" t="str">
        <f>REPLACE(INDEX(GroupVertices[Group],MATCH(Vertices[[#This Row],[Vertex]],GroupVertices[Vertex],0)),1,1,"")</f>
        <v>1</v>
      </c>
      <c r="DP22" s="48"/>
      <c r="DQ22" s="49"/>
      <c r="DR22" s="48"/>
      <c r="DS22" s="49"/>
      <c r="DT22" s="48"/>
      <c r="DU22" s="49"/>
      <c r="DV22" s="48"/>
      <c r="DW22" s="49"/>
      <c r="DX22" s="48"/>
      <c r="DY22" s="119" t="s">
        <v>676</v>
      </c>
      <c r="DZ22" s="119" t="s">
        <v>676</v>
      </c>
      <c r="EA22" s="119" t="s">
        <v>676</v>
      </c>
      <c r="EB22" s="119" t="s">
        <v>676</v>
      </c>
      <c r="EC22" s="2"/>
      <c r="ED22" s="3"/>
      <c r="EE22" s="3"/>
      <c r="EF22" s="3"/>
      <c r="EG22" s="3"/>
    </row>
    <row r="23" spans="1:137" ht="41.45" customHeight="1">
      <c r="A23" s="65" t="s">
        <v>214</v>
      </c>
      <c r="C23" s="66"/>
      <c r="D23" s="66" t="s">
        <v>64</v>
      </c>
      <c r="E23" s="67"/>
      <c r="F23" s="69"/>
      <c r="G23" s="96" t="s">
        <v>353</v>
      </c>
      <c r="H23" s="66"/>
      <c r="I23" s="70" t="s">
        <v>214</v>
      </c>
      <c r="J23" s="71"/>
      <c r="K23" s="71" t="s">
        <v>75</v>
      </c>
      <c r="L23" s="70"/>
      <c r="M23" s="74">
        <v>1</v>
      </c>
      <c r="N23" s="75">
        <v>9908.53515625</v>
      </c>
      <c r="O23" s="75">
        <v>4358.94921875</v>
      </c>
      <c r="P23" s="76"/>
      <c r="Q23" s="77"/>
      <c r="R23" s="77"/>
      <c r="S23" s="81"/>
      <c r="T23" s="48">
        <v>1</v>
      </c>
      <c r="U23" s="48">
        <v>0</v>
      </c>
      <c r="V23" s="49">
        <v>0</v>
      </c>
      <c r="W23" s="49">
        <v>0.023256</v>
      </c>
      <c r="X23" s="49">
        <v>0.004263</v>
      </c>
      <c r="Y23" s="49">
        <v>0.247731</v>
      </c>
      <c r="Z23" s="49">
        <v>0</v>
      </c>
      <c r="AA23" s="49">
        <v>0</v>
      </c>
      <c r="AB23" s="72">
        <v>23</v>
      </c>
      <c r="AC23" s="72"/>
      <c r="AD23" s="73"/>
      <c r="AE23" s="79" t="s">
        <v>309</v>
      </c>
      <c r="AF23" s="95" t="s">
        <v>330</v>
      </c>
      <c r="AG23" s="79"/>
      <c r="AH23" s="95" t="s">
        <v>353</v>
      </c>
      <c r="AI23" s="79" t="s">
        <v>375</v>
      </c>
      <c r="AJ23" s="79"/>
      <c r="AK23" s="79"/>
      <c r="AL23" s="79"/>
      <c r="AM23" s="79" t="s">
        <v>378</v>
      </c>
      <c r="AN23" s="79"/>
      <c r="AO23" s="79"/>
      <c r="AP23" s="79"/>
      <c r="AQ23" s="79"/>
      <c r="AR23" s="79"/>
      <c r="AS23" s="79"/>
      <c r="AT23" s="79" t="s">
        <v>385</v>
      </c>
      <c r="AU23" s="79" t="s">
        <v>385</v>
      </c>
      <c r="AV23" s="79">
        <v>0</v>
      </c>
      <c r="AW23" s="79"/>
      <c r="AX23" s="79"/>
      <c r="AY23" s="79"/>
      <c r="AZ23" s="95" t="s">
        <v>416</v>
      </c>
      <c r="BA23" s="79"/>
      <c r="BB23" s="79"/>
      <c r="BC23" s="79"/>
      <c r="BD23" s="79"/>
      <c r="BE23" s="79"/>
      <c r="BF23" s="79" t="s">
        <v>448</v>
      </c>
      <c r="BG23" s="79"/>
      <c r="BH23" s="79" t="s">
        <v>468</v>
      </c>
      <c r="BI23" s="79">
        <v>36359</v>
      </c>
      <c r="BJ23" s="79"/>
      <c r="BK23" s="79"/>
      <c r="BL23" s="79"/>
      <c r="BM23" s="79"/>
      <c r="BN23" s="79"/>
      <c r="BO23" s="79"/>
      <c r="BP23" s="79"/>
      <c r="BQ23" s="79" t="b">
        <v>0</v>
      </c>
      <c r="BR23" s="79"/>
      <c r="BS23" s="79"/>
      <c r="BT23" s="79"/>
      <c r="BU23" s="79" t="b">
        <v>0</v>
      </c>
      <c r="BV23" s="79" t="b">
        <v>0</v>
      </c>
      <c r="BW23" s="79"/>
      <c r="BX23" s="79" t="b">
        <v>0</v>
      </c>
      <c r="BY23" s="79" t="b">
        <v>1</v>
      </c>
      <c r="BZ23" s="95" t="s">
        <v>495</v>
      </c>
      <c r="CA23" s="79"/>
      <c r="CB23" s="79"/>
      <c r="CC23" s="79"/>
      <c r="CD23" s="79"/>
      <c r="CE23" s="79" t="s">
        <v>538</v>
      </c>
      <c r="CF23" s="79"/>
      <c r="CG23" s="79">
        <v>0</v>
      </c>
      <c r="CH23" s="79"/>
      <c r="CI23" s="79" t="s">
        <v>541</v>
      </c>
      <c r="CJ23" s="79"/>
      <c r="CK23" s="79"/>
      <c r="CL23" s="79"/>
      <c r="CM23" s="79"/>
      <c r="CN23" s="79"/>
      <c r="CO23" s="79"/>
      <c r="CP23" s="79"/>
      <c r="CQ23" s="79"/>
      <c r="CR23" s="79"/>
      <c r="CS23" s="79"/>
      <c r="CT23" s="79"/>
      <c r="CU23" s="79"/>
      <c r="CV23" s="79"/>
      <c r="CW23" s="79"/>
      <c r="CX23" s="79"/>
      <c r="CY23" s="79"/>
      <c r="CZ23" s="79"/>
      <c r="DA23" s="79"/>
      <c r="DB23" s="79"/>
      <c r="DC23" s="79"/>
      <c r="DD23" s="79"/>
      <c r="DE23" s="79"/>
      <c r="DF23" s="79" t="s">
        <v>579</v>
      </c>
      <c r="DG23" s="79"/>
      <c r="DH23" s="79">
        <v>233</v>
      </c>
      <c r="DI23" s="79" t="s">
        <v>214</v>
      </c>
      <c r="DJ23" s="79" t="s">
        <v>583</v>
      </c>
      <c r="DK23" s="79" t="s">
        <v>604</v>
      </c>
      <c r="DL23" s="79">
        <v>0</v>
      </c>
      <c r="DM23" s="79"/>
      <c r="DN23" s="79"/>
      <c r="DO23" s="79" t="str">
        <f>REPLACE(INDEX(GroupVertices[Group],MATCH(Vertices[[#This Row],[Vertex]],GroupVertices[Vertex],0)),1,1,"")</f>
        <v>2</v>
      </c>
      <c r="DP23" s="48"/>
      <c r="DQ23" s="49"/>
      <c r="DR23" s="48"/>
      <c r="DS23" s="49"/>
      <c r="DT23" s="48"/>
      <c r="DU23" s="49"/>
      <c r="DV23" s="48"/>
      <c r="DW23" s="49"/>
      <c r="DX23" s="48"/>
      <c r="DY23" s="48"/>
      <c r="DZ23" s="48"/>
      <c r="EA23" s="48"/>
      <c r="EB23" s="48"/>
      <c r="EC23" s="2"/>
      <c r="ED23" s="3"/>
      <c r="EE23" s="3"/>
      <c r="EF23" s="3"/>
      <c r="EG23" s="3"/>
    </row>
    <row r="24" spans="1:137" ht="41.45" customHeight="1">
      <c r="A24" s="65" t="s">
        <v>215</v>
      </c>
      <c r="C24" s="66"/>
      <c r="D24" s="66" t="s">
        <v>64</v>
      </c>
      <c r="E24" s="67"/>
      <c r="F24" s="69"/>
      <c r="G24" s="96" t="s">
        <v>354</v>
      </c>
      <c r="H24" s="66"/>
      <c r="I24" s="70" t="s">
        <v>215</v>
      </c>
      <c r="J24" s="71"/>
      <c r="K24" s="71" t="s">
        <v>75</v>
      </c>
      <c r="L24" s="70"/>
      <c r="M24" s="74">
        <v>1</v>
      </c>
      <c r="N24" s="75">
        <v>9351.537109375</v>
      </c>
      <c r="O24" s="75">
        <v>9232.8076171875</v>
      </c>
      <c r="P24" s="76"/>
      <c r="Q24" s="77"/>
      <c r="R24" s="77"/>
      <c r="S24" s="81"/>
      <c r="T24" s="48">
        <v>1</v>
      </c>
      <c r="U24" s="48">
        <v>0</v>
      </c>
      <c r="V24" s="49">
        <v>0</v>
      </c>
      <c r="W24" s="49">
        <v>0.023256</v>
      </c>
      <c r="X24" s="49">
        <v>0.004263</v>
      </c>
      <c r="Y24" s="49">
        <v>0.247731</v>
      </c>
      <c r="Z24" s="49">
        <v>0</v>
      </c>
      <c r="AA24" s="49">
        <v>0</v>
      </c>
      <c r="AB24" s="72">
        <v>24</v>
      </c>
      <c r="AC24" s="72"/>
      <c r="AD24" s="73"/>
      <c r="AE24" s="79" t="s">
        <v>309</v>
      </c>
      <c r="AF24" s="95" t="s">
        <v>331</v>
      </c>
      <c r="AG24" s="79"/>
      <c r="AH24" s="95" t="s">
        <v>354</v>
      </c>
      <c r="AI24" s="79" t="s">
        <v>376</v>
      </c>
      <c r="AJ24" s="79"/>
      <c r="AK24" s="79"/>
      <c r="AL24" s="79"/>
      <c r="AM24" s="79"/>
      <c r="AN24" s="79"/>
      <c r="AO24" s="79"/>
      <c r="AP24" s="79"/>
      <c r="AQ24" s="79"/>
      <c r="AR24" s="79"/>
      <c r="AS24" s="79"/>
      <c r="AT24" s="79" t="s">
        <v>386</v>
      </c>
      <c r="AU24" s="79" t="s">
        <v>396</v>
      </c>
      <c r="AV24" s="79">
        <v>131</v>
      </c>
      <c r="AW24" s="79"/>
      <c r="AX24" s="79"/>
      <c r="AY24" s="79"/>
      <c r="AZ24" s="79"/>
      <c r="BA24" s="79"/>
      <c r="BB24" s="79"/>
      <c r="BC24" s="79"/>
      <c r="BD24" s="79"/>
      <c r="BE24" s="79" t="s">
        <v>446</v>
      </c>
      <c r="BF24" s="79" t="s">
        <v>448</v>
      </c>
      <c r="BG24" s="79"/>
      <c r="BH24" s="79" t="s">
        <v>469</v>
      </c>
      <c r="BI24" s="79">
        <v>60</v>
      </c>
      <c r="BJ24" s="79"/>
      <c r="BK24" s="79"/>
      <c r="BL24" s="79"/>
      <c r="BM24" s="79"/>
      <c r="BN24" s="79"/>
      <c r="BO24" s="79"/>
      <c r="BP24" s="79"/>
      <c r="BQ24" s="79" t="b">
        <v>0</v>
      </c>
      <c r="BR24" s="79"/>
      <c r="BS24" s="79"/>
      <c r="BT24" s="79"/>
      <c r="BU24" s="79" t="b">
        <v>0</v>
      </c>
      <c r="BV24" s="79" t="b">
        <v>1</v>
      </c>
      <c r="BW24" s="79"/>
      <c r="BX24" s="79" t="b">
        <v>0</v>
      </c>
      <c r="BY24" s="79" t="b">
        <v>0</v>
      </c>
      <c r="BZ24" s="95" t="s">
        <v>496</v>
      </c>
      <c r="CA24" s="79" t="s">
        <v>511</v>
      </c>
      <c r="CB24" s="79"/>
      <c r="CC24" s="79"/>
      <c r="CD24" s="79"/>
      <c r="CE24" s="79" t="s">
        <v>539</v>
      </c>
      <c r="CF24" s="79"/>
      <c r="CG24" s="79">
        <v>0</v>
      </c>
      <c r="CH24" s="79"/>
      <c r="CI24" s="79" t="s">
        <v>541</v>
      </c>
      <c r="CJ24" s="79"/>
      <c r="CK24" s="79"/>
      <c r="CL24" s="79"/>
      <c r="CM24" s="79"/>
      <c r="CN24" s="79">
        <v>4167362100</v>
      </c>
      <c r="CO24" s="79" t="s">
        <v>556</v>
      </c>
      <c r="CP24" s="79"/>
      <c r="CQ24" s="79"/>
      <c r="CR24" s="79"/>
      <c r="CS24" s="79"/>
      <c r="CT24" s="79"/>
      <c r="CU24" s="79" t="s">
        <v>564</v>
      </c>
      <c r="CV24" s="79"/>
      <c r="CW24" s="79"/>
      <c r="CX24" s="79"/>
      <c r="CY24" s="79"/>
      <c r="CZ24" s="79"/>
      <c r="DA24" s="79"/>
      <c r="DB24" s="79"/>
      <c r="DC24" s="79"/>
      <c r="DD24" s="79" t="s">
        <v>577</v>
      </c>
      <c r="DE24" s="79"/>
      <c r="DF24" s="79" t="s">
        <v>579</v>
      </c>
      <c r="DG24" s="79"/>
      <c r="DH24" s="79">
        <v>0</v>
      </c>
      <c r="DI24" s="79"/>
      <c r="DJ24" s="79" t="s">
        <v>582</v>
      </c>
      <c r="DK24" s="79" t="s">
        <v>605</v>
      </c>
      <c r="DL24" s="79">
        <v>131</v>
      </c>
      <c r="DM24" s="79"/>
      <c r="DN24" s="79"/>
      <c r="DO24" s="79" t="str">
        <f>REPLACE(INDEX(GroupVertices[Group],MATCH(Vertices[[#This Row],[Vertex]],GroupVertices[Vertex],0)),1,1,"")</f>
        <v>2</v>
      </c>
      <c r="DP24" s="48"/>
      <c r="DQ24" s="49"/>
      <c r="DR24" s="48"/>
      <c r="DS24" s="49"/>
      <c r="DT24" s="48"/>
      <c r="DU24" s="49"/>
      <c r="DV24" s="48"/>
      <c r="DW24" s="49"/>
      <c r="DX24" s="48"/>
      <c r="DY24" s="48"/>
      <c r="DZ24" s="48"/>
      <c r="EA24" s="48"/>
      <c r="EB24" s="48"/>
      <c r="EC24" s="2"/>
      <c r="ED24" s="3"/>
      <c r="EE24" s="3"/>
      <c r="EF24" s="3"/>
      <c r="EG24" s="3"/>
    </row>
    <row r="25" spans="1:137" ht="41.45" customHeight="1">
      <c r="A25" s="82" t="s">
        <v>216</v>
      </c>
      <c r="C25" s="83"/>
      <c r="D25" s="83" t="s">
        <v>64</v>
      </c>
      <c r="E25" s="84"/>
      <c r="F25" s="85"/>
      <c r="G25" s="97" t="s">
        <v>355</v>
      </c>
      <c r="H25" s="83"/>
      <c r="I25" s="86" t="s">
        <v>216</v>
      </c>
      <c r="J25" s="87"/>
      <c r="K25" s="87" t="s">
        <v>75</v>
      </c>
      <c r="L25" s="86"/>
      <c r="M25" s="88">
        <v>1</v>
      </c>
      <c r="N25" s="89">
        <v>6976.41796875</v>
      </c>
      <c r="O25" s="89">
        <v>5640.05029296875</v>
      </c>
      <c r="P25" s="90"/>
      <c r="Q25" s="91"/>
      <c r="R25" s="91"/>
      <c r="S25" s="92"/>
      <c r="T25" s="48">
        <v>1</v>
      </c>
      <c r="U25" s="48">
        <v>0</v>
      </c>
      <c r="V25" s="49">
        <v>0</v>
      </c>
      <c r="W25" s="49">
        <v>0.023256</v>
      </c>
      <c r="X25" s="49">
        <v>0.004263</v>
      </c>
      <c r="Y25" s="49">
        <v>0.247731</v>
      </c>
      <c r="Z25" s="49">
        <v>0</v>
      </c>
      <c r="AA25" s="49">
        <v>0</v>
      </c>
      <c r="AB25" s="93">
        <v>25</v>
      </c>
      <c r="AC25" s="93"/>
      <c r="AD25" s="94"/>
      <c r="AE25" s="79" t="s">
        <v>309</v>
      </c>
      <c r="AF25" s="95" t="s">
        <v>332</v>
      </c>
      <c r="AG25" s="79"/>
      <c r="AH25" s="95" t="s">
        <v>355</v>
      </c>
      <c r="AI25" s="79"/>
      <c r="AJ25" s="79"/>
      <c r="AK25" s="79"/>
      <c r="AL25" s="79"/>
      <c r="AM25" s="79"/>
      <c r="AN25" s="79"/>
      <c r="AO25" s="79"/>
      <c r="AP25" s="79"/>
      <c r="AQ25" s="79"/>
      <c r="AR25" s="79"/>
      <c r="AS25" s="79"/>
      <c r="AT25" s="79" t="s">
        <v>387</v>
      </c>
      <c r="AU25" s="79" t="s">
        <v>387</v>
      </c>
      <c r="AV25" s="79">
        <v>0</v>
      </c>
      <c r="AW25" s="79"/>
      <c r="AX25" s="79"/>
      <c r="AY25" s="79"/>
      <c r="AZ25" s="79"/>
      <c r="BA25" s="79"/>
      <c r="BB25" s="79"/>
      <c r="BC25" s="79" t="s">
        <v>427</v>
      </c>
      <c r="BD25" s="79"/>
      <c r="BE25" s="79" t="s">
        <v>447</v>
      </c>
      <c r="BF25" s="79" t="s">
        <v>448</v>
      </c>
      <c r="BG25" s="79"/>
      <c r="BH25" s="79" t="s">
        <v>470</v>
      </c>
      <c r="BI25" s="79">
        <v>76</v>
      </c>
      <c r="BJ25" s="79"/>
      <c r="BK25" s="79"/>
      <c r="BL25" s="79"/>
      <c r="BM25" s="79"/>
      <c r="BN25" s="79"/>
      <c r="BO25" s="79"/>
      <c r="BP25" s="79"/>
      <c r="BQ25" s="79" t="b">
        <v>0</v>
      </c>
      <c r="BR25" s="79"/>
      <c r="BS25" s="79"/>
      <c r="BT25" s="79"/>
      <c r="BU25" s="79" t="b">
        <v>0</v>
      </c>
      <c r="BV25" s="79" t="b">
        <v>0</v>
      </c>
      <c r="BW25" s="79"/>
      <c r="BX25" s="79" t="b">
        <v>0</v>
      </c>
      <c r="BY25" s="79" t="b">
        <v>0</v>
      </c>
      <c r="BZ25" s="95" t="s">
        <v>497</v>
      </c>
      <c r="CA25" s="79" t="s">
        <v>512</v>
      </c>
      <c r="CB25" s="79" t="s">
        <v>513</v>
      </c>
      <c r="CC25" s="79"/>
      <c r="CD25" s="79"/>
      <c r="CE25" s="79" t="s">
        <v>540</v>
      </c>
      <c r="CF25" s="79"/>
      <c r="CG25" s="79">
        <v>0</v>
      </c>
      <c r="CH25" s="79"/>
      <c r="CI25" s="79" t="s">
        <v>541</v>
      </c>
      <c r="CJ25" s="79"/>
      <c r="CK25" s="79"/>
      <c r="CL25" s="79"/>
      <c r="CM25" s="79"/>
      <c r="CN25" s="79"/>
      <c r="CO25" s="79"/>
      <c r="CP25" s="79"/>
      <c r="CQ25" s="79"/>
      <c r="CR25" s="79"/>
      <c r="CS25" s="79"/>
      <c r="CT25" s="79"/>
      <c r="CU25" s="79"/>
      <c r="CV25" s="79"/>
      <c r="CW25" s="79"/>
      <c r="CX25" s="79"/>
      <c r="CY25" s="79"/>
      <c r="CZ25" s="79"/>
      <c r="DA25" s="79"/>
      <c r="DB25" s="79"/>
      <c r="DC25" s="79"/>
      <c r="DD25" s="79" t="s">
        <v>578</v>
      </c>
      <c r="DE25" s="79"/>
      <c r="DF25" s="79" t="s">
        <v>581</v>
      </c>
      <c r="DG25" s="79"/>
      <c r="DH25" s="79">
        <v>0</v>
      </c>
      <c r="DI25" s="79" t="s">
        <v>216</v>
      </c>
      <c r="DJ25" s="79" t="s">
        <v>582</v>
      </c>
      <c r="DK25" s="79"/>
      <c r="DL25" s="79">
        <v>0</v>
      </c>
      <c r="DM25" s="79"/>
      <c r="DN25" s="79"/>
      <c r="DO25" s="79" t="str">
        <f>REPLACE(INDEX(GroupVertices[Group],MATCH(Vertices[[#This Row],[Vertex]],GroupVertices[Vertex],0)),1,1,"")</f>
        <v>2</v>
      </c>
      <c r="DP25" s="48"/>
      <c r="DQ25" s="49"/>
      <c r="DR25" s="48"/>
      <c r="DS25" s="49"/>
      <c r="DT25" s="48"/>
      <c r="DU25" s="49"/>
      <c r="DV25" s="48"/>
      <c r="DW25" s="49"/>
      <c r="DX25" s="48"/>
      <c r="DY25" s="48"/>
      <c r="DZ25" s="48"/>
      <c r="EA25" s="48"/>
      <c r="EB25" s="48"/>
      <c r="EC25" s="2"/>
      <c r="ED25" s="3"/>
      <c r="EE25" s="3"/>
      <c r="EF25" s="3"/>
      <c r="EG2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5"/>
    <dataValidation allowBlank="1" errorTitle="Invalid Vertex Visibility" error="You have entered an unrecognized vertex visibility.  Try selecting from the drop-down list instead." sqref="EC3"/>
    <dataValidation allowBlank="1" showErrorMessage="1" sqref="EC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5"/>
    <dataValidation allowBlank="1" showInputMessage="1" promptTitle="Vertex Tooltip" prompt="Enter optional text that will pop up when the mouse is hovered over the vertex." errorTitle="Invalid Vertex Image Key" sqref="L3:L25"/>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5"/>
    <dataValidation allowBlank="1" showInputMessage="1" promptTitle="Vertex Label Fill Color" prompt="To select an optional fill color for the Label shape, right-click and select Select Color on the right-click menu." sqref="J3:J25"/>
    <dataValidation allowBlank="1" showInputMessage="1" promptTitle="Vertex Image File" prompt="Enter the path to an image file.  Hover over the column header for examples." errorTitle="Invalid Vertex Image Key" sqref="G3:G25"/>
    <dataValidation allowBlank="1" showInputMessage="1" promptTitle="Vertex Color" prompt="To select an optional vertex color, right-click and select Select Color on the right-click menu." sqref="C3:C25"/>
    <dataValidation allowBlank="1" showInputMessage="1" promptTitle="Vertex Opacity" prompt="Enter an optional vertex opacity between 0 (transparent) and 100 (opaque)." errorTitle="Invalid Vertex Opacity" error="The optional vertex opacity must be a whole number between 0 and 10." sqref="F3:F25"/>
    <dataValidation type="list" allowBlank="1" showInputMessage="1" showErrorMessage="1" promptTitle="Vertex Shape" prompt="Select an optional vertex shape." errorTitle="Invalid Vertex Shape" error="You have entered an invalid vertex shape.  Try selecting from the drop-down list instead." sqref="D3:D2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5">
      <formula1>ValidVertexLabelPositions</formula1>
    </dataValidation>
    <dataValidation allowBlank="1" showInputMessage="1" showErrorMessage="1" promptTitle="Vertex Name" prompt="Enter the name of the vertex." sqref="A3:A25"/>
  </dataValidations>
  <hyperlinks>
    <hyperlink ref="AF3" r:id="rId1" display="https://www.facebook.com/12574238766"/>
    <hyperlink ref="AF4" r:id="rId2" display="https://www.facebook.com/129279994355"/>
    <hyperlink ref="AF5" r:id="rId3" display="https://www.facebook.com/115119708503259"/>
    <hyperlink ref="AF6" r:id="rId4" display="https://www.facebook.com/180911420869"/>
    <hyperlink ref="AF7" r:id="rId5" display="https://www.facebook.com/252813143154"/>
    <hyperlink ref="AF8" r:id="rId6" display="https://www.facebook.com/177568938937081"/>
    <hyperlink ref="AF9" r:id="rId7" display="https://www.facebook.com/119938744769530"/>
    <hyperlink ref="AF10" r:id="rId8" display="https://www.facebook.com/95441790947"/>
    <hyperlink ref="AF11" r:id="rId9" display="https://www.facebook.com/200480306657784"/>
    <hyperlink ref="AF12" r:id="rId10" display="https://www.facebook.com/12922531419"/>
    <hyperlink ref="AF13" r:id="rId11" display="https://www.facebook.com/13390503343"/>
    <hyperlink ref="AF14" r:id="rId12" display="https://www.facebook.com/168118846584088"/>
    <hyperlink ref="AF15" r:id="rId13" display="https://www.facebook.com/305706405098"/>
    <hyperlink ref="AF16" r:id="rId14" display="https://www.facebook.com/278718655357"/>
    <hyperlink ref="AF17" r:id="rId15" display="https://www.facebook.com/55697319984"/>
    <hyperlink ref="AF18" r:id="rId16" display="https://www.facebook.com/115982133335"/>
    <hyperlink ref="AF19" r:id="rId17" display="https://www.facebook.com/102498209450"/>
    <hyperlink ref="AF20" r:id="rId18" display="https://www.facebook.com/141015325938313"/>
    <hyperlink ref="AF21" r:id="rId19" display="https://www.facebook.com/178026158916833"/>
    <hyperlink ref="AF22" r:id="rId20" display="https://www.facebook.com/109901854872"/>
    <hyperlink ref="AF23" r:id="rId21" display="https://www.facebook.com/190361631019618"/>
    <hyperlink ref="AF24" r:id="rId22" display="https://www.facebook.com/85120022171"/>
    <hyperlink ref="AF25" r:id="rId23" display="https://www.facebook.com/353810974715190"/>
    <hyperlink ref="G3" r:id="rId24" display="https://scontent.xx.fbcdn.net/v/t1.0-1/p50x50/50964377_10157038039903767_5279036855763861504_n.png?_nc_cat=107&amp;_nc_ht=scontent.xx&amp;oh=3bc397a922ffb1827cc9c56631319c2b&amp;oe=5D482CA7"/>
    <hyperlink ref="G4" r:id="rId25" display="https://scontent.xx.fbcdn.net/v/t1.0-1/c13.0.50.50a/p50x50/299348_10150315283374356_1010618051_n.jpg?_nc_cat=110&amp;_nc_ht=scontent.xx&amp;oh=90153de5f4613d97fec44f3c3318840e&amp;oe=5D420E5D"/>
    <hyperlink ref="G5" r:id="rId26" display="https://scontent.xx.fbcdn.net/v/t1.0-1/p50x50/15894473_1517221914959691_399493405022188238_n.jpg?_nc_cat=106&amp;_nc_ht=scontent.xx&amp;oh=3aece3f643cd660c6d096dc8630b5310&amp;oe=5D46B13A"/>
    <hyperlink ref="G6" r:id="rId27" display="https://scontent.xx.fbcdn.net/v/t1.0-1/c0.9.50.50a/p50x50/1460000_10151832691615870_1598444055_n.jpg?_nc_cat=101&amp;_nc_ht=scontent.xx&amp;oh=8a3c0c3013a26306764f9845dcf074d3&amp;oe=5D0BCFA7"/>
    <hyperlink ref="G7" r:id="rId28" display="https://scontent.xx.fbcdn.net/v/t1.0-1/p50x50/47378813_10156251711433155_3571622209816363008_n.png?_nc_cat=100&amp;_nc_ht=scontent.xx&amp;oh=6234fd9f92a61c39a2028500c6df8d54&amp;oe=5D4EC5DE"/>
    <hyperlink ref="G8" r:id="rId29" display="https://scontent.xx.fbcdn.net/v/t1.0-1/c171.21.259.259a/s50x50/155695_177570755603566_3627179_n.jpg?_nc_cat=110&amp;_nc_ht=scontent.xx&amp;oh=035646badd2bbe0dbbe477b20c1fd3d4&amp;oe=5D0AD723"/>
    <hyperlink ref="G9" r:id="rId30" display="https://scontent.xx.fbcdn.net/v/t1.0-1/p50x50/405025_264948736935196_333887724_n.jpg?_nc_cat=107&amp;_nc_ht=scontent.xx&amp;oh=684abb73cca1931fb9dcfe8c7d549e47&amp;oe=5D155184"/>
    <hyperlink ref="G10" r:id="rId31" display="https://scontent.xx.fbcdn.net/v/t1.0-1/p50x50/16265531_10154957348115948_5002800227177989645_n.png?_nc_cat=103&amp;_nc_ht=scontent.xx&amp;oh=e5d7e74d0b481566436e6923ef0f5299&amp;oe=5D02A7F6"/>
    <hyperlink ref="G11" r:id="rId32" display="https://scontent.xx.fbcdn.net/v/t1.0-1/p50x50/36781676_1830297933676005_3102699587404562432_n.png?_nc_cat=110&amp;_nc_ht=scontent.xx&amp;oh=a47bb0f9668e2f50be1b720587724639&amp;oe=5D197ED6"/>
    <hyperlink ref="G12" r:id="rId33" display="https://scontent.xx.fbcdn.net/v/t1.0-1/p50x50/46495665_10156718290711420_8826010626225602560_n.jpg?_nc_cat=111&amp;_nc_ht=scontent.xx&amp;oh=b8ef1e405c82d2fcee79e1e81042bc23&amp;oe=5D116435"/>
    <hyperlink ref="G13" r:id="rId34" display="https://scontent.xx.fbcdn.net/v/t1.0-1/c66.66.828.828a/s50x50/23376_10151287478428344_1084082867_n.jpg?_nc_cat=102&amp;_nc_ht=scontent.xx&amp;oh=a6951f06e733f094a8177fbab4f99b3f&amp;oe=5D47684E"/>
    <hyperlink ref="G14" r:id="rId35" display="https://scontent.xx.fbcdn.net/v/t1.0-1/p50x50/51569522_2159270647468888_548457698677489664_n.jpg?_nc_cat=102&amp;_nc_ht=scontent.xx&amp;oh=b7a649a0cded3adde2203d212933bf18&amp;oe=5D14A9E3"/>
    <hyperlink ref="G15" r:id="rId36" display="https://scontent.xx.fbcdn.net/v/t1.0-1/p50x50/49836974_10161201877290099_5014227546162593792_n.jpg?_nc_cat=105&amp;_nc_ht=scontent.xx&amp;oh=fc9cfd7929f46a25e62a6edaaf9334ca&amp;oe=5D17006A"/>
    <hyperlink ref="G16" r:id="rId37" display="https://scontent.xx.fbcdn.net/v/t1.0-1/p50x50/12011147_10153477044250358_9102620966818708611_n.png?_nc_cat=110&amp;_nc_ht=scontent.xx&amp;oh=3e262b23ff0ff4da03c47abc9aad6d00&amp;oe=5D4640B8"/>
    <hyperlink ref="G17" r:id="rId38" display="https://scontent.xx.fbcdn.net/v/t1.0-1/p50x50/49793839_10156719203199985_5659064847833235456_n.png?_nc_cat=101&amp;_nc_ht=scontent.xx&amp;oh=9ba908b15616993352493b3f524c7078&amp;oe=5D487B3D"/>
    <hyperlink ref="G18" r:id="rId39" display="https://scontent.xx.fbcdn.net/v/t1.0-1/p50x50/50878297_10157096812663336_8486863799326867456_n.jpg?_nc_cat=104&amp;_nc_ht=scontent.xx&amp;oh=93f952a5f0bbb8edbf287bdc86f935e2&amp;oe=5D48A3CB"/>
    <hyperlink ref="G19" r:id="rId40" display="https://scontent.xx.fbcdn.net/v/t1.0-1/c1.0.50.50a/p50x50/10511246_10152683603774451_6229518070844853_n.jpg?_nc_cat=106&amp;_nc_ht=scontent.xx&amp;oh=8eb0e635cca43831d907823bc1ffb866&amp;oe=5D15C7B0"/>
    <hyperlink ref="G20" r:id="rId41" display="https://scontent.xx.fbcdn.net/v/t1.0-1/c21.0.50.50a/p50x50/40005_141015469271632_7645315_n.jpg?_nc_cat=105&amp;_nc_ht=scontent.xx&amp;oh=32258602e585b454c9df0e138f9886e8&amp;oe=5D0CAD49"/>
    <hyperlink ref="G21" r:id="rId42" display="https://scontent.xx.fbcdn.net/v/t1.0-1/c44.9.112.112a/s50x50/215689_178026878916761_40279_n.jpg?_nc_cat=110&amp;_nc_ht=scontent.xx&amp;oh=4e9699c0b899f22c0e46be6541415ff1&amp;oe=5D41D1DD"/>
    <hyperlink ref="G22" r:id="rId43" display="https://scontent.xx.fbcdn.net/v/t1.0-1/p50x50/11393121_10153565917604873_1180935903079890921_n.jpg?_nc_cat=108&amp;_nc_ht=scontent.xx&amp;oh=6baf8c04e3fc1fae8ead59b809359f0f&amp;oe=5D49DA19"/>
    <hyperlink ref="G23" r:id="rId44" display="https://scontent.xx.fbcdn.net/v/t1.0-1/c15.0.50.50a/p50x50/399548_10149999285987789_1102888142_n.png?_nc_cat=1&amp;_nc_ht=scontent.xx&amp;oh=bc8063505a1aa056ff197b1e04f4938b&amp;oe=5D48D205"/>
    <hyperlink ref="G24" r:id="rId45" display="https://external.xx.fbcdn.net/safe_image.php?d=AQCel1ecGMJbPASe&amp;w=50&amp;h=50&amp;url=http%3A%2F%2Fupload.wikimedia.org%2Fwikipedia%2Fen%2F8%2F8d%2FSchulich_School_logo.png&amp;cfs=1&amp;fallback=hub_education&amp;f&amp;_nc_hash=AQDefO5jFW_IgAQ2"/>
    <hyperlink ref="G25" r:id="rId46" display="https://scontent.xx.fbcdn.net/v/t1.0-1/p50x50/11951201_837769006319382_2260202311291319546_n.jpg?_nc_cat=102&amp;_nc_ht=scontent.xx&amp;oh=8a3cba7ac29588b2fb7f00b7dcab0562&amp;oe=5D150FB6"/>
    <hyperlink ref="AH3" r:id="rId47" display="https://scontent.xx.fbcdn.net/v/t1.0-1/p50x50/50964377_10157038039903767_5279036855763861504_n.png?_nc_cat=107&amp;_nc_ht=scontent.xx&amp;oh=3bc397a922ffb1827cc9c56631319c2b&amp;oe=5D482CA7"/>
    <hyperlink ref="AH4" r:id="rId48" display="https://scontent.xx.fbcdn.net/v/t1.0-1/c13.0.50.50a/p50x50/299348_10150315283374356_1010618051_n.jpg?_nc_cat=110&amp;_nc_ht=scontent.xx&amp;oh=90153de5f4613d97fec44f3c3318840e&amp;oe=5D420E5D"/>
    <hyperlink ref="AH5" r:id="rId49" display="https://scontent.xx.fbcdn.net/v/t1.0-1/p50x50/15894473_1517221914959691_399493405022188238_n.jpg?_nc_cat=106&amp;_nc_ht=scontent.xx&amp;oh=3aece3f643cd660c6d096dc8630b5310&amp;oe=5D46B13A"/>
    <hyperlink ref="AH6" r:id="rId50" display="https://scontent.xx.fbcdn.net/v/t1.0-1/c0.9.50.50a/p50x50/1460000_10151832691615870_1598444055_n.jpg?_nc_cat=101&amp;_nc_ht=scontent.xx&amp;oh=8a3c0c3013a26306764f9845dcf074d3&amp;oe=5D0BCFA7"/>
    <hyperlink ref="AH7" r:id="rId51" display="https://scontent.xx.fbcdn.net/v/t1.0-1/p50x50/47378813_10156251711433155_3571622209816363008_n.png?_nc_cat=100&amp;_nc_ht=scontent.xx&amp;oh=6234fd9f92a61c39a2028500c6df8d54&amp;oe=5D4EC5DE"/>
    <hyperlink ref="AH8" r:id="rId52" display="https://scontent.xx.fbcdn.net/v/t1.0-1/c171.21.259.259a/s50x50/155695_177570755603566_3627179_n.jpg?_nc_cat=110&amp;_nc_ht=scontent.xx&amp;oh=035646badd2bbe0dbbe477b20c1fd3d4&amp;oe=5D0AD723"/>
    <hyperlink ref="AH9" r:id="rId53" display="https://scontent.xx.fbcdn.net/v/t1.0-1/p50x50/405025_264948736935196_333887724_n.jpg?_nc_cat=107&amp;_nc_ht=scontent.xx&amp;oh=684abb73cca1931fb9dcfe8c7d549e47&amp;oe=5D155184"/>
    <hyperlink ref="AH10" r:id="rId54" display="https://scontent.xx.fbcdn.net/v/t1.0-1/p50x50/16265531_10154957348115948_5002800227177989645_n.png?_nc_cat=103&amp;_nc_ht=scontent.xx&amp;oh=e5d7e74d0b481566436e6923ef0f5299&amp;oe=5D02A7F6"/>
    <hyperlink ref="AH11" r:id="rId55" display="https://scontent.xx.fbcdn.net/v/t1.0-1/p50x50/36781676_1830297933676005_3102699587404562432_n.png?_nc_cat=110&amp;_nc_ht=scontent.xx&amp;oh=a47bb0f9668e2f50be1b720587724639&amp;oe=5D197ED6"/>
    <hyperlink ref="AH12" r:id="rId56" display="https://scontent.xx.fbcdn.net/v/t1.0-1/p50x50/46495665_10156718290711420_8826010626225602560_n.jpg?_nc_cat=111&amp;_nc_ht=scontent.xx&amp;oh=b8ef1e405c82d2fcee79e1e81042bc23&amp;oe=5D116435"/>
    <hyperlink ref="AH13" r:id="rId57" display="https://scontent.xx.fbcdn.net/v/t1.0-1/c66.66.828.828a/s50x50/23376_10151287478428344_1084082867_n.jpg?_nc_cat=102&amp;_nc_ht=scontent.xx&amp;oh=a6951f06e733f094a8177fbab4f99b3f&amp;oe=5D47684E"/>
    <hyperlink ref="AH14" r:id="rId58" display="https://scontent.xx.fbcdn.net/v/t1.0-1/p50x50/51569522_2159270647468888_548457698677489664_n.jpg?_nc_cat=102&amp;_nc_ht=scontent.xx&amp;oh=b7a649a0cded3adde2203d212933bf18&amp;oe=5D14A9E3"/>
    <hyperlink ref="AH15" r:id="rId59" display="https://scontent.xx.fbcdn.net/v/t1.0-1/p50x50/49836974_10161201877290099_5014227546162593792_n.jpg?_nc_cat=105&amp;_nc_ht=scontent.xx&amp;oh=fc9cfd7929f46a25e62a6edaaf9334ca&amp;oe=5D17006A"/>
    <hyperlink ref="AH16" r:id="rId60" display="https://scontent.xx.fbcdn.net/v/t1.0-1/p50x50/12011147_10153477044250358_9102620966818708611_n.png?_nc_cat=110&amp;_nc_ht=scontent.xx&amp;oh=3e262b23ff0ff4da03c47abc9aad6d00&amp;oe=5D4640B8"/>
    <hyperlink ref="AH17" r:id="rId61" display="https://scontent.xx.fbcdn.net/v/t1.0-1/p50x50/49793839_10156719203199985_5659064847833235456_n.png?_nc_cat=101&amp;_nc_ht=scontent.xx&amp;oh=9ba908b15616993352493b3f524c7078&amp;oe=5D487B3D"/>
    <hyperlink ref="AH18" r:id="rId62" display="https://scontent.xx.fbcdn.net/v/t1.0-1/p50x50/50878297_10157096812663336_8486863799326867456_n.jpg?_nc_cat=104&amp;_nc_ht=scontent.xx&amp;oh=93f952a5f0bbb8edbf287bdc86f935e2&amp;oe=5D48A3CB"/>
    <hyperlink ref="AH19" r:id="rId63" display="https://scontent.xx.fbcdn.net/v/t1.0-1/c1.0.50.50a/p50x50/10511246_10152683603774451_6229518070844853_n.jpg?_nc_cat=106&amp;_nc_ht=scontent.xx&amp;oh=8eb0e635cca43831d907823bc1ffb866&amp;oe=5D15C7B0"/>
    <hyperlink ref="AH20" r:id="rId64" display="https://scontent.xx.fbcdn.net/v/t1.0-1/c21.0.50.50a/p50x50/40005_141015469271632_7645315_n.jpg?_nc_cat=105&amp;_nc_ht=scontent.xx&amp;oh=32258602e585b454c9df0e138f9886e8&amp;oe=5D0CAD49"/>
    <hyperlink ref="AH21" r:id="rId65" display="https://scontent.xx.fbcdn.net/v/t1.0-1/c44.9.112.112a/s50x50/215689_178026878916761_40279_n.jpg?_nc_cat=110&amp;_nc_ht=scontent.xx&amp;oh=4e9699c0b899f22c0e46be6541415ff1&amp;oe=5D41D1DD"/>
    <hyperlink ref="AH22" r:id="rId66" display="https://scontent.xx.fbcdn.net/v/t1.0-1/p50x50/11393121_10153565917604873_1180935903079890921_n.jpg?_nc_cat=108&amp;_nc_ht=scontent.xx&amp;oh=6baf8c04e3fc1fae8ead59b809359f0f&amp;oe=5D49DA19"/>
    <hyperlink ref="AH23" r:id="rId67" display="https://scontent.xx.fbcdn.net/v/t1.0-1/c15.0.50.50a/p50x50/399548_10149999285987789_1102888142_n.png?_nc_cat=1&amp;_nc_ht=scontent.xx&amp;oh=bc8063505a1aa056ff197b1e04f4938b&amp;oe=5D48D205"/>
    <hyperlink ref="AH24" r:id="rId68" display="https://external.xx.fbcdn.net/safe_image.php?d=AQCel1ecGMJbPASe&amp;w=50&amp;h=50&amp;url=http%3A%2F%2Fupload.wikimedia.org%2Fwikipedia%2Fen%2F8%2F8d%2FSchulich_School_logo.png&amp;cfs=1&amp;fallback=hub_education&amp;f&amp;_nc_hash=AQDefO5jFW_IgAQ2"/>
    <hyperlink ref="AH25" r:id="rId69" display="https://scontent.xx.fbcdn.net/v/t1.0-1/p50x50/11951201_837769006319382_2260202311291319546_n.jpg?_nc_cat=102&amp;_nc_ht=scontent.xx&amp;oh=8a3cba7ac29588b2fb7f00b7dcab0562&amp;oe=5D150FB6"/>
    <hyperlink ref="AZ3" r:id="rId70" display="https://scontent.xx.fbcdn.net/v/t1.0-9/s720x720/52487877_10157116536538767_6020294455242784768_n.png?_nc_cat=108&amp;_nc_ht=scontent.xx&amp;oh=e98e35485307ada06dcb447fd3957e22&amp;oe=5D0EDBDF"/>
    <hyperlink ref="AZ5" r:id="rId71" display="https://scontent.xx.fbcdn.net/v/t1.0-9/s720x720/15894668_1517223778292838_163602000414128949_n.png?_nc_cat=106&amp;_nc_ht=scontent.xx&amp;oh=1629f88dd76cd46235ed9bbb7e6d8db9&amp;oe=5D0ABC5A"/>
    <hyperlink ref="AZ6" r:id="rId72" display="https://scontent.xx.fbcdn.net/v/t1.0-9/s720x720/19510339_10154453993255870_7578992924231502124_n.jpg?_nc_cat=110&amp;_nc_ht=scontent.xx&amp;oh=09c3706f60f85b740e38394d37a48d43&amp;oe=5D4FA9B2"/>
    <hyperlink ref="AZ7" r:id="rId73" display="https://scontent.xx.fbcdn.net/v/t1.0-9/s720x720/47363160_10156251700258155_5901412595167920128_n.png?_nc_cat=103&amp;_nc_ht=scontent.xx&amp;oh=ce1fa03fea110bffd92a50092bb356e3&amp;oe=5D1137F3"/>
    <hyperlink ref="AZ8" r:id="rId74" display="https://scontent.xx.fbcdn.net/v/t1.0-9/s720x720/12274350_1154045397956092_543300780421940225_n.png?_nc_cat=104&amp;_nc_ht=scontent.xx&amp;oh=d5f670bef0985bf61e70ba3d0fbd3cfc&amp;oe=5D05AB47"/>
    <hyperlink ref="AZ9" r:id="rId75" display="https://scontent.xx.fbcdn.net/v/t1.0-9/s720x720/522389_264945440268859_1906020212_n.jpg?_nc_cat=111&amp;_nc_ht=scontent.xx&amp;oh=bad37a684f50e9a54d193443ed2a2c40&amp;oe=5D06B240"/>
    <hyperlink ref="AZ10" r:id="rId76" display="https://scontent.xx.fbcdn.net/v/t1.0-9/s720x720/29103930_10156222972435948_7292330216309915648_n.jpg?_nc_cat=104&amp;_nc_ht=scontent.xx&amp;oh=b3c2e39c74c61a080d9f3dac14958209&amp;oe=5D4646D4"/>
    <hyperlink ref="AZ11" r:id="rId77" display="https://scontent.xx.fbcdn.net/v/t1.0-9/p720x720/36698449_1830298267009305_2254573082658209792_n.png?_nc_cat=111&amp;_nc_ht=scontent.xx&amp;oh=75625c598a3a6f54bc51ec9e61be2b24&amp;oe=5D079EB3"/>
    <hyperlink ref="AZ12" r:id="rId78" display="https://scontent.xx.fbcdn.net/v/t1.0-9/s720x720/53916301_10156984682591420_4361877766870663168_n.png?_nc_cat=107&amp;_nc_ht=scontent.xx&amp;oh=2457bab21549e3bf3fc4fd8a7fdb68ee&amp;oe=5D47E8EF"/>
    <hyperlink ref="AZ13" r:id="rId79" display="https://scontent.xx.fbcdn.net/v/t1.0-9/s720x720/11022559_10152654608758344_1716092376995453770_n.jpg?_nc_cat=102&amp;_nc_ht=scontent.xx&amp;oh=e1d44d043437122ba711b4abd2cef39b&amp;oe=5D43ED4C"/>
    <hyperlink ref="AZ14" r:id="rId80" display="https://scontent.xx.fbcdn.net/v/t1.0-9/s720x720/1383171_810900485639251_1046892137768790135_n.jpg?_nc_cat=109&amp;_nc_ht=scontent.xx&amp;oh=d5d53cb9c536a9568696a152d0d21d47&amp;oe=5D147F0A"/>
    <hyperlink ref="AZ15" r:id="rId81" display="https://scontent.xx.fbcdn.net/v/t1.0-9/s720x720/51656847_10161271237995099_1579158255244935168_n.jpg?_nc_cat=100&amp;_nc_ht=scontent.xx&amp;oh=5bc14e82c4d700ff6e0350731124dd00&amp;oe=5D47D01B"/>
    <hyperlink ref="AZ16" r:id="rId82" display="https://scontent.xx.fbcdn.net/v/t1.0-9/s720x720/53747567_10156717234175358_9214547253451030528_o.jpg?_nc_cat=101&amp;_nc_ht=scontent.xx&amp;oh=c8f583d5894ff25ae0680053ada4aa47&amp;oe=5D05954A"/>
    <hyperlink ref="AZ17" r:id="rId83" display="https://scontent.xx.fbcdn.net/v/t1.0-9/s720x720/11403382_10153439752354985_8364737659049157140_n.jpg?_nc_cat=102&amp;_nc_ht=scontent.xx&amp;oh=d6346d4a5b19a125ca6093d5366e23f2&amp;oe=5D47B67E"/>
    <hyperlink ref="AZ18" r:id="rId84" display="https://scontent.xx.fbcdn.net/v/t1.0-9/s720x720/39277211_10156685544013336_4700349661133668352_n.png?_nc_cat=103&amp;_nc_ht=scontent.xx&amp;oh=245792e667b0f0e3e933715402f9f13b&amp;oe=5D0B3C30"/>
    <hyperlink ref="AZ19" r:id="rId85" display="https://scontent.xx.fbcdn.net/v/t1.0-9/s720x720/1919098_10153875749534451_6939050841681576019_n.jpg?_nc_cat=105&amp;_nc_ht=scontent.xx&amp;oh=456320027fb6edd4e333b7a195ff4d5c&amp;oe=5D46BC4F"/>
    <hyperlink ref="AZ21" r:id="rId86" display="https://scontent.xx.fbcdn.net/v/t1.0-9/252394_404943182891795_1761766073_n.jpg?_nc_cat=100&amp;_nc_ht=scontent.xx&amp;oh=635f0cf2a5c84df6be0032ee9dae601b&amp;oe=5D4F9B95"/>
    <hyperlink ref="AZ22" r:id="rId87" display="https://scontent.xx.fbcdn.net/v/t1.0-9/s720x720/36283443_10156620709244873_174169591096803328_n.png?_nc_cat=107&amp;_nc_ht=scontent.xx&amp;oh=b3d5ccba664570662dd6419166ec9ab5&amp;oe=5D480946"/>
    <hyperlink ref="AZ23" r:id="rId88" display="https://scontent.xx.fbcdn.net/v/t1.0-9/p720x720/47018824_1891134164275681_2228107300906729472_o.jpg?_nc_cat=109&amp;_nc_ht=scontent.xx&amp;oh=ef098c408c23d99a985f0318a2cd9cc5&amp;oe=5D1441F2"/>
    <hyperlink ref="BZ3" r:id="rId89" display="https://www.facebook.com/yorkualumni/"/>
    <hyperlink ref="BZ4" r:id="rId90" display="https://www.facebook.com/York-Circle-129279994355/"/>
    <hyperlink ref="BZ5" r:id="rId91" display="https://www.facebook.com/yorkuconvo/"/>
    <hyperlink ref="BZ6" r:id="rId92" display="https://www.facebook.com/McLaughlin-College-Alumni-York-University-180911420869/"/>
    <hyperlink ref="BZ7" r:id="rId93" display="https://www.facebook.com/yorkucareer/"/>
    <hyperlink ref="BZ8" r:id="rId94" display="https://www.facebook.com/YorkUGeographyAlumni/"/>
    <hyperlink ref="BZ9" r:id="rId95" display="https://www.facebook.com/yorkualumnihk/"/>
    <hyperlink ref="BZ10" r:id="rId96" display="https://www.facebook.com/yorkscld/"/>
    <hyperlink ref="BZ11" r:id="rId97" display="https://www.facebook.com/YorkUTDCEC/"/>
    <hyperlink ref="BZ12" r:id="rId98" display="https://www.facebook.com/yorkustudents/"/>
    <hyperlink ref="BZ13" r:id="rId99" display="https://www.facebook.com/GlendonCampus/"/>
    <hyperlink ref="BZ14" r:id="rId100" display="https://www.facebook.com/YorkUlaps/"/>
    <hyperlink ref="BZ15" r:id="rId101" display="https://www.facebook.com/YorkUFES/"/>
    <hyperlink ref="BZ16" r:id="rId102" display="https://www.facebook.com/YorkUeducation/"/>
    <hyperlink ref="BZ17" r:id="rId103" display="https://www.facebook.com/yorkuhealth/"/>
    <hyperlink ref="BZ18" r:id="rId104" display="https://www.facebook.com/YorkUScience/"/>
    <hyperlink ref="BZ19" r:id="rId105" display="https://www.facebook.com/Glendon-College-Alumni-102498209450/"/>
    <hyperlink ref="BZ20" r:id="rId106" display="https://www.facebook.com/YorkinNewYorkAlumni/"/>
    <hyperlink ref="BZ21" r:id="rId107" display="https://www.facebook.com/LGBT-Queer-York-University-Alumni-178026158916833/"/>
    <hyperlink ref="BZ22" r:id="rId108" display="https://www.facebook.com/Osgoode/"/>
    <hyperlink ref="BZ23" r:id="rId109" display="https://www.facebook.com/calderlaura/"/>
    <hyperlink ref="BZ24" r:id="rId110" display="https://www.facebook.com/pages/Schulich-School-of-Business-York-University/85120022171"/>
    <hyperlink ref="BZ25" r:id="rId111" display="https://www.facebook.com/yorkumensrugbyalumni/"/>
    <hyperlink ref="CU5" r:id="rId112" display="http://www.yorku.ca/web/futurestudents/map/map_toronto.html"/>
    <hyperlink ref="DK3" r:id="rId113" display="http://alumniandfriends.yorku.ca/"/>
    <hyperlink ref="DK4" r:id="rId114" display="http://www.theyorkcircle.ca/"/>
    <hyperlink ref="DK5" r:id="rId115" display="http://www.yorku.ca/mygraduation"/>
    <hyperlink ref="DK7" r:id="rId116" display="http://careers.yorku.ca/"/>
    <hyperlink ref="DK8" r:id="rId117" display="http://www.yorku.ca/laps/geog/gaa/http:/www.yorku.ca/alumni/getinvolved/ygaa.htm"/>
    <hyperlink ref="DK9" r:id="rId118" display="http://www.yorku.ca/alumni/events/"/>
    <hyperlink ref="DK10" r:id="rId119" display="http://scld.yorku.ca/"/>
    <hyperlink ref="DK11" r:id="rId120" display="http://www.yorku.ca/cec"/>
    <hyperlink ref="DK12" r:id="rId121" display="http://www.yorku.ca/"/>
    <hyperlink ref="DK13" r:id="rId122" display="http://www.glendon.yorku.ca/"/>
    <hyperlink ref="DK14" r:id="rId123" display="http://laps.yorku.ca/"/>
    <hyperlink ref="DK15" r:id="rId124" display="http://www.yorku.ca/fes"/>
    <hyperlink ref="DK19" r:id="rId125" display="http://www.glendon.yorku.ca/english/alumni/index.html"/>
    <hyperlink ref="DK20" r:id="rId126" display="http://www.yorku.ca/alumni/"/>
    <hyperlink ref="DK22" r:id="rId127" display="http://www.osgoode.yorku.ca/"/>
  </hyperlinks>
  <printOptions/>
  <pageMargins left="0.7" right="0.7" top="0.75" bottom="0.75" header="0.3" footer="0.3"/>
  <pageSetup horizontalDpi="600" verticalDpi="600" orientation="portrait" r:id="rId132"/>
  <drawing r:id="rId131"/>
  <legacyDrawing r:id="rId129"/>
  <tableParts>
    <tablePart r:id="rId13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8.7109375" style="0" bestFit="1" customWidth="1"/>
    <col min="30" max="30" width="33.140625" style="0" bestFit="1" customWidth="1"/>
    <col min="31" max="31" width="18.140625" style="0" bestFit="1" customWidth="1"/>
    <col min="32" max="32" width="22.28125" style="0" bestFit="1" customWidth="1"/>
    <col min="33" max="33" width="16.421875" style="0" bestFit="1" customWidth="1"/>
    <col min="34" max="34" width="12.7109375" style="0" bestFit="1" customWidth="1"/>
    <col min="35" max="35" width="16.71093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3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2" t="s">
        <v>657</v>
      </c>
      <c r="Z2" s="52" t="s">
        <v>658</v>
      </c>
      <c r="AA2" s="52" t="s">
        <v>659</v>
      </c>
      <c r="AB2" s="52" t="s">
        <v>660</v>
      </c>
      <c r="AC2" s="52" t="s">
        <v>661</v>
      </c>
      <c r="AD2" s="52" t="s">
        <v>662</v>
      </c>
      <c r="AE2" s="52" t="s">
        <v>663</v>
      </c>
      <c r="AF2" s="52" t="s">
        <v>664</v>
      </c>
      <c r="AG2" s="52" t="s">
        <v>667</v>
      </c>
      <c r="AH2" s="13" t="s">
        <v>675</v>
      </c>
      <c r="AI2" s="13" t="s">
        <v>680</v>
      </c>
    </row>
    <row r="3" spans="1:35" ht="15">
      <c r="A3" s="82" t="s">
        <v>622</v>
      </c>
      <c r="B3" s="66" t="s">
        <v>624</v>
      </c>
      <c r="C3" s="66" t="s">
        <v>56</v>
      </c>
      <c r="D3" s="101"/>
      <c r="E3" s="100"/>
      <c r="F3" s="102" t="s">
        <v>622</v>
      </c>
      <c r="G3" s="103"/>
      <c r="H3" s="103"/>
      <c r="I3" s="104">
        <v>3</v>
      </c>
      <c r="J3" s="105"/>
      <c r="K3" s="48">
        <v>16</v>
      </c>
      <c r="L3" s="48">
        <v>108</v>
      </c>
      <c r="M3" s="48">
        <v>0</v>
      </c>
      <c r="N3" s="48">
        <v>108</v>
      </c>
      <c r="O3" s="48">
        <v>0</v>
      </c>
      <c r="P3" s="49">
        <v>0</v>
      </c>
      <c r="Q3" s="49">
        <v>0</v>
      </c>
      <c r="R3" s="48">
        <v>1</v>
      </c>
      <c r="S3" s="48">
        <v>0</v>
      </c>
      <c r="T3" s="48">
        <v>16</v>
      </c>
      <c r="U3" s="48">
        <v>108</v>
      </c>
      <c r="V3" s="48">
        <v>2</v>
      </c>
      <c r="W3" s="49">
        <v>1.03125</v>
      </c>
      <c r="X3" s="49">
        <v>0.45</v>
      </c>
      <c r="Y3" s="48">
        <v>0</v>
      </c>
      <c r="Z3" s="49">
        <v>0</v>
      </c>
      <c r="AA3" s="48">
        <v>0</v>
      </c>
      <c r="AB3" s="49">
        <v>0</v>
      </c>
      <c r="AC3" s="48">
        <v>0</v>
      </c>
      <c r="AD3" s="49">
        <v>0</v>
      </c>
      <c r="AE3" s="48">
        <v>0</v>
      </c>
      <c r="AF3" s="49">
        <v>0</v>
      </c>
      <c r="AG3" s="48">
        <v>0</v>
      </c>
      <c r="AH3" s="113" t="s">
        <v>676</v>
      </c>
      <c r="AI3" s="113" t="s">
        <v>676</v>
      </c>
    </row>
    <row r="4" spans="1:35" ht="15">
      <c r="A4" s="82" t="s">
        <v>623</v>
      </c>
      <c r="B4" s="66" t="s">
        <v>625</v>
      </c>
      <c r="C4" s="66" t="s">
        <v>56</v>
      </c>
      <c r="D4" s="107"/>
      <c r="E4" s="106"/>
      <c r="F4" s="108" t="s">
        <v>623</v>
      </c>
      <c r="G4" s="109"/>
      <c r="H4" s="109"/>
      <c r="I4" s="110">
        <v>4</v>
      </c>
      <c r="J4" s="111"/>
      <c r="K4" s="48">
        <v>7</v>
      </c>
      <c r="L4" s="48">
        <v>6</v>
      </c>
      <c r="M4" s="48">
        <v>0</v>
      </c>
      <c r="N4" s="48">
        <v>6</v>
      </c>
      <c r="O4" s="48">
        <v>0</v>
      </c>
      <c r="P4" s="49">
        <v>0</v>
      </c>
      <c r="Q4" s="49">
        <v>0</v>
      </c>
      <c r="R4" s="48">
        <v>1</v>
      </c>
      <c r="S4" s="48">
        <v>0</v>
      </c>
      <c r="T4" s="48">
        <v>7</v>
      </c>
      <c r="U4" s="48">
        <v>6</v>
      </c>
      <c r="V4" s="48">
        <v>2</v>
      </c>
      <c r="W4" s="49">
        <v>1.469388</v>
      </c>
      <c r="X4" s="49">
        <v>0.14285714285714285</v>
      </c>
      <c r="Y4" s="48">
        <v>0</v>
      </c>
      <c r="Z4" s="49">
        <v>0</v>
      </c>
      <c r="AA4" s="48">
        <v>0</v>
      </c>
      <c r="AB4" s="49">
        <v>0</v>
      </c>
      <c r="AC4" s="48">
        <v>0</v>
      </c>
      <c r="AD4" s="49">
        <v>0</v>
      </c>
      <c r="AE4" s="48">
        <v>0</v>
      </c>
      <c r="AF4" s="49">
        <v>0</v>
      </c>
      <c r="AG4" s="48">
        <v>0</v>
      </c>
      <c r="AH4" s="113" t="s">
        <v>676</v>
      </c>
      <c r="AI4" s="113" t="s">
        <v>676</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622</v>
      </c>
      <c r="B2" s="113" t="s">
        <v>209</v>
      </c>
      <c r="C2" s="79">
        <f>VLOOKUP(GroupVertices[[#This Row],[Vertex]],Vertices[],MATCH("ID",Vertices[[#Headers],[Vertex]:[Top Word Pairs in Content by Salience]],0),FALSE)</f>
        <v>22</v>
      </c>
    </row>
    <row r="3" spans="1:3" ht="15">
      <c r="A3" s="79" t="s">
        <v>622</v>
      </c>
      <c r="B3" s="113" t="s">
        <v>208</v>
      </c>
      <c r="C3" s="79">
        <f>VLOOKUP(GroupVertices[[#This Row],[Vertex]],Vertices[],MATCH("ID",Vertices[[#Headers],[Vertex]:[Top Word Pairs in Content by Salience]],0),FALSE)</f>
        <v>19</v>
      </c>
    </row>
    <row r="4" spans="1:3" ht="15">
      <c r="A4" s="79" t="s">
        <v>622</v>
      </c>
      <c r="B4" s="113" t="s">
        <v>207</v>
      </c>
      <c r="C4" s="79">
        <f>VLOOKUP(GroupVertices[[#This Row],[Vertex]],Vertices[],MATCH("ID",Vertices[[#Headers],[Vertex]:[Top Word Pairs in Content by Salience]],0),FALSE)</f>
        <v>18</v>
      </c>
    </row>
    <row r="5" spans="1:3" ht="15">
      <c r="A5" s="79" t="s">
        <v>622</v>
      </c>
      <c r="B5" s="113" t="s">
        <v>206</v>
      </c>
      <c r="C5" s="79">
        <f>VLOOKUP(GroupVertices[[#This Row],[Vertex]],Vertices[],MATCH("ID",Vertices[[#Headers],[Vertex]:[Top Word Pairs in Content by Salience]],0),FALSE)</f>
        <v>17</v>
      </c>
    </row>
    <row r="6" spans="1:3" ht="15">
      <c r="A6" s="79" t="s">
        <v>622</v>
      </c>
      <c r="B6" s="113" t="s">
        <v>205</v>
      </c>
      <c r="C6" s="79">
        <f>VLOOKUP(GroupVertices[[#This Row],[Vertex]],Vertices[],MATCH("ID",Vertices[[#Headers],[Vertex]:[Top Word Pairs in Content by Salience]],0),FALSE)</f>
        <v>16</v>
      </c>
    </row>
    <row r="7" spans="1:3" ht="15">
      <c r="A7" s="79" t="s">
        <v>622</v>
      </c>
      <c r="B7" s="113" t="s">
        <v>202</v>
      </c>
      <c r="C7" s="79">
        <f>VLOOKUP(GroupVertices[[#This Row],[Vertex]],Vertices[],MATCH("ID",Vertices[[#Headers],[Vertex]:[Top Word Pairs in Content by Salience]],0),FALSE)</f>
        <v>13</v>
      </c>
    </row>
    <row r="8" spans="1:3" ht="15">
      <c r="A8" s="79" t="s">
        <v>622</v>
      </c>
      <c r="B8" s="113" t="s">
        <v>201</v>
      </c>
      <c r="C8" s="79">
        <f>VLOOKUP(GroupVertices[[#This Row],[Vertex]],Vertices[],MATCH("ID",Vertices[[#Headers],[Vertex]:[Top Word Pairs in Content by Salience]],0),FALSE)</f>
        <v>12</v>
      </c>
    </row>
    <row r="9" spans="1:3" ht="15">
      <c r="A9" s="79" t="s">
        <v>622</v>
      </c>
      <c r="B9" s="113" t="s">
        <v>200</v>
      </c>
      <c r="C9" s="79">
        <f>VLOOKUP(GroupVertices[[#This Row],[Vertex]],Vertices[],MATCH("ID",Vertices[[#Headers],[Vertex]:[Top Word Pairs in Content by Salience]],0),FALSE)</f>
        <v>11</v>
      </c>
    </row>
    <row r="10" spans="1:3" ht="15">
      <c r="A10" s="79" t="s">
        <v>622</v>
      </c>
      <c r="B10" s="113" t="s">
        <v>199</v>
      </c>
      <c r="C10" s="79">
        <f>VLOOKUP(GroupVertices[[#This Row],[Vertex]],Vertices[],MATCH("ID",Vertices[[#Headers],[Vertex]:[Top Word Pairs in Content by Salience]],0),FALSE)</f>
        <v>10</v>
      </c>
    </row>
    <row r="11" spans="1:3" ht="15">
      <c r="A11" s="79" t="s">
        <v>622</v>
      </c>
      <c r="B11" s="113" t="s">
        <v>197</v>
      </c>
      <c r="C11" s="79">
        <f>VLOOKUP(GroupVertices[[#This Row],[Vertex]],Vertices[],MATCH("ID",Vertices[[#Headers],[Vertex]:[Top Word Pairs in Content by Salience]],0),FALSE)</f>
        <v>8</v>
      </c>
    </row>
    <row r="12" spans="1:3" ht="15">
      <c r="A12" s="79" t="s">
        <v>622</v>
      </c>
      <c r="B12" s="113" t="s">
        <v>204</v>
      </c>
      <c r="C12" s="79">
        <f>VLOOKUP(GroupVertices[[#This Row],[Vertex]],Vertices[],MATCH("ID",Vertices[[#Headers],[Vertex]:[Top Word Pairs in Content by Salience]],0),FALSE)</f>
        <v>15</v>
      </c>
    </row>
    <row r="13" spans="1:3" ht="15">
      <c r="A13" s="79" t="s">
        <v>622</v>
      </c>
      <c r="B13" s="113" t="s">
        <v>203</v>
      </c>
      <c r="C13" s="79">
        <f>VLOOKUP(GroupVertices[[#This Row],[Vertex]],Vertices[],MATCH("ID",Vertices[[#Headers],[Vertex]:[Top Word Pairs in Content by Salience]],0),FALSE)</f>
        <v>14</v>
      </c>
    </row>
    <row r="14" spans="1:3" ht="15">
      <c r="A14" s="79" t="s">
        <v>622</v>
      </c>
      <c r="B14" s="113" t="s">
        <v>198</v>
      </c>
      <c r="C14" s="79">
        <f>VLOOKUP(GroupVertices[[#This Row],[Vertex]],Vertices[],MATCH("ID",Vertices[[#Headers],[Vertex]:[Top Word Pairs in Content by Salience]],0),FALSE)</f>
        <v>9</v>
      </c>
    </row>
    <row r="15" spans="1:3" ht="15">
      <c r="A15" s="79" t="s">
        <v>622</v>
      </c>
      <c r="B15" s="113" t="s">
        <v>196</v>
      </c>
      <c r="C15" s="79">
        <f>VLOOKUP(GroupVertices[[#This Row],[Vertex]],Vertices[],MATCH("ID",Vertices[[#Headers],[Vertex]:[Top Word Pairs in Content by Salience]],0),FALSE)</f>
        <v>7</v>
      </c>
    </row>
    <row r="16" spans="1:3" ht="15">
      <c r="A16" s="79" t="s">
        <v>622</v>
      </c>
      <c r="B16" s="113" t="s">
        <v>195</v>
      </c>
      <c r="C16" s="79">
        <f>VLOOKUP(GroupVertices[[#This Row],[Vertex]],Vertices[],MATCH("ID",Vertices[[#Headers],[Vertex]:[Top Word Pairs in Content by Salience]],0),FALSE)</f>
        <v>5</v>
      </c>
    </row>
    <row r="17" spans="1:3" ht="15">
      <c r="A17" s="79" t="s">
        <v>622</v>
      </c>
      <c r="B17" s="113" t="s">
        <v>211</v>
      </c>
      <c r="C17" s="79">
        <f>VLOOKUP(GroupVertices[[#This Row],[Vertex]],Vertices[],MATCH("ID",Vertices[[#Headers],[Vertex]:[Top Word Pairs in Content by Salience]],0),FALSE)</f>
        <v>6</v>
      </c>
    </row>
    <row r="18" spans="1:3" ht="15">
      <c r="A18" s="79" t="s">
        <v>623</v>
      </c>
      <c r="B18" s="113" t="s">
        <v>194</v>
      </c>
      <c r="C18" s="79">
        <f>VLOOKUP(GroupVertices[[#This Row],[Vertex]],Vertices[],MATCH("ID",Vertices[[#Headers],[Vertex]:[Top Word Pairs in Content by Salience]],0),FALSE)</f>
        <v>3</v>
      </c>
    </row>
    <row r="19" spans="1:3" ht="15">
      <c r="A19" s="79" t="s">
        <v>623</v>
      </c>
      <c r="B19" s="113" t="s">
        <v>216</v>
      </c>
      <c r="C19" s="79">
        <f>VLOOKUP(GroupVertices[[#This Row],[Vertex]],Vertices[],MATCH("ID",Vertices[[#Headers],[Vertex]:[Top Word Pairs in Content by Salience]],0),FALSE)</f>
        <v>25</v>
      </c>
    </row>
    <row r="20" spans="1:3" ht="15">
      <c r="A20" s="79" t="s">
        <v>623</v>
      </c>
      <c r="B20" s="113" t="s">
        <v>215</v>
      </c>
      <c r="C20" s="79">
        <f>VLOOKUP(GroupVertices[[#This Row],[Vertex]],Vertices[],MATCH("ID",Vertices[[#Headers],[Vertex]:[Top Word Pairs in Content by Salience]],0),FALSE)</f>
        <v>24</v>
      </c>
    </row>
    <row r="21" spans="1:3" ht="15">
      <c r="A21" s="79" t="s">
        <v>623</v>
      </c>
      <c r="B21" s="113" t="s">
        <v>214</v>
      </c>
      <c r="C21" s="79">
        <f>VLOOKUP(GroupVertices[[#This Row],[Vertex]],Vertices[],MATCH("ID",Vertices[[#Headers],[Vertex]:[Top Word Pairs in Content by Salience]],0),FALSE)</f>
        <v>23</v>
      </c>
    </row>
    <row r="22" spans="1:3" ht="15">
      <c r="A22" s="79" t="s">
        <v>623</v>
      </c>
      <c r="B22" s="113" t="s">
        <v>213</v>
      </c>
      <c r="C22" s="79">
        <f>VLOOKUP(GroupVertices[[#This Row],[Vertex]],Vertices[],MATCH("ID",Vertices[[#Headers],[Vertex]:[Top Word Pairs in Content by Salience]],0),FALSE)</f>
        <v>21</v>
      </c>
    </row>
    <row r="23" spans="1:3" ht="15">
      <c r="A23" s="79" t="s">
        <v>623</v>
      </c>
      <c r="B23" s="113" t="s">
        <v>212</v>
      </c>
      <c r="C23" s="79">
        <f>VLOOKUP(GroupVertices[[#This Row],[Vertex]],Vertices[],MATCH("ID",Vertices[[#Headers],[Vertex]:[Top Word Pairs in Content by Salience]],0),FALSE)</f>
        <v>20</v>
      </c>
    </row>
    <row r="24" spans="1:3" ht="15">
      <c r="A24" s="79" t="s">
        <v>623</v>
      </c>
      <c r="B24" s="113" t="s">
        <v>210</v>
      </c>
      <c r="C24" s="79">
        <f>VLOOKUP(GroupVertices[[#This Row],[Vertex]],Vertices[],MATCH("ID",Vertices[[#Headers],[Vertex]:[Top Word Pairs in Content by Salience]],0),FALSE)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632</v>
      </c>
      <c r="B2" s="34" t="s">
        <v>188</v>
      </c>
      <c r="D2" s="31">
        <f>MIN(Vertices[Degree])</f>
        <v>0</v>
      </c>
      <c r="E2" s="3">
        <f>COUNTIF(Vertices[Degree],"&gt;= "&amp;D2)-COUNTIF(Vertices[Degree],"&gt;="&amp;D3)</f>
        <v>0</v>
      </c>
      <c r="F2" s="37">
        <f>MIN(Vertices[In-Degree])</f>
        <v>0</v>
      </c>
      <c r="G2" s="38">
        <f>COUNTIF(Vertices[In-Degree],"&gt;= "&amp;F2)-COUNTIF(Vertices[In-Degree],"&gt;="&amp;F3)</f>
        <v>1</v>
      </c>
      <c r="H2" s="37">
        <f>MIN(Vertices[Out-Degree])</f>
        <v>0</v>
      </c>
      <c r="I2" s="38">
        <f>COUNTIF(Vertices[Out-Degree],"&gt;= "&amp;H2)-COUNTIF(Vertices[Out-Degree],"&gt;="&amp;H3)</f>
        <v>7</v>
      </c>
      <c r="J2" s="37">
        <f>MIN(Vertices[Betweenness Centrality])</f>
        <v>0</v>
      </c>
      <c r="K2" s="38">
        <f>COUNTIF(Vertices[Betweenness Centrality],"&gt;= "&amp;J2)-COUNTIF(Vertices[Betweenness Centrality],"&gt;="&amp;J3)</f>
        <v>22</v>
      </c>
      <c r="L2" s="37">
        <f>MIN(Vertices[Closeness Centrality])</f>
        <v>0.023256</v>
      </c>
      <c r="M2" s="38">
        <f>COUNTIF(Vertices[Closeness Centrality],"&gt;= "&amp;L2)-COUNTIF(Vertices[Closeness Centrality],"&gt;="&amp;L3)</f>
        <v>6</v>
      </c>
      <c r="N2" s="37">
        <f>MIN(Vertices[Eigenvector Centrality])</f>
        <v>0.004263</v>
      </c>
      <c r="O2" s="38">
        <f>COUNTIF(Vertices[Eigenvector Centrality],"&gt;= "&amp;N2)-COUNTIF(Vertices[Eigenvector Centrality],"&gt;="&amp;N3)</f>
        <v>6</v>
      </c>
      <c r="P2" s="37">
        <f>MIN(Vertices[PageRank])</f>
        <v>0.247731</v>
      </c>
      <c r="Q2" s="38">
        <f>COUNTIF(Vertices[PageRank],"&gt;= "&amp;P2)-COUNTIF(Vertices[PageRank],"&gt;="&amp;P3)</f>
        <v>6</v>
      </c>
      <c r="R2" s="37">
        <f>MIN(Vertices[Clustering Coefficient])</f>
        <v>0</v>
      </c>
      <c r="S2" s="43">
        <f>COUNTIF(Vertices[Clustering Coefficient],"&gt;= "&amp;R2)-COUNTIF(Vertices[Clustering Coefficient],"&gt;="&amp;R3)</f>
        <v>6</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6"/>
      <c r="B3" s="116"/>
      <c r="D3" s="32">
        <f aca="true" t="shared" si="1" ref="D3:D26">D2+($D$57-$D$2)/BinDivisor</f>
        <v>0</v>
      </c>
      <c r="E3" s="3">
        <f>COUNTIF(Vertices[Degree],"&gt;= "&amp;D3)-COUNTIF(Vertices[Degree],"&gt;="&amp;D4)</f>
        <v>0</v>
      </c>
      <c r="F3" s="39">
        <f aca="true" t="shared" si="2" ref="F3:F26">F2+($F$57-$F$2)/BinDivisor</f>
        <v>0.2727272727272727</v>
      </c>
      <c r="G3" s="40">
        <f>COUNTIF(Vertices[In-Degree],"&gt;= "&amp;F3)-COUNTIF(Vertices[In-Degree],"&gt;="&amp;F4)</f>
        <v>0</v>
      </c>
      <c r="H3" s="39">
        <f aca="true" t="shared" si="3" ref="H3:H26">H2+($H$57-$H$2)/BinDivisor</f>
        <v>0.4</v>
      </c>
      <c r="I3" s="40">
        <f>COUNTIF(Vertices[Out-Degree],"&gt;= "&amp;H3)-COUNTIF(Vertices[Out-Degree],"&gt;="&amp;H4)</f>
        <v>0</v>
      </c>
      <c r="J3" s="39">
        <f aca="true" t="shared" si="4" ref="J3:J26">J2+($J$57-$J$2)/BinDivisor</f>
        <v>4.080878018181818</v>
      </c>
      <c r="K3" s="40">
        <f>COUNTIF(Vertices[Betweenness Centrality],"&gt;= "&amp;J3)-COUNTIF(Vertices[Betweenness Centrality],"&gt;="&amp;J4)</f>
        <v>0</v>
      </c>
      <c r="L3" s="39">
        <f aca="true" t="shared" si="5" ref="L3:L26">L2+($L$57-$L$2)/BinDivisor</f>
        <v>0.023659618181818182</v>
      </c>
      <c r="M3" s="40">
        <f>COUNTIF(Vertices[Closeness Centrality],"&gt;= "&amp;L3)-COUNTIF(Vertices[Closeness Centrality],"&gt;="&amp;L4)</f>
        <v>0</v>
      </c>
      <c r="N3" s="39">
        <f aca="true" t="shared" si="6" ref="N3:N26">N2+($N$57-$N$2)/BinDivisor</f>
        <v>0.005334436363636364</v>
      </c>
      <c r="O3" s="40">
        <f>COUNTIF(Vertices[Eigenvector Centrality],"&gt;= "&amp;N3)-COUNTIF(Vertices[Eigenvector Centrality],"&gt;="&amp;N4)</f>
        <v>0</v>
      </c>
      <c r="P3" s="39">
        <f aca="true" t="shared" si="7" ref="P3:P26">P2+($P$57-$P$2)/BinDivisor</f>
        <v>0.2892178363636364</v>
      </c>
      <c r="Q3" s="40">
        <f>COUNTIF(Vertices[PageRank],"&gt;= "&amp;P3)-COUNTIF(Vertices[PageRank],"&gt;="&amp;P4)</f>
        <v>0</v>
      </c>
      <c r="R3" s="39">
        <f aca="true" t="shared" si="8" ref="R3:R26">R2+($R$57-$R$2)/BinDivisor</f>
        <v>0.00909090909090909</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23</v>
      </c>
      <c r="D4" s="32">
        <f t="shared" si="1"/>
        <v>0</v>
      </c>
      <c r="E4" s="3">
        <f>COUNTIF(Vertices[Degree],"&gt;= "&amp;D4)-COUNTIF(Vertices[Degree],"&gt;="&amp;D5)</f>
        <v>0</v>
      </c>
      <c r="F4" s="37">
        <f t="shared" si="2"/>
        <v>0.5454545454545454</v>
      </c>
      <c r="G4" s="38">
        <f>COUNTIF(Vertices[In-Degree],"&gt;= "&amp;F4)-COUNTIF(Vertices[In-Degree],"&gt;="&amp;F5)</f>
        <v>0</v>
      </c>
      <c r="H4" s="37">
        <f t="shared" si="3"/>
        <v>0.8</v>
      </c>
      <c r="I4" s="38">
        <f>COUNTIF(Vertices[Out-Degree],"&gt;= "&amp;H4)-COUNTIF(Vertices[Out-Degree],"&gt;="&amp;H5)</f>
        <v>2</v>
      </c>
      <c r="J4" s="37">
        <f t="shared" si="4"/>
        <v>8.161756036363636</v>
      </c>
      <c r="K4" s="38">
        <f>COUNTIF(Vertices[Betweenness Centrality],"&gt;= "&amp;J4)-COUNTIF(Vertices[Betweenness Centrality],"&gt;="&amp;J5)</f>
        <v>0</v>
      </c>
      <c r="L4" s="37">
        <f t="shared" si="5"/>
        <v>0.024063236363636366</v>
      </c>
      <c r="M4" s="38">
        <f>COUNTIF(Vertices[Closeness Centrality],"&gt;= "&amp;L4)-COUNTIF(Vertices[Closeness Centrality],"&gt;="&amp;L5)</f>
        <v>0</v>
      </c>
      <c r="N4" s="37">
        <f t="shared" si="6"/>
        <v>0.006405872727272727</v>
      </c>
      <c r="O4" s="38">
        <f>COUNTIF(Vertices[Eigenvector Centrality],"&gt;= "&amp;N4)-COUNTIF(Vertices[Eigenvector Centrality],"&gt;="&amp;N5)</f>
        <v>0</v>
      </c>
      <c r="P4" s="37">
        <f t="shared" si="7"/>
        <v>0.3307046727272728</v>
      </c>
      <c r="Q4" s="38">
        <f>COUNTIF(Vertices[PageRank],"&gt;= "&amp;P4)-COUNTIF(Vertices[PageRank],"&gt;="&amp;P5)</f>
        <v>0</v>
      </c>
      <c r="R4" s="37">
        <f t="shared" si="8"/>
        <v>0.01818181818181818</v>
      </c>
      <c r="S4" s="43">
        <f>COUNTIF(Vertices[Clustering Coefficient],"&gt;= "&amp;R4)-COUNTIF(Vertices[Clustering Coefficient],"&gt;="&amp;R5)</f>
        <v>0</v>
      </c>
      <c r="T4" s="37" t="e">
        <f ca="1" t="shared" si="9"/>
        <v>#REF!</v>
      </c>
      <c r="U4" s="38" t="e">
        <f ca="1" t="shared" si="0"/>
        <v>#REF!</v>
      </c>
      <c r="W4" s="12" t="s">
        <v>126</v>
      </c>
      <c r="X4" s="12" t="s">
        <v>128</v>
      </c>
    </row>
    <row r="5" spans="1:21" ht="15">
      <c r="A5" s="116"/>
      <c r="B5" s="116"/>
      <c r="D5" s="32">
        <f t="shared" si="1"/>
        <v>0</v>
      </c>
      <c r="E5" s="3">
        <f>COUNTIF(Vertices[Degree],"&gt;= "&amp;D5)-COUNTIF(Vertices[Degree],"&gt;="&amp;D6)</f>
        <v>0</v>
      </c>
      <c r="F5" s="39">
        <f t="shared" si="2"/>
        <v>0.8181818181818181</v>
      </c>
      <c r="G5" s="40">
        <f>COUNTIF(Vertices[In-Degree],"&gt;= "&amp;F5)-COUNTIF(Vertices[In-Degree],"&gt;="&amp;F6)</f>
        <v>7</v>
      </c>
      <c r="H5" s="39">
        <f t="shared" si="3"/>
        <v>1.2000000000000002</v>
      </c>
      <c r="I5" s="40">
        <f>COUNTIF(Vertices[Out-Degree],"&gt;= "&amp;H5)-COUNTIF(Vertices[Out-Degree],"&gt;="&amp;H6)</f>
        <v>0</v>
      </c>
      <c r="J5" s="39">
        <f t="shared" si="4"/>
        <v>12.242634054545455</v>
      </c>
      <c r="K5" s="40">
        <f>COUNTIF(Vertices[Betweenness Centrality],"&gt;= "&amp;J5)-COUNTIF(Vertices[Betweenness Centrality],"&gt;="&amp;J6)</f>
        <v>0</v>
      </c>
      <c r="L5" s="39">
        <f t="shared" si="5"/>
        <v>0.02446685454545455</v>
      </c>
      <c r="M5" s="40">
        <f>COUNTIF(Vertices[Closeness Centrality],"&gt;= "&amp;L5)-COUNTIF(Vertices[Closeness Centrality],"&gt;="&amp;L6)</f>
        <v>0</v>
      </c>
      <c r="N5" s="39">
        <f t="shared" si="6"/>
        <v>0.007477309090909091</v>
      </c>
      <c r="O5" s="40">
        <f>COUNTIF(Vertices[Eigenvector Centrality],"&gt;= "&amp;N5)-COUNTIF(Vertices[Eigenvector Centrality],"&gt;="&amp;N6)</f>
        <v>0</v>
      </c>
      <c r="P5" s="39">
        <f t="shared" si="7"/>
        <v>0.37219150909090915</v>
      </c>
      <c r="Q5" s="40">
        <f>COUNTIF(Vertices[PageRank],"&gt;= "&amp;P5)-COUNTIF(Vertices[PageRank],"&gt;="&amp;P6)</f>
        <v>0</v>
      </c>
      <c r="R5" s="39">
        <f t="shared" si="8"/>
        <v>0.02727272727272727</v>
      </c>
      <c r="S5" s="44">
        <f>COUNTIF(Vertices[Clustering Coefficient],"&gt;= "&amp;R5)-COUNTIF(Vertices[Clustering Coefficient],"&gt;="&amp;R6)</f>
        <v>0</v>
      </c>
      <c r="T5" s="39" t="e">
        <f ca="1" t="shared" si="9"/>
        <v>#REF!</v>
      </c>
      <c r="U5" s="40" t="e">
        <f ca="1" t="shared" si="0"/>
        <v>#REF!</v>
      </c>
    </row>
    <row r="6" spans="1:21" ht="15">
      <c r="A6" s="34" t="s">
        <v>148</v>
      </c>
      <c r="B6" s="34">
        <v>130</v>
      </c>
      <c r="D6" s="32">
        <f t="shared" si="1"/>
        <v>0</v>
      </c>
      <c r="E6" s="3">
        <f>COUNTIF(Vertices[Degree],"&gt;= "&amp;D6)-COUNTIF(Vertices[Degree],"&gt;="&amp;D7)</f>
        <v>0</v>
      </c>
      <c r="F6" s="37">
        <f t="shared" si="2"/>
        <v>1.0909090909090908</v>
      </c>
      <c r="G6" s="38">
        <f>COUNTIF(Vertices[In-Degree],"&gt;= "&amp;F6)-COUNTIF(Vertices[In-Degree],"&gt;="&amp;F7)</f>
        <v>0</v>
      </c>
      <c r="H6" s="37">
        <f t="shared" si="3"/>
        <v>1.6</v>
      </c>
      <c r="I6" s="38">
        <f>COUNTIF(Vertices[Out-Degree],"&gt;= "&amp;H6)-COUNTIF(Vertices[Out-Degree],"&gt;="&amp;H7)</f>
        <v>0</v>
      </c>
      <c r="J6" s="37">
        <f t="shared" si="4"/>
        <v>16.323512072727272</v>
      </c>
      <c r="K6" s="38">
        <f>COUNTIF(Vertices[Betweenness Centrality],"&gt;= "&amp;J6)-COUNTIF(Vertices[Betweenness Centrality],"&gt;="&amp;J7)</f>
        <v>0</v>
      </c>
      <c r="L6" s="37">
        <f t="shared" si="5"/>
        <v>0.024870472727272733</v>
      </c>
      <c r="M6" s="38">
        <f>COUNTIF(Vertices[Closeness Centrality],"&gt;= "&amp;L6)-COUNTIF(Vertices[Closeness Centrality],"&gt;="&amp;L7)</f>
        <v>0</v>
      </c>
      <c r="N6" s="37">
        <f t="shared" si="6"/>
        <v>0.008548745454545453</v>
      </c>
      <c r="O6" s="38">
        <f>COUNTIF(Vertices[Eigenvector Centrality],"&gt;= "&amp;N6)-COUNTIF(Vertices[Eigenvector Centrality],"&gt;="&amp;N7)</f>
        <v>0</v>
      </c>
      <c r="P6" s="37">
        <f t="shared" si="7"/>
        <v>0.4136783454545455</v>
      </c>
      <c r="Q6" s="38">
        <f>COUNTIF(Vertices[PageRank],"&gt;= "&amp;P6)-COUNTIF(Vertices[PageRank],"&gt;="&amp;P7)</f>
        <v>0</v>
      </c>
      <c r="R6" s="37">
        <f t="shared" si="8"/>
        <v>0.03636363636363636</v>
      </c>
      <c r="S6" s="43">
        <f>COUNTIF(Vertices[Clustering Coefficient],"&gt;= "&amp;R6)-COUNTIF(Vertices[Clustering Coefficient],"&gt;="&amp;R7)</f>
        <v>0</v>
      </c>
      <c r="T6" s="37" t="e">
        <f ca="1" t="shared" si="9"/>
        <v>#REF!</v>
      </c>
      <c r="U6" s="38" t="e">
        <f ca="1" t="shared" si="0"/>
        <v>#REF!</v>
      </c>
    </row>
    <row r="7" spans="1:21" ht="15">
      <c r="A7" s="34" t="s">
        <v>149</v>
      </c>
      <c r="B7" s="34">
        <v>0</v>
      </c>
      <c r="D7" s="32">
        <f t="shared" si="1"/>
        <v>0</v>
      </c>
      <c r="E7" s="3">
        <f>COUNTIF(Vertices[Degree],"&gt;= "&amp;D7)-COUNTIF(Vertices[Degree],"&gt;="&amp;D8)</f>
        <v>0</v>
      </c>
      <c r="F7" s="39">
        <f t="shared" si="2"/>
        <v>1.3636363636363635</v>
      </c>
      <c r="G7" s="40">
        <f>COUNTIF(Vertices[In-Degree],"&gt;= "&amp;F7)-COUNTIF(Vertices[In-Degree],"&gt;="&amp;F8)</f>
        <v>0</v>
      </c>
      <c r="H7" s="39">
        <f t="shared" si="3"/>
        <v>2</v>
      </c>
      <c r="I7" s="40">
        <f>COUNTIF(Vertices[Out-Degree],"&gt;= "&amp;H7)-COUNTIF(Vertices[Out-Degree],"&gt;="&amp;H8)</f>
        <v>1</v>
      </c>
      <c r="J7" s="39">
        <f t="shared" si="4"/>
        <v>20.40439009090909</v>
      </c>
      <c r="K7" s="40">
        <f>COUNTIF(Vertices[Betweenness Centrality],"&gt;= "&amp;J7)-COUNTIF(Vertices[Betweenness Centrality],"&gt;="&amp;J8)</f>
        <v>0</v>
      </c>
      <c r="L7" s="39">
        <f t="shared" si="5"/>
        <v>0.025274090909090916</v>
      </c>
      <c r="M7" s="40">
        <f>COUNTIF(Vertices[Closeness Centrality],"&gt;= "&amp;L7)-COUNTIF(Vertices[Closeness Centrality],"&gt;="&amp;L8)</f>
        <v>0</v>
      </c>
      <c r="N7" s="39">
        <f t="shared" si="6"/>
        <v>0.009620181818181816</v>
      </c>
      <c r="O7" s="40">
        <f>COUNTIF(Vertices[Eigenvector Centrality],"&gt;= "&amp;N7)-COUNTIF(Vertices[Eigenvector Centrality],"&gt;="&amp;N8)</f>
        <v>0</v>
      </c>
      <c r="P7" s="39">
        <f t="shared" si="7"/>
        <v>0.4551651818181819</v>
      </c>
      <c r="Q7" s="40">
        <f>COUNTIF(Vertices[PageRank],"&gt;= "&amp;P7)-COUNTIF(Vertices[PageRank],"&gt;="&amp;P8)</f>
        <v>0</v>
      </c>
      <c r="R7" s="39">
        <f t="shared" si="8"/>
        <v>0.045454545454545456</v>
      </c>
      <c r="S7" s="44">
        <f>COUNTIF(Vertices[Clustering Coefficient],"&gt;= "&amp;R7)-COUNTIF(Vertices[Clustering Coefficient],"&gt;="&amp;R8)</f>
        <v>0</v>
      </c>
      <c r="T7" s="39" t="e">
        <f ca="1" t="shared" si="9"/>
        <v>#REF!</v>
      </c>
      <c r="U7" s="40" t="e">
        <f ca="1" t="shared" si="0"/>
        <v>#REF!</v>
      </c>
    </row>
    <row r="8" spans="1:21" ht="15">
      <c r="A8" s="34" t="s">
        <v>150</v>
      </c>
      <c r="B8" s="34">
        <v>130</v>
      </c>
      <c r="D8" s="32">
        <f t="shared" si="1"/>
        <v>0</v>
      </c>
      <c r="E8" s="3">
        <f>COUNTIF(Vertices[Degree],"&gt;= "&amp;D8)-COUNTIF(Vertices[Degree],"&gt;="&amp;D9)</f>
        <v>0</v>
      </c>
      <c r="F8" s="37">
        <f t="shared" si="2"/>
        <v>1.6363636363636362</v>
      </c>
      <c r="G8" s="38">
        <f>COUNTIF(Vertices[In-Degree],"&gt;= "&amp;F8)-COUNTIF(Vertices[In-Degree],"&gt;="&amp;F9)</f>
        <v>0</v>
      </c>
      <c r="H8" s="37">
        <f t="shared" si="3"/>
        <v>2.4</v>
      </c>
      <c r="I8" s="38">
        <f>COUNTIF(Vertices[Out-Degree],"&gt;= "&amp;H8)-COUNTIF(Vertices[Out-Degree],"&gt;="&amp;H9)</f>
        <v>0</v>
      </c>
      <c r="J8" s="37">
        <f t="shared" si="4"/>
        <v>24.485268109090907</v>
      </c>
      <c r="K8" s="38">
        <f>COUNTIF(Vertices[Betweenness Centrality],"&gt;= "&amp;J8)-COUNTIF(Vertices[Betweenness Centrality],"&gt;="&amp;J9)</f>
        <v>0</v>
      </c>
      <c r="L8" s="37">
        <f t="shared" si="5"/>
        <v>0.0256777090909091</v>
      </c>
      <c r="M8" s="38">
        <f>COUNTIF(Vertices[Closeness Centrality],"&gt;= "&amp;L8)-COUNTIF(Vertices[Closeness Centrality],"&gt;="&amp;L9)</f>
        <v>0</v>
      </c>
      <c r="N8" s="37">
        <f t="shared" si="6"/>
        <v>0.010691618181818179</v>
      </c>
      <c r="O8" s="38">
        <f>COUNTIF(Vertices[Eigenvector Centrality],"&gt;= "&amp;N8)-COUNTIF(Vertices[Eigenvector Centrality],"&gt;="&amp;N9)</f>
        <v>0</v>
      </c>
      <c r="P8" s="37">
        <f t="shared" si="7"/>
        <v>0.49665201818181826</v>
      </c>
      <c r="Q8" s="38">
        <f>COUNTIF(Vertices[PageRank],"&gt;= "&amp;P8)-COUNTIF(Vertices[PageRank],"&gt;="&amp;P9)</f>
        <v>0</v>
      </c>
      <c r="R8" s="37">
        <f t="shared" si="8"/>
        <v>0.05454545454545455</v>
      </c>
      <c r="S8" s="43">
        <f>COUNTIF(Vertices[Clustering Coefficient],"&gt;= "&amp;R8)-COUNTIF(Vertices[Clustering Coefficient],"&gt;="&amp;R9)</f>
        <v>0</v>
      </c>
      <c r="T8" s="37" t="e">
        <f ca="1" t="shared" si="9"/>
        <v>#REF!</v>
      </c>
      <c r="U8" s="38" t="e">
        <f ca="1" t="shared" si="0"/>
        <v>#REF!</v>
      </c>
    </row>
    <row r="9" spans="1:21" ht="15">
      <c r="A9" s="116"/>
      <c r="B9" s="116"/>
      <c r="D9" s="32">
        <f t="shared" si="1"/>
        <v>0</v>
      </c>
      <c r="E9" s="3">
        <f>COUNTIF(Vertices[Degree],"&gt;= "&amp;D9)-COUNTIF(Vertices[Degree],"&gt;="&amp;D10)</f>
        <v>0</v>
      </c>
      <c r="F9" s="39">
        <f t="shared" si="2"/>
        <v>1.909090909090909</v>
      </c>
      <c r="G9" s="40">
        <f>COUNTIF(Vertices[In-Degree],"&gt;= "&amp;F9)-COUNTIF(Vertices[In-Degree],"&gt;="&amp;F10)</f>
        <v>1</v>
      </c>
      <c r="H9" s="39">
        <f t="shared" si="3"/>
        <v>2.8</v>
      </c>
      <c r="I9" s="40">
        <f>COUNTIF(Vertices[Out-Degree],"&gt;= "&amp;H9)-COUNTIF(Vertices[Out-Degree],"&gt;="&amp;H10)</f>
        <v>1</v>
      </c>
      <c r="J9" s="39">
        <f t="shared" si="4"/>
        <v>28.566146127272724</v>
      </c>
      <c r="K9" s="40">
        <f>COUNTIF(Vertices[Betweenness Centrality],"&gt;= "&amp;J9)-COUNTIF(Vertices[Betweenness Centrality],"&gt;="&amp;J10)</f>
        <v>0</v>
      </c>
      <c r="L9" s="39">
        <f t="shared" si="5"/>
        <v>0.026081327272727283</v>
      </c>
      <c r="M9" s="40">
        <f>COUNTIF(Vertices[Closeness Centrality],"&gt;= "&amp;L9)-COUNTIF(Vertices[Closeness Centrality],"&gt;="&amp;L10)</f>
        <v>0</v>
      </c>
      <c r="N9" s="39">
        <f t="shared" si="6"/>
        <v>0.011763054545454541</v>
      </c>
      <c r="O9" s="40">
        <f>COUNTIF(Vertices[Eigenvector Centrality],"&gt;= "&amp;N9)-COUNTIF(Vertices[Eigenvector Centrality],"&gt;="&amp;N10)</f>
        <v>0</v>
      </c>
      <c r="P9" s="39">
        <f t="shared" si="7"/>
        <v>0.5381388545454546</v>
      </c>
      <c r="Q9" s="40">
        <f>COUNTIF(Vertices[PageRank],"&gt;= "&amp;P9)-COUNTIF(Vertices[PageRank],"&gt;="&amp;P10)</f>
        <v>0</v>
      </c>
      <c r="R9" s="39">
        <f t="shared" si="8"/>
        <v>0.06363636363636364</v>
      </c>
      <c r="S9" s="44">
        <f>COUNTIF(Vertices[Clustering Coefficient],"&gt;= "&amp;R9)-COUNTIF(Vertices[Clustering Coefficient],"&gt;="&amp;R10)</f>
        <v>0</v>
      </c>
      <c r="T9" s="39" t="e">
        <f ca="1" t="shared" si="9"/>
        <v>#REF!</v>
      </c>
      <c r="U9" s="40" t="e">
        <f ca="1" t="shared" si="0"/>
        <v>#REF!</v>
      </c>
    </row>
    <row r="10" spans="1:21" ht="15">
      <c r="A10" s="34" t="s">
        <v>151</v>
      </c>
      <c r="B10" s="34">
        <v>0</v>
      </c>
      <c r="D10" s="32">
        <f t="shared" si="1"/>
        <v>0</v>
      </c>
      <c r="E10" s="3">
        <f>COUNTIF(Vertices[Degree],"&gt;= "&amp;D10)-COUNTIF(Vertices[Degree],"&gt;="&amp;D11)</f>
        <v>0</v>
      </c>
      <c r="F10" s="37">
        <f t="shared" si="2"/>
        <v>2.1818181818181817</v>
      </c>
      <c r="G10" s="38">
        <f>COUNTIF(Vertices[In-Degree],"&gt;= "&amp;F10)-COUNTIF(Vertices[In-Degree],"&gt;="&amp;F11)</f>
        <v>0</v>
      </c>
      <c r="H10" s="37">
        <f t="shared" si="3"/>
        <v>3.1999999999999997</v>
      </c>
      <c r="I10" s="38">
        <f>COUNTIF(Vertices[Out-Degree],"&gt;= "&amp;H10)-COUNTIF(Vertices[Out-Degree],"&gt;="&amp;H11)</f>
        <v>0</v>
      </c>
      <c r="J10" s="37">
        <f t="shared" si="4"/>
        <v>32.647024145454544</v>
      </c>
      <c r="K10" s="38">
        <f>COUNTIF(Vertices[Betweenness Centrality],"&gt;= "&amp;J10)-COUNTIF(Vertices[Betweenness Centrality],"&gt;="&amp;J11)</f>
        <v>0</v>
      </c>
      <c r="L10" s="37">
        <f t="shared" si="5"/>
        <v>0.026484945454545467</v>
      </c>
      <c r="M10" s="38">
        <f>COUNTIF(Vertices[Closeness Centrality],"&gt;= "&amp;L10)-COUNTIF(Vertices[Closeness Centrality],"&gt;="&amp;L11)</f>
        <v>0</v>
      </c>
      <c r="N10" s="37">
        <f t="shared" si="6"/>
        <v>0.012834490909090904</v>
      </c>
      <c r="O10" s="38">
        <f>COUNTIF(Vertices[Eigenvector Centrality],"&gt;= "&amp;N10)-COUNTIF(Vertices[Eigenvector Centrality],"&gt;="&amp;N11)</f>
        <v>0</v>
      </c>
      <c r="P10" s="37">
        <f t="shared" si="7"/>
        <v>0.579625690909091</v>
      </c>
      <c r="Q10" s="38">
        <f>COUNTIF(Vertices[PageRank],"&gt;= "&amp;P10)-COUNTIF(Vertices[PageRank],"&gt;="&amp;P11)</f>
        <v>0</v>
      </c>
      <c r="R10" s="37">
        <f t="shared" si="8"/>
        <v>0.07272727272727274</v>
      </c>
      <c r="S10" s="43">
        <f>COUNTIF(Vertices[Clustering Coefficient],"&gt;= "&amp;R10)-COUNTIF(Vertices[Clustering Coefficient],"&gt;="&amp;R11)</f>
        <v>0</v>
      </c>
      <c r="T10" s="37" t="e">
        <f ca="1" t="shared" si="9"/>
        <v>#REF!</v>
      </c>
      <c r="U10" s="38" t="e">
        <f ca="1" t="shared" si="0"/>
        <v>#REF!</v>
      </c>
    </row>
    <row r="11" spans="1:21" ht="15">
      <c r="A11" s="116"/>
      <c r="B11" s="116"/>
      <c r="D11" s="32">
        <f t="shared" si="1"/>
        <v>0</v>
      </c>
      <c r="E11" s="3">
        <f>COUNTIF(Vertices[Degree],"&gt;= "&amp;D11)-COUNTIF(Vertices[Degree],"&gt;="&amp;D12)</f>
        <v>0</v>
      </c>
      <c r="F11" s="39">
        <f t="shared" si="2"/>
        <v>2.454545454545454</v>
      </c>
      <c r="G11" s="40">
        <f>COUNTIF(Vertices[In-Degree],"&gt;= "&amp;F11)-COUNTIF(Vertices[In-Degree],"&gt;="&amp;F12)</f>
        <v>0</v>
      </c>
      <c r="H11" s="39">
        <f t="shared" si="3"/>
        <v>3.5999999999999996</v>
      </c>
      <c r="I11" s="40">
        <f>COUNTIF(Vertices[Out-Degree],"&gt;= "&amp;H11)-COUNTIF(Vertices[Out-Degree],"&gt;="&amp;H12)</f>
        <v>0</v>
      </c>
      <c r="J11" s="39">
        <f t="shared" si="4"/>
        <v>36.727902163636365</v>
      </c>
      <c r="K11" s="40">
        <f>COUNTIF(Vertices[Betweenness Centrality],"&gt;= "&amp;J11)-COUNTIF(Vertices[Betweenness Centrality],"&gt;="&amp;J12)</f>
        <v>0</v>
      </c>
      <c r="L11" s="39">
        <f t="shared" si="5"/>
        <v>0.02688856363636365</v>
      </c>
      <c r="M11" s="40">
        <f>COUNTIF(Vertices[Closeness Centrality],"&gt;= "&amp;L11)-COUNTIF(Vertices[Closeness Centrality],"&gt;="&amp;L12)</f>
        <v>0</v>
      </c>
      <c r="N11" s="39">
        <f t="shared" si="6"/>
        <v>0.013905927272727266</v>
      </c>
      <c r="O11" s="40">
        <f>COUNTIF(Vertices[Eigenvector Centrality],"&gt;= "&amp;N11)-COUNTIF(Vertices[Eigenvector Centrality],"&gt;="&amp;N12)</f>
        <v>0</v>
      </c>
      <c r="P11" s="39">
        <f t="shared" si="7"/>
        <v>0.6211125272727274</v>
      </c>
      <c r="Q11" s="40">
        <f>COUNTIF(Vertices[PageRank],"&gt;= "&amp;P11)-COUNTIF(Vertices[PageRank],"&gt;="&amp;P12)</f>
        <v>0</v>
      </c>
      <c r="R11" s="39">
        <f t="shared" si="8"/>
        <v>0.08181818181818183</v>
      </c>
      <c r="S11" s="44">
        <f>COUNTIF(Vertices[Clustering Coefficient],"&gt;= "&amp;R11)-COUNTIF(Vertices[Clustering Coefficient],"&gt;="&amp;R12)</f>
        <v>0</v>
      </c>
      <c r="T11" s="39" t="e">
        <f ca="1" t="shared" si="9"/>
        <v>#REF!</v>
      </c>
      <c r="U11" s="40" t="e">
        <f ca="1" t="shared" si="0"/>
        <v>#REF!</v>
      </c>
    </row>
    <row r="12" spans="1:21" ht="15">
      <c r="A12" s="34" t="s">
        <v>170</v>
      </c>
      <c r="B12" s="34">
        <v>0</v>
      </c>
      <c r="D12" s="32">
        <f t="shared" si="1"/>
        <v>0</v>
      </c>
      <c r="E12" s="3">
        <f>COUNTIF(Vertices[Degree],"&gt;= "&amp;D12)-COUNTIF(Vertices[Degree],"&gt;="&amp;D13)</f>
        <v>0</v>
      </c>
      <c r="F12" s="37">
        <f t="shared" si="2"/>
        <v>2.7272727272727266</v>
      </c>
      <c r="G12" s="38">
        <f>COUNTIF(Vertices[In-Degree],"&gt;= "&amp;F12)-COUNTIF(Vertices[In-Degree],"&gt;="&amp;F13)</f>
        <v>0</v>
      </c>
      <c r="H12" s="37">
        <f t="shared" si="3"/>
        <v>3.9999999999999996</v>
      </c>
      <c r="I12" s="38">
        <f>COUNTIF(Vertices[Out-Degree],"&gt;= "&amp;H12)-COUNTIF(Vertices[Out-Degree],"&gt;="&amp;H13)</f>
        <v>0</v>
      </c>
      <c r="J12" s="37">
        <f t="shared" si="4"/>
        <v>40.808780181818186</v>
      </c>
      <c r="K12" s="38">
        <f>COUNTIF(Vertices[Betweenness Centrality],"&gt;= "&amp;J12)-COUNTIF(Vertices[Betweenness Centrality],"&gt;="&amp;J13)</f>
        <v>0</v>
      </c>
      <c r="L12" s="37">
        <f t="shared" si="5"/>
        <v>0.027292181818181833</v>
      </c>
      <c r="M12" s="38">
        <f>COUNTIF(Vertices[Closeness Centrality],"&gt;= "&amp;L12)-COUNTIF(Vertices[Closeness Centrality],"&gt;="&amp;L13)</f>
        <v>0</v>
      </c>
      <c r="N12" s="37">
        <f t="shared" si="6"/>
        <v>0.014977363636363629</v>
      </c>
      <c r="O12" s="38">
        <f>COUNTIF(Vertices[Eigenvector Centrality],"&gt;= "&amp;N12)-COUNTIF(Vertices[Eigenvector Centrality],"&gt;="&amp;N13)</f>
        <v>0</v>
      </c>
      <c r="P12" s="37">
        <f t="shared" si="7"/>
        <v>0.6625993636363637</v>
      </c>
      <c r="Q12" s="38">
        <f>COUNTIF(Vertices[PageRank],"&gt;= "&amp;P12)-COUNTIF(Vertices[PageRank],"&gt;="&amp;P13)</f>
        <v>0</v>
      </c>
      <c r="R12" s="37">
        <f t="shared" si="8"/>
        <v>0.09090909090909093</v>
      </c>
      <c r="S12" s="43">
        <f>COUNTIF(Vertices[Clustering Coefficient],"&gt;= "&amp;R12)-COUNTIF(Vertices[Clustering Coefficient],"&gt;="&amp;R13)</f>
        <v>0</v>
      </c>
      <c r="T12" s="37" t="e">
        <f ca="1" t="shared" si="9"/>
        <v>#REF!</v>
      </c>
      <c r="U12" s="38" t="e">
        <f ca="1" t="shared" si="0"/>
        <v>#REF!</v>
      </c>
    </row>
    <row r="13" spans="1:21" ht="15">
      <c r="A13" s="34" t="s">
        <v>171</v>
      </c>
      <c r="B13" s="34">
        <v>0</v>
      </c>
      <c r="D13" s="32">
        <f t="shared" si="1"/>
        <v>0</v>
      </c>
      <c r="E13" s="3">
        <f>COUNTIF(Vertices[Degree],"&gt;= "&amp;D13)-COUNTIF(Vertices[Degree],"&gt;="&amp;D14)</f>
        <v>0</v>
      </c>
      <c r="F13" s="39">
        <f t="shared" si="2"/>
        <v>2.999999999999999</v>
      </c>
      <c r="G13" s="40">
        <f>COUNTIF(Vertices[In-Degree],"&gt;= "&amp;F13)-COUNTIF(Vertices[In-Degree],"&gt;="&amp;F14)</f>
        <v>1</v>
      </c>
      <c r="H13" s="39">
        <f t="shared" si="3"/>
        <v>4.3999999999999995</v>
      </c>
      <c r="I13" s="40">
        <f>COUNTIF(Vertices[Out-Degree],"&gt;= "&amp;H13)-COUNTIF(Vertices[Out-Degree],"&gt;="&amp;H14)</f>
        <v>0</v>
      </c>
      <c r="J13" s="39">
        <f t="shared" si="4"/>
        <v>44.88965820000001</v>
      </c>
      <c r="K13" s="40">
        <f>COUNTIF(Vertices[Betweenness Centrality],"&gt;= "&amp;J13)-COUNTIF(Vertices[Betweenness Centrality],"&gt;="&amp;J14)</f>
        <v>0</v>
      </c>
      <c r="L13" s="39">
        <f t="shared" si="5"/>
        <v>0.027695800000000017</v>
      </c>
      <c r="M13" s="40">
        <f>COUNTIF(Vertices[Closeness Centrality],"&gt;= "&amp;L13)-COUNTIF(Vertices[Closeness Centrality],"&gt;="&amp;L14)</f>
        <v>0</v>
      </c>
      <c r="N13" s="39">
        <f t="shared" si="6"/>
        <v>0.01604879999999999</v>
      </c>
      <c r="O13" s="40">
        <f>COUNTIF(Vertices[Eigenvector Centrality],"&gt;= "&amp;N13)-COUNTIF(Vertices[Eigenvector Centrality],"&gt;="&amp;N14)</f>
        <v>0</v>
      </c>
      <c r="P13" s="39">
        <f t="shared" si="7"/>
        <v>0.7040862000000001</v>
      </c>
      <c r="Q13" s="40">
        <f>COUNTIF(Vertices[PageRank],"&gt;= "&amp;P13)-COUNTIF(Vertices[PageRank],"&gt;="&amp;P14)</f>
        <v>0</v>
      </c>
      <c r="R13" s="39">
        <f t="shared" si="8"/>
        <v>0.10000000000000002</v>
      </c>
      <c r="S13" s="44">
        <f>COUNTIF(Vertices[Clustering Coefficient],"&gt;= "&amp;R13)-COUNTIF(Vertices[Clustering Coefficient],"&gt;="&amp;R14)</f>
        <v>0</v>
      </c>
      <c r="T13" s="39" t="e">
        <f ca="1" t="shared" si="9"/>
        <v>#REF!</v>
      </c>
      <c r="U13" s="40" t="e">
        <f ca="1" t="shared" si="0"/>
        <v>#REF!</v>
      </c>
    </row>
    <row r="14" spans="1:21" ht="15">
      <c r="A14" s="116"/>
      <c r="B14" s="116"/>
      <c r="D14" s="32">
        <f t="shared" si="1"/>
        <v>0</v>
      </c>
      <c r="E14" s="3">
        <f>COUNTIF(Vertices[Degree],"&gt;= "&amp;D14)-COUNTIF(Vertices[Degree],"&gt;="&amp;D15)</f>
        <v>0</v>
      </c>
      <c r="F14" s="37">
        <f t="shared" si="2"/>
        <v>3.2727272727272716</v>
      </c>
      <c r="G14" s="38">
        <f>COUNTIF(Vertices[In-Degree],"&gt;= "&amp;F14)-COUNTIF(Vertices[In-Degree],"&gt;="&amp;F15)</f>
        <v>0</v>
      </c>
      <c r="H14" s="37">
        <f t="shared" si="3"/>
        <v>4.8</v>
      </c>
      <c r="I14" s="38">
        <f>COUNTIF(Vertices[Out-Degree],"&gt;= "&amp;H14)-COUNTIF(Vertices[Out-Degree],"&gt;="&amp;H15)</f>
        <v>2</v>
      </c>
      <c r="J14" s="37">
        <f t="shared" si="4"/>
        <v>48.97053621818183</v>
      </c>
      <c r="K14" s="38">
        <f>COUNTIF(Vertices[Betweenness Centrality],"&gt;= "&amp;J14)-COUNTIF(Vertices[Betweenness Centrality],"&gt;="&amp;J15)</f>
        <v>0</v>
      </c>
      <c r="L14" s="37">
        <f t="shared" si="5"/>
        <v>0.0280994181818182</v>
      </c>
      <c r="M14" s="38">
        <f>COUNTIF(Vertices[Closeness Centrality],"&gt;= "&amp;L14)-COUNTIF(Vertices[Closeness Centrality],"&gt;="&amp;L15)</f>
        <v>0</v>
      </c>
      <c r="N14" s="37">
        <f t="shared" si="6"/>
        <v>0.017120236363636354</v>
      </c>
      <c r="O14" s="38">
        <f>COUNTIF(Vertices[Eigenvector Centrality],"&gt;= "&amp;N14)-COUNTIF(Vertices[Eigenvector Centrality],"&gt;="&amp;N15)</f>
        <v>0</v>
      </c>
      <c r="P14" s="37">
        <f t="shared" si="7"/>
        <v>0.7455730363636365</v>
      </c>
      <c r="Q14" s="38">
        <f>COUNTIF(Vertices[PageRank],"&gt;= "&amp;P14)-COUNTIF(Vertices[PageRank],"&gt;="&amp;P15)</f>
        <v>0</v>
      </c>
      <c r="R14" s="37">
        <f t="shared" si="8"/>
        <v>0.10909090909090911</v>
      </c>
      <c r="S14" s="43">
        <f>COUNTIF(Vertices[Clustering Coefficient],"&gt;= "&amp;R14)-COUNTIF(Vertices[Clustering Coefficient],"&gt;="&amp;R15)</f>
        <v>0</v>
      </c>
      <c r="T14" s="37" t="e">
        <f ca="1" t="shared" si="9"/>
        <v>#REF!</v>
      </c>
      <c r="U14" s="38" t="e">
        <f ca="1" t="shared" si="0"/>
        <v>#REF!</v>
      </c>
    </row>
    <row r="15" spans="1:21" ht="15">
      <c r="A15" s="34" t="s">
        <v>152</v>
      </c>
      <c r="B15" s="34">
        <v>1</v>
      </c>
      <c r="D15" s="32">
        <f t="shared" si="1"/>
        <v>0</v>
      </c>
      <c r="E15" s="3">
        <f>COUNTIF(Vertices[Degree],"&gt;= "&amp;D15)-COUNTIF(Vertices[Degree],"&gt;="&amp;D16)</f>
        <v>0</v>
      </c>
      <c r="F15" s="39">
        <f t="shared" si="2"/>
        <v>3.545454545454544</v>
      </c>
      <c r="G15" s="40">
        <f>COUNTIF(Vertices[In-Degree],"&gt;= "&amp;F15)-COUNTIF(Vertices[In-Degree],"&gt;="&amp;F16)</f>
        <v>0</v>
      </c>
      <c r="H15" s="39">
        <f t="shared" si="3"/>
        <v>5.2</v>
      </c>
      <c r="I15" s="40">
        <f>COUNTIF(Vertices[Out-Degree],"&gt;= "&amp;H15)-COUNTIF(Vertices[Out-Degree],"&gt;="&amp;H16)</f>
        <v>0</v>
      </c>
      <c r="J15" s="39">
        <f t="shared" si="4"/>
        <v>53.05141423636365</v>
      </c>
      <c r="K15" s="40">
        <f>COUNTIF(Vertices[Betweenness Centrality],"&gt;= "&amp;J15)-COUNTIF(Vertices[Betweenness Centrality],"&gt;="&amp;J16)</f>
        <v>0</v>
      </c>
      <c r="L15" s="39">
        <f t="shared" si="5"/>
        <v>0.028503036363636384</v>
      </c>
      <c r="M15" s="40">
        <f>COUNTIF(Vertices[Closeness Centrality],"&gt;= "&amp;L15)-COUNTIF(Vertices[Closeness Centrality],"&gt;="&amp;L16)</f>
        <v>0</v>
      </c>
      <c r="N15" s="39">
        <f t="shared" si="6"/>
        <v>0.018191672727272717</v>
      </c>
      <c r="O15" s="40">
        <f>COUNTIF(Vertices[Eigenvector Centrality],"&gt;= "&amp;N15)-COUNTIF(Vertices[Eigenvector Centrality],"&gt;="&amp;N16)</f>
        <v>0</v>
      </c>
      <c r="P15" s="39">
        <f t="shared" si="7"/>
        <v>0.7870598727272728</v>
      </c>
      <c r="Q15" s="40">
        <f>COUNTIF(Vertices[PageRank],"&gt;= "&amp;P15)-COUNTIF(Vertices[PageRank],"&gt;="&amp;P16)</f>
        <v>0</v>
      </c>
      <c r="R15" s="39">
        <f t="shared" si="8"/>
        <v>0.11818181818181821</v>
      </c>
      <c r="S15" s="44">
        <f>COUNTIF(Vertices[Clustering Coefficient],"&gt;= "&amp;R15)-COUNTIF(Vertices[Clustering Coefficient],"&gt;="&amp;R16)</f>
        <v>0</v>
      </c>
      <c r="T15" s="39" t="e">
        <f ca="1" t="shared" si="9"/>
        <v>#REF!</v>
      </c>
      <c r="U15" s="40" t="e">
        <f ca="1" t="shared" si="0"/>
        <v>#REF!</v>
      </c>
    </row>
    <row r="16" spans="1:21" ht="15">
      <c r="A16" s="34" t="s">
        <v>153</v>
      </c>
      <c r="B16" s="34">
        <v>0</v>
      </c>
      <c r="D16" s="32">
        <f t="shared" si="1"/>
        <v>0</v>
      </c>
      <c r="E16" s="3">
        <f>COUNTIF(Vertices[Degree],"&gt;= "&amp;D16)-COUNTIF(Vertices[Degree],"&gt;="&amp;D17)</f>
        <v>0</v>
      </c>
      <c r="F16" s="37">
        <f t="shared" si="2"/>
        <v>3.8181818181818166</v>
      </c>
      <c r="G16" s="38">
        <f>COUNTIF(Vertices[In-Degree],"&gt;= "&amp;F16)-COUNTIF(Vertices[In-Degree],"&gt;="&amp;F17)</f>
        <v>1</v>
      </c>
      <c r="H16" s="37">
        <f t="shared" si="3"/>
        <v>5.6000000000000005</v>
      </c>
      <c r="I16" s="38">
        <f>COUNTIF(Vertices[Out-Degree],"&gt;= "&amp;H16)-COUNTIF(Vertices[Out-Degree],"&gt;="&amp;H17)</f>
        <v>0</v>
      </c>
      <c r="J16" s="37">
        <f t="shared" si="4"/>
        <v>57.13229225454547</v>
      </c>
      <c r="K16" s="38">
        <f>COUNTIF(Vertices[Betweenness Centrality],"&gt;= "&amp;J16)-COUNTIF(Vertices[Betweenness Centrality],"&gt;="&amp;J17)</f>
        <v>0</v>
      </c>
      <c r="L16" s="37">
        <f t="shared" si="5"/>
        <v>0.028906654545454567</v>
      </c>
      <c r="M16" s="38">
        <f>COUNTIF(Vertices[Closeness Centrality],"&gt;= "&amp;L16)-COUNTIF(Vertices[Closeness Centrality],"&gt;="&amp;L17)</f>
        <v>0</v>
      </c>
      <c r="N16" s="37">
        <f t="shared" si="6"/>
        <v>0.01926310909090908</v>
      </c>
      <c r="O16" s="38">
        <f>COUNTIF(Vertices[Eigenvector Centrality],"&gt;= "&amp;N16)-COUNTIF(Vertices[Eigenvector Centrality],"&gt;="&amp;N17)</f>
        <v>0</v>
      </c>
      <c r="P16" s="37">
        <f t="shared" si="7"/>
        <v>0.8285467090909092</v>
      </c>
      <c r="Q16" s="38">
        <f>COUNTIF(Vertices[PageRank],"&gt;= "&amp;P16)-COUNTIF(Vertices[PageRank],"&gt;="&amp;P17)</f>
        <v>2</v>
      </c>
      <c r="R16" s="37">
        <f t="shared" si="8"/>
        <v>0.1272727272727273</v>
      </c>
      <c r="S16" s="43">
        <f>COUNTIF(Vertices[Clustering Coefficient],"&gt;= "&amp;R16)-COUNTIF(Vertices[Clustering Coefficient],"&gt;="&amp;R17)</f>
        <v>0</v>
      </c>
      <c r="T16" s="37" t="e">
        <f ca="1" t="shared" si="9"/>
        <v>#REF!</v>
      </c>
      <c r="U16" s="38" t="e">
        <f ca="1" t="shared" si="0"/>
        <v>#REF!</v>
      </c>
    </row>
    <row r="17" spans="1:21" ht="15">
      <c r="A17" s="34" t="s">
        <v>154</v>
      </c>
      <c r="B17" s="34">
        <v>23</v>
      </c>
      <c r="D17" s="32">
        <f t="shared" si="1"/>
        <v>0</v>
      </c>
      <c r="E17" s="3">
        <f>COUNTIF(Vertices[Degree],"&gt;= "&amp;D17)-COUNTIF(Vertices[Degree],"&gt;="&amp;D18)</f>
        <v>0</v>
      </c>
      <c r="F17" s="39">
        <f t="shared" si="2"/>
        <v>4.090909090909089</v>
      </c>
      <c r="G17" s="40">
        <f>COUNTIF(Vertices[In-Degree],"&gt;= "&amp;F17)-COUNTIF(Vertices[In-Degree],"&gt;="&amp;F18)</f>
        <v>0</v>
      </c>
      <c r="H17" s="39">
        <f t="shared" si="3"/>
        <v>6.000000000000001</v>
      </c>
      <c r="I17" s="40">
        <f>COUNTIF(Vertices[Out-Degree],"&gt;= "&amp;H17)-COUNTIF(Vertices[Out-Degree],"&gt;="&amp;H18)</f>
        <v>1</v>
      </c>
      <c r="J17" s="39">
        <f t="shared" si="4"/>
        <v>61.21317027272729</v>
      </c>
      <c r="K17" s="40">
        <f>COUNTIF(Vertices[Betweenness Centrality],"&gt;= "&amp;J17)-COUNTIF(Vertices[Betweenness Centrality],"&gt;="&amp;J18)</f>
        <v>0</v>
      </c>
      <c r="L17" s="39">
        <f t="shared" si="5"/>
        <v>0.02931027272727275</v>
      </c>
      <c r="M17" s="40">
        <f>COUNTIF(Vertices[Closeness Centrality],"&gt;= "&amp;L17)-COUNTIF(Vertices[Closeness Centrality],"&gt;="&amp;L18)</f>
        <v>2</v>
      </c>
      <c r="N17" s="39">
        <f t="shared" si="6"/>
        <v>0.020334545454545442</v>
      </c>
      <c r="O17" s="40">
        <f>COUNTIF(Vertices[Eigenvector Centrality],"&gt;= "&amp;N17)-COUNTIF(Vertices[Eigenvector Centrality],"&gt;="&amp;N18)</f>
        <v>0</v>
      </c>
      <c r="P17" s="39">
        <f t="shared" si="7"/>
        <v>0.8700335454545456</v>
      </c>
      <c r="Q17" s="40">
        <f>COUNTIF(Vertices[PageRank],"&gt;= "&amp;P17)-COUNTIF(Vertices[PageRank],"&gt;="&amp;P18)</f>
        <v>0</v>
      </c>
      <c r="R17" s="39">
        <f t="shared" si="8"/>
        <v>0.13636363636363638</v>
      </c>
      <c r="S17" s="44">
        <f>COUNTIF(Vertices[Clustering Coefficient],"&gt;= "&amp;R17)-COUNTIF(Vertices[Clustering Coefficient],"&gt;="&amp;R18)</f>
        <v>0</v>
      </c>
      <c r="T17" s="39" t="e">
        <f ca="1" t="shared" si="9"/>
        <v>#REF!</v>
      </c>
      <c r="U17" s="40" t="e">
        <f ca="1" t="shared" si="0"/>
        <v>#REF!</v>
      </c>
    </row>
    <row r="18" spans="1:21" ht="15">
      <c r="A18" s="34" t="s">
        <v>155</v>
      </c>
      <c r="B18" s="34">
        <v>130</v>
      </c>
      <c r="D18" s="32">
        <f t="shared" si="1"/>
        <v>0</v>
      </c>
      <c r="E18" s="3">
        <f>COUNTIF(Vertices[Degree],"&gt;= "&amp;D18)-COUNTIF(Vertices[Degree],"&gt;="&amp;D19)</f>
        <v>0</v>
      </c>
      <c r="F18" s="37">
        <f t="shared" si="2"/>
        <v>4.3636363636363615</v>
      </c>
      <c r="G18" s="38">
        <f>COUNTIF(Vertices[In-Degree],"&gt;= "&amp;F18)-COUNTIF(Vertices[In-Degree],"&gt;="&amp;F19)</f>
        <v>0</v>
      </c>
      <c r="H18" s="37">
        <f t="shared" si="3"/>
        <v>6.400000000000001</v>
      </c>
      <c r="I18" s="38">
        <f>COUNTIF(Vertices[Out-Degree],"&gt;= "&amp;H18)-COUNTIF(Vertices[Out-Degree],"&gt;="&amp;H19)</f>
        <v>0</v>
      </c>
      <c r="J18" s="37">
        <f t="shared" si="4"/>
        <v>65.2940482909091</v>
      </c>
      <c r="K18" s="38">
        <f>COUNTIF(Vertices[Betweenness Centrality],"&gt;= "&amp;J18)-COUNTIF(Vertices[Betweenness Centrality],"&gt;="&amp;J19)</f>
        <v>0</v>
      </c>
      <c r="L18" s="37">
        <f t="shared" si="5"/>
        <v>0.029713890909090934</v>
      </c>
      <c r="M18" s="38">
        <f>COUNTIF(Vertices[Closeness Centrality],"&gt;= "&amp;L18)-COUNTIF(Vertices[Closeness Centrality],"&gt;="&amp;L19)</f>
        <v>0</v>
      </c>
      <c r="N18" s="37">
        <f t="shared" si="6"/>
        <v>0.021405981818181805</v>
      </c>
      <c r="O18" s="38">
        <f>COUNTIF(Vertices[Eigenvector Centrality],"&gt;= "&amp;N18)-COUNTIF(Vertices[Eigenvector Centrality],"&gt;="&amp;N19)</f>
        <v>0</v>
      </c>
      <c r="P18" s="37">
        <f t="shared" si="7"/>
        <v>0.911520381818182</v>
      </c>
      <c r="Q18" s="38">
        <f>COUNTIF(Vertices[PageRank],"&gt;= "&amp;P18)-COUNTIF(Vertices[PageRank],"&gt;="&amp;P19)</f>
        <v>0</v>
      </c>
      <c r="R18" s="37">
        <f t="shared" si="8"/>
        <v>0.14545454545454548</v>
      </c>
      <c r="S18" s="43">
        <f>COUNTIF(Vertices[Clustering Coefficient],"&gt;= "&amp;R18)-COUNTIF(Vertices[Clustering Coefficient],"&gt;="&amp;R19)</f>
        <v>0</v>
      </c>
      <c r="T18" s="37" t="e">
        <f ca="1" t="shared" si="9"/>
        <v>#REF!</v>
      </c>
      <c r="U18" s="38" t="e">
        <f ca="1" t="shared" si="0"/>
        <v>#REF!</v>
      </c>
    </row>
    <row r="19" spans="1:21" ht="15">
      <c r="A19" s="116"/>
      <c r="B19" s="116"/>
      <c r="D19" s="32">
        <f t="shared" si="1"/>
        <v>0</v>
      </c>
      <c r="E19" s="3">
        <f>COUNTIF(Vertices[Degree],"&gt;= "&amp;D19)-COUNTIF(Vertices[Degree],"&gt;="&amp;D20)</f>
        <v>0</v>
      </c>
      <c r="F19" s="39">
        <f t="shared" si="2"/>
        <v>4.636363636363634</v>
      </c>
      <c r="G19" s="40">
        <f>COUNTIF(Vertices[In-Degree],"&gt;= "&amp;F19)-COUNTIF(Vertices[In-Degree],"&gt;="&amp;F20)</f>
        <v>0</v>
      </c>
      <c r="H19" s="39">
        <f t="shared" si="3"/>
        <v>6.800000000000002</v>
      </c>
      <c r="I19" s="40">
        <f>COUNTIF(Vertices[Out-Degree],"&gt;= "&amp;H19)-COUNTIF(Vertices[Out-Degree],"&gt;="&amp;H20)</f>
        <v>1</v>
      </c>
      <c r="J19" s="39">
        <f t="shared" si="4"/>
        <v>69.37492630909092</v>
      </c>
      <c r="K19" s="40">
        <f>COUNTIF(Vertices[Betweenness Centrality],"&gt;= "&amp;J19)-COUNTIF(Vertices[Betweenness Centrality],"&gt;="&amp;J20)</f>
        <v>0</v>
      </c>
      <c r="L19" s="39">
        <f t="shared" si="5"/>
        <v>0.030117509090909118</v>
      </c>
      <c r="M19" s="40">
        <f>COUNTIF(Vertices[Closeness Centrality],"&gt;= "&amp;L19)-COUNTIF(Vertices[Closeness Centrality],"&gt;="&amp;L20)</f>
        <v>0</v>
      </c>
      <c r="N19" s="39">
        <f t="shared" si="6"/>
        <v>0.022477418181818167</v>
      </c>
      <c r="O19" s="40">
        <f>COUNTIF(Vertices[Eigenvector Centrality],"&gt;= "&amp;N19)-COUNTIF(Vertices[Eigenvector Centrality],"&gt;="&amp;N20)</f>
        <v>0</v>
      </c>
      <c r="P19" s="39">
        <f t="shared" si="7"/>
        <v>0.9530072181818183</v>
      </c>
      <c r="Q19" s="40">
        <f>COUNTIF(Vertices[PageRank],"&gt;= "&amp;P19)-COUNTIF(Vertices[PageRank],"&gt;="&amp;P20)</f>
        <v>0</v>
      </c>
      <c r="R19" s="39">
        <f t="shared" si="8"/>
        <v>0.15454545454545457</v>
      </c>
      <c r="S19" s="44">
        <f>COUNTIF(Vertices[Clustering Coefficient],"&gt;= "&amp;R19)-COUNTIF(Vertices[Clustering Coefficient],"&gt;="&amp;R20)</f>
        <v>0</v>
      </c>
      <c r="T19" s="39" t="e">
        <f ca="1" t="shared" si="9"/>
        <v>#REF!</v>
      </c>
      <c r="U19" s="40" t="e">
        <f ca="1" t="shared" si="0"/>
        <v>#REF!</v>
      </c>
    </row>
    <row r="20" spans="1:21" ht="15">
      <c r="A20" s="34" t="s">
        <v>156</v>
      </c>
      <c r="B20" s="34">
        <v>2</v>
      </c>
      <c r="D20" s="32">
        <f t="shared" si="1"/>
        <v>0</v>
      </c>
      <c r="E20" s="3">
        <f>COUNTIF(Vertices[Degree],"&gt;= "&amp;D20)-COUNTIF(Vertices[Degree],"&gt;="&amp;D21)</f>
        <v>0</v>
      </c>
      <c r="F20" s="37">
        <f t="shared" si="2"/>
        <v>4.9090909090909065</v>
      </c>
      <c r="G20" s="38">
        <f>COUNTIF(Vertices[In-Degree],"&gt;= "&amp;F20)-COUNTIF(Vertices[In-Degree],"&gt;="&amp;F21)</f>
        <v>2</v>
      </c>
      <c r="H20" s="37">
        <f t="shared" si="3"/>
        <v>7.200000000000002</v>
      </c>
      <c r="I20" s="38">
        <f>COUNTIF(Vertices[Out-Degree],"&gt;= "&amp;H20)-COUNTIF(Vertices[Out-Degree],"&gt;="&amp;H21)</f>
        <v>0</v>
      </c>
      <c r="J20" s="37">
        <f t="shared" si="4"/>
        <v>73.45580432727274</v>
      </c>
      <c r="K20" s="38">
        <f>COUNTIF(Vertices[Betweenness Centrality],"&gt;= "&amp;J20)-COUNTIF(Vertices[Betweenness Centrality],"&gt;="&amp;J21)</f>
        <v>0</v>
      </c>
      <c r="L20" s="37">
        <f t="shared" si="5"/>
        <v>0.0305211272727273</v>
      </c>
      <c r="M20" s="38">
        <f>COUNTIF(Vertices[Closeness Centrality],"&gt;= "&amp;L20)-COUNTIF(Vertices[Closeness Centrality],"&gt;="&amp;L21)</f>
        <v>0</v>
      </c>
      <c r="N20" s="37">
        <f t="shared" si="6"/>
        <v>0.02354885454545453</v>
      </c>
      <c r="O20" s="38">
        <f>COUNTIF(Vertices[Eigenvector Centrality],"&gt;= "&amp;N20)-COUNTIF(Vertices[Eigenvector Centrality],"&gt;="&amp;N21)</f>
        <v>0</v>
      </c>
      <c r="P20" s="37">
        <f t="shared" si="7"/>
        <v>0.9944940545454547</v>
      </c>
      <c r="Q20" s="38">
        <f>COUNTIF(Vertices[PageRank],"&gt;= "&amp;P20)-COUNTIF(Vertices[PageRank],"&gt;="&amp;P21)</f>
        <v>0</v>
      </c>
      <c r="R20" s="37">
        <f t="shared" si="8"/>
        <v>0.16363636363636366</v>
      </c>
      <c r="S20" s="43">
        <f>COUNTIF(Vertices[Clustering Coefficient],"&gt;= "&amp;R20)-COUNTIF(Vertices[Clustering Coefficient],"&gt;="&amp;R21)</f>
        <v>0</v>
      </c>
      <c r="T20" s="37" t="e">
        <f ca="1" t="shared" si="9"/>
        <v>#REF!</v>
      </c>
      <c r="U20" s="38" t="e">
        <f ca="1" t="shared" si="0"/>
        <v>#REF!</v>
      </c>
    </row>
    <row r="21" spans="1:21" ht="15">
      <c r="A21" s="34" t="s">
        <v>157</v>
      </c>
      <c r="B21" s="34">
        <v>1.42155</v>
      </c>
      <c r="D21" s="32">
        <f t="shared" si="1"/>
        <v>0</v>
      </c>
      <c r="E21" s="3">
        <f>COUNTIF(Vertices[Degree],"&gt;= "&amp;D21)-COUNTIF(Vertices[Degree],"&gt;="&amp;D22)</f>
        <v>0</v>
      </c>
      <c r="F21" s="39">
        <f t="shared" si="2"/>
        <v>5.181818181818179</v>
      </c>
      <c r="G21" s="40">
        <f>COUNTIF(Vertices[In-Degree],"&gt;= "&amp;F21)-COUNTIF(Vertices[In-Degree],"&gt;="&amp;F22)</f>
        <v>0</v>
      </c>
      <c r="H21" s="39">
        <f t="shared" si="3"/>
        <v>7.600000000000002</v>
      </c>
      <c r="I21" s="40">
        <f>COUNTIF(Vertices[Out-Degree],"&gt;= "&amp;H21)-COUNTIF(Vertices[Out-Degree],"&gt;="&amp;H22)</f>
        <v>0</v>
      </c>
      <c r="J21" s="39">
        <f t="shared" si="4"/>
        <v>77.53668234545457</v>
      </c>
      <c r="K21" s="40">
        <f>COUNTIF(Vertices[Betweenness Centrality],"&gt;= "&amp;J21)-COUNTIF(Vertices[Betweenness Centrality],"&gt;="&amp;J22)</f>
        <v>0</v>
      </c>
      <c r="L21" s="39">
        <f t="shared" si="5"/>
        <v>0.030924745454545485</v>
      </c>
      <c r="M21" s="40">
        <f>COUNTIF(Vertices[Closeness Centrality],"&gt;= "&amp;L21)-COUNTIF(Vertices[Closeness Centrality],"&gt;="&amp;L22)</f>
        <v>0</v>
      </c>
      <c r="N21" s="39">
        <f t="shared" si="6"/>
        <v>0.024620290909090892</v>
      </c>
      <c r="O21" s="40">
        <f>COUNTIF(Vertices[Eigenvector Centrality],"&gt;= "&amp;N21)-COUNTIF(Vertices[Eigenvector Centrality],"&gt;="&amp;N22)</f>
        <v>0</v>
      </c>
      <c r="P21" s="39">
        <f t="shared" si="7"/>
        <v>1.035980890909091</v>
      </c>
      <c r="Q21" s="40">
        <f>COUNTIF(Vertices[PageRank],"&gt;= "&amp;P21)-COUNTIF(Vertices[PageRank],"&gt;="&amp;P22)</f>
        <v>1</v>
      </c>
      <c r="R21" s="39">
        <f t="shared" si="8"/>
        <v>0.17272727272727276</v>
      </c>
      <c r="S21" s="44">
        <f>COUNTIF(Vertices[Clustering Coefficient],"&gt;= "&amp;R21)-COUNTIF(Vertices[Clustering Coefficient],"&gt;="&amp;R22)</f>
        <v>0</v>
      </c>
      <c r="T21" s="39" t="e">
        <f ca="1" t="shared" si="9"/>
        <v>#REF!</v>
      </c>
      <c r="U21" s="40" t="e">
        <f ca="1" t="shared" si="0"/>
        <v>#REF!</v>
      </c>
    </row>
    <row r="22" spans="1:21" ht="15">
      <c r="A22" s="116"/>
      <c r="B22" s="116"/>
      <c r="D22" s="32">
        <f t="shared" si="1"/>
        <v>0</v>
      </c>
      <c r="E22" s="3">
        <f>COUNTIF(Vertices[Degree],"&gt;= "&amp;D22)-COUNTIF(Vertices[Degree],"&gt;="&amp;D23)</f>
        <v>0</v>
      </c>
      <c r="F22" s="37">
        <f t="shared" si="2"/>
        <v>5.4545454545454515</v>
      </c>
      <c r="G22" s="38">
        <f>COUNTIF(Vertices[In-Degree],"&gt;= "&amp;F22)-COUNTIF(Vertices[In-Degree],"&gt;="&amp;F23)</f>
        <v>0</v>
      </c>
      <c r="H22" s="37">
        <f t="shared" si="3"/>
        <v>8.000000000000002</v>
      </c>
      <c r="I22" s="38">
        <f>COUNTIF(Vertices[Out-Degree],"&gt;= "&amp;H22)-COUNTIF(Vertices[Out-Degree],"&gt;="&amp;H23)</f>
        <v>1</v>
      </c>
      <c r="J22" s="37">
        <f t="shared" si="4"/>
        <v>81.61756036363639</v>
      </c>
      <c r="K22" s="38">
        <f>COUNTIF(Vertices[Betweenness Centrality],"&gt;= "&amp;J22)-COUNTIF(Vertices[Betweenness Centrality],"&gt;="&amp;J23)</f>
        <v>0</v>
      </c>
      <c r="L22" s="37">
        <f t="shared" si="5"/>
        <v>0.03132836363636367</v>
      </c>
      <c r="M22" s="38">
        <f>COUNTIF(Vertices[Closeness Centrality],"&gt;= "&amp;L22)-COUNTIF(Vertices[Closeness Centrality],"&gt;="&amp;L23)</f>
        <v>0</v>
      </c>
      <c r="N22" s="37">
        <f t="shared" si="6"/>
        <v>0.025691727272727255</v>
      </c>
      <c r="O22" s="38">
        <f>COUNTIF(Vertices[Eigenvector Centrality],"&gt;= "&amp;N22)-COUNTIF(Vertices[Eigenvector Centrality],"&gt;="&amp;N23)</f>
        <v>0</v>
      </c>
      <c r="P22" s="37">
        <f t="shared" si="7"/>
        <v>1.0774677272727273</v>
      </c>
      <c r="Q22" s="38">
        <f>COUNTIF(Vertices[PageRank],"&gt;= "&amp;P22)-COUNTIF(Vertices[PageRank],"&gt;="&amp;P23)</f>
        <v>0</v>
      </c>
      <c r="R22" s="37">
        <f t="shared" si="8"/>
        <v>0.18181818181818185</v>
      </c>
      <c r="S22" s="43">
        <f>COUNTIF(Vertices[Clustering Coefficient],"&gt;= "&amp;R22)-COUNTIF(Vertices[Clustering Coefficient],"&gt;="&amp;R23)</f>
        <v>0</v>
      </c>
      <c r="T22" s="37" t="e">
        <f ca="1" t="shared" si="9"/>
        <v>#REF!</v>
      </c>
      <c r="U22" s="38" t="e">
        <f ca="1" t="shared" si="0"/>
        <v>#REF!</v>
      </c>
    </row>
    <row r="23" spans="1:21" ht="15">
      <c r="A23" s="34" t="s">
        <v>158</v>
      </c>
      <c r="B23" s="34">
        <v>0.25691699604743085</v>
      </c>
      <c r="D23" s="32">
        <f t="shared" si="1"/>
        <v>0</v>
      </c>
      <c r="E23" s="3">
        <f>COUNTIF(Vertices[Degree],"&gt;= "&amp;D23)-COUNTIF(Vertices[Degree],"&gt;="&amp;D24)</f>
        <v>0</v>
      </c>
      <c r="F23" s="39">
        <f t="shared" si="2"/>
        <v>5.727272727272724</v>
      </c>
      <c r="G23" s="40">
        <f>COUNTIF(Vertices[In-Degree],"&gt;= "&amp;F23)-COUNTIF(Vertices[In-Degree],"&gt;="&amp;F24)</f>
        <v>0</v>
      </c>
      <c r="H23" s="39">
        <f t="shared" si="3"/>
        <v>8.400000000000002</v>
      </c>
      <c r="I23" s="40">
        <f>COUNTIF(Vertices[Out-Degree],"&gt;= "&amp;H23)-COUNTIF(Vertices[Out-Degree],"&gt;="&amp;H24)</f>
        <v>0</v>
      </c>
      <c r="J23" s="39">
        <f t="shared" si="4"/>
        <v>85.6984383818182</v>
      </c>
      <c r="K23" s="40">
        <f>COUNTIF(Vertices[Betweenness Centrality],"&gt;= "&amp;J23)-COUNTIF(Vertices[Betweenness Centrality],"&gt;="&amp;J24)</f>
        <v>0</v>
      </c>
      <c r="L23" s="39">
        <f t="shared" si="5"/>
        <v>0.03173198181818185</v>
      </c>
      <c r="M23" s="40">
        <f>COUNTIF(Vertices[Closeness Centrality],"&gt;= "&amp;L23)-COUNTIF(Vertices[Closeness Centrality],"&gt;="&amp;L24)</f>
        <v>0</v>
      </c>
      <c r="N23" s="39">
        <f t="shared" si="6"/>
        <v>0.026763163636363618</v>
      </c>
      <c r="O23" s="40">
        <f>COUNTIF(Vertices[Eigenvector Centrality],"&gt;= "&amp;N23)-COUNTIF(Vertices[Eigenvector Centrality],"&gt;="&amp;N24)</f>
        <v>0</v>
      </c>
      <c r="P23" s="39">
        <f t="shared" si="7"/>
        <v>1.1189545636363638</v>
      </c>
      <c r="Q23" s="40">
        <f>COUNTIF(Vertices[PageRank],"&gt;= "&amp;P23)-COUNTIF(Vertices[PageRank],"&gt;="&amp;P24)</f>
        <v>2</v>
      </c>
      <c r="R23" s="39">
        <f t="shared" si="8"/>
        <v>0.19090909090909094</v>
      </c>
      <c r="S23" s="44">
        <f>COUNTIF(Vertices[Clustering Coefficient],"&gt;= "&amp;R23)-COUNTIF(Vertices[Clustering Coefficient],"&gt;="&amp;R24)</f>
        <v>0</v>
      </c>
      <c r="T23" s="39" t="e">
        <f ca="1" t="shared" si="9"/>
        <v>#REF!</v>
      </c>
      <c r="U23" s="40" t="e">
        <f ca="1" t="shared" si="0"/>
        <v>#REF!</v>
      </c>
    </row>
    <row r="24" spans="1:21" ht="15">
      <c r="A24" s="34" t="s">
        <v>633</v>
      </c>
      <c r="B24" s="34">
        <v>0.069112</v>
      </c>
      <c r="D24" s="32">
        <f t="shared" si="1"/>
        <v>0</v>
      </c>
      <c r="E24" s="3">
        <f>COUNTIF(Vertices[Degree],"&gt;= "&amp;D24)-COUNTIF(Vertices[Degree],"&gt;="&amp;D25)</f>
        <v>0</v>
      </c>
      <c r="F24" s="37">
        <f t="shared" si="2"/>
        <v>5.9999999999999964</v>
      </c>
      <c r="G24" s="38">
        <f>COUNTIF(Vertices[In-Degree],"&gt;= "&amp;F24)-COUNTIF(Vertices[In-Degree],"&gt;="&amp;F25)</f>
        <v>1</v>
      </c>
      <c r="H24" s="37">
        <f t="shared" si="3"/>
        <v>8.800000000000002</v>
      </c>
      <c r="I24" s="38">
        <f>COUNTIF(Vertices[Out-Degree],"&gt;= "&amp;H24)-COUNTIF(Vertices[Out-Degree],"&gt;="&amp;H25)</f>
        <v>2</v>
      </c>
      <c r="J24" s="37">
        <f t="shared" si="4"/>
        <v>89.77931640000003</v>
      </c>
      <c r="K24" s="38">
        <f>COUNTIF(Vertices[Betweenness Centrality],"&gt;= "&amp;J24)-COUNTIF(Vertices[Betweenness Centrality],"&gt;="&amp;J25)</f>
        <v>0</v>
      </c>
      <c r="L24" s="37">
        <f t="shared" si="5"/>
        <v>0.03213560000000003</v>
      </c>
      <c r="M24" s="38">
        <f>COUNTIF(Vertices[Closeness Centrality],"&gt;= "&amp;L24)-COUNTIF(Vertices[Closeness Centrality],"&gt;="&amp;L25)</f>
        <v>1</v>
      </c>
      <c r="N24" s="37">
        <f t="shared" si="6"/>
        <v>0.02783459999999998</v>
      </c>
      <c r="O24" s="38">
        <f>COUNTIF(Vertices[Eigenvector Centrality],"&gt;= "&amp;N24)-COUNTIF(Vertices[Eigenvector Centrality],"&gt;="&amp;N25)</f>
        <v>0</v>
      </c>
      <c r="P24" s="37">
        <f t="shared" si="7"/>
        <v>1.1604414000000003</v>
      </c>
      <c r="Q24" s="38">
        <f>COUNTIF(Vertices[PageRank],"&gt;= "&amp;P24)-COUNTIF(Vertices[PageRank],"&gt;="&amp;P25)</f>
        <v>0</v>
      </c>
      <c r="R24" s="37">
        <f t="shared" si="8"/>
        <v>0.20000000000000004</v>
      </c>
      <c r="S24" s="43">
        <f>COUNTIF(Vertices[Clustering Coefficient],"&gt;= "&amp;R24)-COUNTIF(Vertices[Clustering Coefficient],"&gt;="&amp;R25)</f>
        <v>0</v>
      </c>
      <c r="T24" s="37" t="e">
        <f ca="1" t="shared" si="9"/>
        <v>#REF!</v>
      </c>
      <c r="U24" s="38" t="e">
        <f ca="1" t="shared" si="0"/>
        <v>#REF!</v>
      </c>
    </row>
    <row r="25" spans="1:21" ht="15">
      <c r="A25" s="116"/>
      <c r="B25" s="116"/>
      <c r="D25" s="32">
        <f t="shared" si="1"/>
        <v>0</v>
      </c>
      <c r="E25" s="3">
        <f>COUNTIF(Vertices[Degree],"&gt;= "&amp;D25)-COUNTIF(Vertices[Degree],"&gt;="&amp;D26)</f>
        <v>0</v>
      </c>
      <c r="F25" s="39">
        <f t="shared" si="2"/>
        <v>6.272727272727269</v>
      </c>
      <c r="G25" s="40">
        <f>COUNTIF(Vertices[In-Degree],"&gt;= "&amp;F25)-COUNTIF(Vertices[In-Degree],"&gt;="&amp;F26)</f>
        <v>0</v>
      </c>
      <c r="H25" s="39">
        <f t="shared" si="3"/>
        <v>9.200000000000003</v>
      </c>
      <c r="I25" s="40">
        <f>COUNTIF(Vertices[Out-Degree],"&gt;= "&amp;H25)-COUNTIF(Vertices[Out-Degree],"&gt;="&amp;H26)</f>
        <v>0</v>
      </c>
      <c r="J25" s="39">
        <f t="shared" si="4"/>
        <v>93.86019441818185</v>
      </c>
      <c r="K25" s="40">
        <f>COUNTIF(Vertices[Betweenness Centrality],"&gt;= "&amp;J25)-COUNTIF(Vertices[Betweenness Centrality],"&gt;="&amp;J26)</f>
        <v>0</v>
      </c>
      <c r="L25" s="39">
        <f t="shared" si="5"/>
        <v>0.03253921818181821</v>
      </c>
      <c r="M25" s="40">
        <f>COUNTIF(Vertices[Closeness Centrality],"&gt;= "&amp;L25)-COUNTIF(Vertices[Closeness Centrality],"&gt;="&amp;L26)</f>
        <v>0</v>
      </c>
      <c r="N25" s="39">
        <f t="shared" si="6"/>
        <v>0.028906036363636343</v>
      </c>
      <c r="O25" s="40">
        <f>COUNTIF(Vertices[Eigenvector Centrality],"&gt;= "&amp;N25)-COUNTIF(Vertices[Eigenvector Centrality],"&gt;="&amp;N26)</f>
        <v>0</v>
      </c>
      <c r="P25" s="39">
        <f t="shared" si="7"/>
        <v>1.2019282363636368</v>
      </c>
      <c r="Q25" s="40">
        <f>COUNTIF(Vertices[PageRank],"&gt;= "&amp;P25)-COUNTIF(Vertices[PageRank],"&gt;="&amp;P26)</f>
        <v>5</v>
      </c>
      <c r="R25" s="39">
        <f t="shared" si="8"/>
        <v>0.20909090909090913</v>
      </c>
      <c r="S25" s="44">
        <f>COUNTIF(Vertices[Clustering Coefficient],"&gt;= "&amp;R25)-COUNTIF(Vertices[Clustering Coefficient],"&gt;="&amp;R26)</f>
        <v>0</v>
      </c>
      <c r="T25" s="39" t="e">
        <f ca="1" t="shared" si="9"/>
        <v>#REF!</v>
      </c>
      <c r="U25" s="40" t="e">
        <f ca="1" t="shared" si="0"/>
        <v>#REF!</v>
      </c>
    </row>
    <row r="26" spans="1:21" ht="15">
      <c r="A26" s="34" t="s">
        <v>634</v>
      </c>
      <c r="B26" s="34" t="s">
        <v>635</v>
      </c>
      <c r="D26" s="32">
        <f t="shared" si="1"/>
        <v>0</v>
      </c>
      <c r="E26" s="3">
        <f>COUNTIF(Vertices[Degree],"&gt;= "&amp;D26)-COUNTIF(Vertices[Degree],"&gt;="&amp;D28)</f>
        <v>0</v>
      </c>
      <c r="F26" s="37">
        <f t="shared" si="2"/>
        <v>6.545454545454541</v>
      </c>
      <c r="G26" s="38">
        <f>COUNTIF(Vertices[In-Degree],"&gt;= "&amp;F26)-COUNTIF(Vertices[In-Degree],"&gt;="&amp;F28)</f>
        <v>0</v>
      </c>
      <c r="H26" s="37">
        <f t="shared" si="3"/>
        <v>9.600000000000003</v>
      </c>
      <c r="I26" s="38">
        <f>COUNTIF(Vertices[Out-Degree],"&gt;= "&amp;H26)-COUNTIF(Vertices[Out-Degree],"&gt;="&amp;H28)</f>
        <v>0</v>
      </c>
      <c r="J26" s="37">
        <f t="shared" si="4"/>
        <v>97.94107243636367</v>
      </c>
      <c r="K26" s="38">
        <f>COUNTIF(Vertices[Betweenness Centrality],"&gt;= "&amp;J26)-COUNTIF(Vertices[Betweenness Centrality],"&gt;="&amp;J28)</f>
        <v>0</v>
      </c>
      <c r="L26" s="37">
        <f t="shared" si="5"/>
        <v>0.03294283636363639</v>
      </c>
      <c r="M26" s="38">
        <f>COUNTIF(Vertices[Closeness Centrality],"&gt;= "&amp;L26)-COUNTIF(Vertices[Closeness Centrality],"&gt;="&amp;L28)</f>
        <v>2</v>
      </c>
      <c r="N26" s="37">
        <f t="shared" si="6"/>
        <v>0.029977472727272705</v>
      </c>
      <c r="O26" s="38">
        <f>COUNTIF(Vertices[Eigenvector Centrality],"&gt;= "&amp;N26)-COUNTIF(Vertices[Eigenvector Centrality],"&gt;="&amp;N28)</f>
        <v>0</v>
      </c>
      <c r="P26" s="37">
        <f t="shared" si="7"/>
        <v>1.2434150727272733</v>
      </c>
      <c r="Q26" s="38">
        <f>COUNTIF(Vertices[PageRank],"&gt;= "&amp;P26)-COUNTIF(Vertices[PageRank],"&gt;="&amp;P28)</f>
        <v>0</v>
      </c>
      <c r="R26" s="37">
        <f t="shared" si="8"/>
        <v>0.21818181818181823</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2"/>
      <c r="G27" s="63">
        <f>COUNTIF(Vertices[In-Degree],"&gt;= "&amp;F27)-COUNTIF(Vertices[In-Degree],"&gt;="&amp;F28)</f>
        <v>-9</v>
      </c>
      <c r="H27" s="62"/>
      <c r="I27" s="63">
        <f>COUNTIF(Vertices[Out-Degree],"&gt;= "&amp;H27)-COUNTIF(Vertices[Out-Degree],"&gt;="&amp;H28)</f>
        <v>-5</v>
      </c>
      <c r="J27" s="62"/>
      <c r="K27" s="63">
        <f>COUNTIF(Vertices[Betweenness Centrality],"&gt;= "&amp;J27)-COUNTIF(Vertices[Betweenness Centrality],"&gt;="&amp;J28)</f>
        <v>-1</v>
      </c>
      <c r="L27" s="62"/>
      <c r="M27" s="63">
        <f>COUNTIF(Vertices[Closeness Centrality],"&gt;= "&amp;L27)-COUNTIF(Vertices[Closeness Centrality],"&gt;="&amp;L28)</f>
        <v>-12</v>
      </c>
      <c r="N27" s="62"/>
      <c r="O27" s="63">
        <f>COUNTIF(Vertices[Eigenvector Centrality],"&gt;= "&amp;N27)-COUNTIF(Vertices[Eigenvector Centrality],"&gt;="&amp;N28)</f>
        <v>-17</v>
      </c>
      <c r="P27" s="62"/>
      <c r="Q27" s="63">
        <f>COUNTIF(Vertices[Eigenvector Centrality],"&gt;= "&amp;P27)-COUNTIF(Vertices[Eigenvector Centrality],"&gt;="&amp;P28)</f>
        <v>0</v>
      </c>
      <c r="R27" s="62"/>
      <c r="S27" s="64">
        <f>COUNTIF(Vertices[Clustering Coefficient],"&gt;= "&amp;R27)-COUNTIF(Vertices[Clustering Coefficient],"&gt;="&amp;R28)</f>
        <v>-17</v>
      </c>
      <c r="T27" s="62"/>
      <c r="U27" s="63">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6.818181818181814</v>
      </c>
      <c r="G28" s="40">
        <f>COUNTIF(Vertices[In-Degree],"&gt;= "&amp;F28)-COUNTIF(Vertices[In-Degree],"&gt;="&amp;F40)</f>
        <v>0</v>
      </c>
      <c r="H28" s="39">
        <f>H26+($H$57-$H$2)/BinDivisor</f>
        <v>10.000000000000004</v>
      </c>
      <c r="I28" s="40">
        <f>COUNTIF(Vertices[Out-Degree],"&gt;= "&amp;H28)-COUNTIF(Vertices[Out-Degree],"&gt;="&amp;H40)</f>
        <v>0</v>
      </c>
      <c r="J28" s="39">
        <f>J26+($J$57-$J$2)/BinDivisor</f>
        <v>102.02195045454549</v>
      </c>
      <c r="K28" s="40">
        <f>COUNTIF(Vertices[Betweenness Centrality],"&gt;= "&amp;J28)-COUNTIF(Vertices[Betweenness Centrality],"&gt;="&amp;J40)</f>
        <v>0</v>
      </c>
      <c r="L28" s="39">
        <f>L26+($L$57-$L$2)/BinDivisor</f>
        <v>0.03334645454545457</v>
      </c>
      <c r="M28" s="40">
        <f>COUNTIF(Vertices[Closeness Centrality],"&gt;= "&amp;L28)-COUNTIF(Vertices[Closeness Centrality],"&gt;="&amp;L40)</f>
        <v>0</v>
      </c>
      <c r="N28" s="39">
        <f>N26+($N$57-$N$2)/BinDivisor</f>
        <v>0.031048909090909068</v>
      </c>
      <c r="O28" s="40">
        <f>COUNTIF(Vertices[Eigenvector Centrality],"&gt;= "&amp;N28)-COUNTIF(Vertices[Eigenvector Centrality],"&gt;="&amp;N40)</f>
        <v>0</v>
      </c>
      <c r="P28" s="39">
        <f>P26+($P$57-$P$2)/BinDivisor</f>
        <v>1.2849019090909097</v>
      </c>
      <c r="Q28" s="40">
        <f>COUNTIF(Vertices[PageRank],"&gt;= "&amp;P28)-COUNTIF(Vertices[PageRank],"&gt;="&amp;P40)</f>
        <v>6</v>
      </c>
      <c r="R28" s="39">
        <f>R26+($R$57-$R$2)/BinDivisor</f>
        <v>0.22727272727272732</v>
      </c>
      <c r="S28" s="44">
        <f>COUNTIF(Vertices[Clustering Coefficient],"&gt;= "&amp;R28)-COUNTIF(Vertices[Clustering Coefficient],"&gt;="&amp;R40)</f>
        <v>1</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4:21" ht="15">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4:21" ht="15">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4:21" ht="15">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4:21" ht="15">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4:21" ht="15">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4:21" ht="1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4:21" ht="15">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4:21" ht="1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4:21" ht="15">
      <c r="D38" s="32"/>
      <c r="E38" s="3">
        <f>COUNTIF(Vertices[Degree],"&gt;= "&amp;D38)-COUNTIF(Vertices[Degree],"&gt;="&amp;D40)</f>
        <v>0</v>
      </c>
      <c r="F38" s="62"/>
      <c r="G38" s="63">
        <f>COUNTIF(Vertices[In-Degree],"&gt;= "&amp;F38)-COUNTIF(Vertices[In-Degree],"&gt;="&amp;F40)</f>
        <v>-9</v>
      </c>
      <c r="H38" s="62"/>
      <c r="I38" s="63">
        <f>COUNTIF(Vertices[Out-Degree],"&gt;= "&amp;H38)-COUNTIF(Vertices[Out-Degree],"&gt;="&amp;H40)</f>
        <v>-5</v>
      </c>
      <c r="J38" s="62"/>
      <c r="K38" s="63">
        <f>COUNTIF(Vertices[Betweenness Centrality],"&gt;= "&amp;J38)-COUNTIF(Vertices[Betweenness Centrality],"&gt;="&amp;J40)</f>
        <v>-1</v>
      </c>
      <c r="L38" s="62"/>
      <c r="M38" s="63">
        <f>COUNTIF(Vertices[Closeness Centrality],"&gt;= "&amp;L38)-COUNTIF(Vertices[Closeness Centrality],"&gt;="&amp;L40)</f>
        <v>-12</v>
      </c>
      <c r="N38" s="62"/>
      <c r="O38" s="63">
        <f>COUNTIF(Vertices[Eigenvector Centrality],"&gt;= "&amp;N38)-COUNTIF(Vertices[Eigenvector Centrality],"&gt;="&amp;N40)</f>
        <v>-17</v>
      </c>
      <c r="P38" s="62"/>
      <c r="Q38" s="63">
        <f>COUNTIF(Vertices[Eigenvector Centrality],"&gt;= "&amp;P38)-COUNTIF(Vertices[Eigenvector Centrality],"&gt;="&amp;P40)</f>
        <v>0</v>
      </c>
      <c r="R38" s="62"/>
      <c r="S38" s="64">
        <f>COUNTIF(Vertices[Clustering Coefficient],"&gt;= "&amp;R38)-COUNTIF(Vertices[Clustering Coefficient],"&gt;="&amp;R40)</f>
        <v>-16</v>
      </c>
      <c r="T38" s="62"/>
      <c r="U38" s="63">
        <f ca="1">COUNTIF(Vertices[Clustering Coefficient],"&gt;= "&amp;T38)-COUNTIF(Vertices[Clustering Coefficient],"&gt;="&amp;T40)</f>
        <v>0</v>
      </c>
    </row>
    <row r="39" spans="4:21" ht="15">
      <c r="D39" s="32"/>
      <c r="E39" s="3">
        <f>COUNTIF(Vertices[Degree],"&gt;= "&amp;D39)-COUNTIF(Vertices[Degree],"&gt;="&amp;D40)</f>
        <v>0</v>
      </c>
      <c r="F39" s="62"/>
      <c r="G39" s="63">
        <f>COUNTIF(Vertices[In-Degree],"&gt;= "&amp;F39)-COUNTIF(Vertices[In-Degree],"&gt;="&amp;F40)</f>
        <v>-9</v>
      </c>
      <c r="H39" s="62"/>
      <c r="I39" s="63">
        <f>COUNTIF(Vertices[Out-Degree],"&gt;= "&amp;H39)-COUNTIF(Vertices[Out-Degree],"&gt;="&amp;H40)</f>
        <v>-5</v>
      </c>
      <c r="J39" s="62"/>
      <c r="K39" s="63">
        <f>COUNTIF(Vertices[Betweenness Centrality],"&gt;= "&amp;J39)-COUNTIF(Vertices[Betweenness Centrality],"&gt;="&amp;J40)</f>
        <v>-1</v>
      </c>
      <c r="L39" s="62"/>
      <c r="M39" s="63">
        <f>COUNTIF(Vertices[Closeness Centrality],"&gt;= "&amp;L39)-COUNTIF(Vertices[Closeness Centrality],"&gt;="&amp;L40)</f>
        <v>-12</v>
      </c>
      <c r="N39" s="62"/>
      <c r="O39" s="63">
        <f>COUNTIF(Vertices[Eigenvector Centrality],"&gt;= "&amp;N39)-COUNTIF(Vertices[Eigenvector Centrality],"&gt;="&amp;N40)</f>
        <v>-17</v>
      </c>
      <c r="P39" s="62"/>
      <c r="Q39" s="63">
        <f>COUNTIF(Vertices[Eigenvector Centrality],"&gt;= "&amp;P39)-COUNTIF(Vertices[Eigenvector Centrality],"&gt;="&amp;P40)</f>
        <v>0</v>
      </c>
      <c r="R39" s="62"/>
      <c r="S39" s="64">
        <f>COUNTIF(Vertices[Clustering Coefficient],"&gt;= "&amp;R39)-COUNTIF(Vertices[Clustering Coefficient],"&gt;="&amp;R40)</f>
        <v>-16</v>
      </c>
      <c r="T39" s="62"/>
      <c r="U39" s="63">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7.090909090909086</v>
      </c>
      <c r="G40" s="38">
        <f>COUNTIF(Vertices[In-Degree],"&gt;= "&amp;F40)-COUNTIF(Vertices[In-Degree],"&gt;="&amp;F41)</f>
        <v>0</v>
      </c>
      <c r="H40" s="37">
        <f>H28+($H$57-$H$2)/BinDivisor</f>
        <v>10.400000000000004</v>
      </c>
      <c r="I40" s="38">
        <f>COUNTIF(Vertices[Out-Degree],"&gt;= "&amp;H40)-COUNTIF(Vertices[Out-Degree],"&gt;="&amp;H41)</f>
        <v>0</v>
      </c>
      <c r="J40" s="37">
        <f>J28+($J$57-$J$2)/BinDivisor</f>
        <v>106.10282847272731</v>
      </c>
      <c r="K40" s="38">
        <f>COUNTIF(Vertices[Betweenness Centrality],"&gt;= "&amp;J40)-COUNTIF(Vertices[Betweenness Centrality],"&gt;="&amp;J41)</f>
        <v>0</v>
      </c>
      <c r="L40" s="37">
        <f>L28+($L$57-$L$2)/BinDivisor</f>
        <v>0.03375007272727275</v>
      </c>
      <c r="M40" s="38">
        <f>COUNTIF(Vertices[Closeness Centrality],"&gt;= "&amp;L40)-COUNTIF(Vertices[Closeness Centrality],"&gt;="&amp;L41)</f>
        <v>0</v>
      </c>
      <c r="N40" s="37">
        <f>N28+($N$57-$N$2)/BinDivisor</f>
        <v>0.03212034545454543</v>
      </c>
      <c r="O40" s="38">
        <f>COUNTIF(Vertices[Eigenvector Centrality],"&gt;= "&amp;N40)-COUNTIF(Vertices[Eigenvector Centrality],"&gt;="&amp;N41)</f>
        <v>0</v>
      </c>
      <c r="P40" s="37">
        <f>P28+($P$57-$P$2)/BinDivisor</f>
        <v>1.3263887454545462</v>
      </c>
      <c r="Q40" s="38">
        <f>COUNTIF(Vertices[PageRank],"&gt;= "&amp;P40)-COUNTIF(Vertices[PageRank],"&gt;="&amp;P41)</f>
        <v>0</v>
      </c>
      <c r="R40" s="37">
        <f>R28+($R$57-$R$2)/BinDivisor</f>
        <v>0.23636363636363641</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7.363636363636359</v>
      </c>
      <c r="G41" s="40">
        <f>COUNTIF(Vertices[In-Degree],"&gt;= "&amp;F41)-COUNTIF(Vertices[In-Degree],"&gt;="&amp;F42)</f>
        <v>0</v>
      </c>
      <c r="H41" s="39">
        <f aca="true" t="shared" si="12" ref="H41:H56">H40+($H$57-$H$2)/BinDivisor</f>
        <v>10.800000000000004</v>
      </c>
      <c r="I41" s="40">
        <f>COUNTIF(Vertices[Out-Degree],"&gt;= "&amp;H41)-COUNTIF(Vertices[Out-Degree],"&gt;="&amp;H42)</f>
        <v>1</v>
      </c>
      <c r="J41" s="39">
        <f aca="true" t="shared" si="13" ref="J41:J56">J40+($J$57-$J$2)/BinDivisor</f>
        <v>110.18370649090913</v>
      </c>
      <c r="K41" s="40">
        <f>COUNTIF(Vertices[Betweenness Centrality],"&gt;= "&amp;J41)-COUNTIF(Vertices[Betweenness Centrality],"&gt;="&amp;J42)</f>
        <v>0</v>
      </c>
      <c r="L41" s="39">
        <f aca="true" t="shared" si="14" ref="L41:L56">L40+($L$57-$L$2)/BinDivisor</f>
        <v>0.03415369090909093</v>
      </c>
      <c r="M41" s="40">
        <f>COUNTIF(Vertices[Closeness Centrality],"&gt;= "&amp;L41)-COUNTIF(Vertices[Closeness Centrality],"&gt;="&amp;L42)</f>
        <v>5</v>
      </c>
      <c r="N41" s="39">
        <f aca="true" t="shared" si="15" ref="N41:N56">N40+($N$57-$N$2)/BinDivisor</f>
        <v>0.0331917818181818</v>
      </c>
      <c r="O41" s="40">
        <f>COUNTIF(Vertices[Eigenvector Centrality],"&gt;= "&amp;N41)-COUNTIF(Vertices[Eigenvector Centrality],"&gt;="&amp;N42)</f>
        <v>0</v>
      </c>
      <c r="P41" s="39">
        <f aca="true" t="shared" si="16" ref="P41:P56">P40+($P$57-$P$2)/BinDivisor</f>
        <v>1.3678755818181827</v>
      </c>
      <c r="Q41" s="40">
        <f>COUNTIF(Vertices[PageRank],"&gt;= "&amp;P41)-COUNTIF(Vertices[PageRank],"&gt;="&amp;P42)</f>
        <v>0</v>
      </c>
      <c r="R41" s="39">
        <f aca="true" t="shared" si="17" ref="R41:R56">R40+($R$57-$R$2)/BinDivisor</f>
        <v>0.2454545454545455</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7.636363636363631</v>
      </c>
      <c r="G42" s="38">
        <f>COUNTIF(Vertices[In-Degree],"&gt;= "&amp;F42)-COUNTIF(Vertices[In-Degree],"&gt;="&amp;F43)</f>
        <v>0</v>
      </c>
      <c r="H42" s="37">
        <f t="shared" si="12"/>
        <v>11.200000000000005</v>
      </c>
      <c r="I42" s="38">
        <f>COUNTIF(Vertices[Out-Degree],"&gt;= "&amp;H42)-COUNTIF(Vertices[Out-Degree],"&gt;="&amp;H43)</f>
        <v>0</v>
      </c>
      <c r="J42" s="37">
        <f t="shared" si="13"/>
        <v>114.26458450909095</v>
      </c>
      <c r="K42" s="38">
        <f>COUNTIF(Vertices[Betweenness Centrality],"&gt;= "&amp;J42)-COUNTIF(Vertices[Betweenness Centrality],"&gt;="&amp;J43)</f>
        <v>0</v>
      </c>
      <c r="L42" s="37">
        <f t="shared" si="14"/>
        <v>0.03455730909090911</v>
      </c>
      <c r="M42" s="38">
        <f>COUNTIF(Vertices[Closeness Centrality],"&gt;= "&amp;L42)-COUNTIF(Vertices[Closeness Centrality],"&gt;="&amp;L43)</f>
        <v>0</v>
      </c>
      <c r="N42" s="37">
        <f t="shared" si="15"/>
        <v>0.03426321818181816</v>
      </c>
      <c r="O42" s="38">
        <f>COUNTIF(Vertices[Eigenvector Centrality],"&gt;= "&amp;N42)-COUNTIF(Vertices[Eigenvector Centrality],"&gt;="&amp;N43)</f>
        <v>0</v>
      </c>
      <c r="P42" s="37">
        <f t="shared" si="16"/>
        <v>1.4093624181818192</v>
      </c>
      <c r="Q42" s="38">
        <f>COUNTIF(Vertices[PageRank],"&gt;= "&amp;P42)-COUNTIF(Vertices[PageRank],"&gt;="&amp;P43)</f>
        <v>0</v>
      </c>
      <c r="R42" s="37">
        <f t="shared" si="17"/>
        <v>0.2545454545454546</v>
      </c>
      <c r="S42" s="43">
        <f>COUNTIF(Vertices[Clustering Coefficient],"&gt;= "&amp;R42)-COUNTIF(Vertices[Clustering Coefficient],"&gt;="&amp;R43)</f>
        <v>0</v>
      </c>
      <c r="T42" s="37" t="e">
        <f ca="1" t="shared" si="18"/>
        <v>#REF!</v>
      </c>
      <c r="U42" s="38" t="e">
        <f ca="1" t="shared" si="0"/>
        <v>#REF!</v>
      </c>
    </row>
    <row r="43" spans="4:21" ht="15">
      <c r="D43" s="32">
        <f t="shared" si="10"/>
        <v>0</v>
      </c>
      <c r="E43" s="3">
        <f>COUNTIF(Vertices[Degree],"&gt;= "&amp;D43)-COUNTIF(Vertices[Degree],"&gt;="&amp;D44)</f>
        <v>0</v>
      </c>
      <c r="F43" s="39">
        <f t="shared" si="11"/>
        <v>7.909090909090904</v>
      </c>
      <c r="G43" s="40">
        <f>COUNTIF(Vertices[In-Degree],"&gt;= "&amp;F43)-COUNTIF(Vertices[In-Degree],"&gt;="&amp;F44)</f>
        <v>1</v>
      </c>
      <c r="H43" s="39">
        <f t="shared" si="12"/>
        <v>11.600000000000005</v>
      </c>
      <c r="I43" s="40">
        <f>COUNTIF(Vertices[Out-Degree],"&gt;= "&amp;H43)-COUNTIF(Vertices[Out-Degree],"&gt;="&amp;H44)</f>
        <v>0</v>
      </c>
      <c r="J43" s="39">
        <f t="shared" si="13"/>
        <v>118.34546252727277</v>
      </c>
      <c r="K43" s="40">
        <f>COUNTIF(Vertices[Betweenness Centrality],"&gt;= "&amp;J43)-COUNTIF(Vertices[Betweenness Centrality],"&gt;="&amp;J44)</f>
        <v>0</v>
      </c>
      <c r="L43" s="39">
        <f t="shared" si="14"/>
        <v>0.03496092727272729</v>
      </c>
      <c r="M43" s="40">
        <f>COUNTIF(Vertices[Closeness Centrality],"&gt;= "&amp;L43)-COUNTIF(Vertices[Closeness Centrality],"&gt;="&amp;L44)</f>
        <v>0</v>
      </c>
      <c r="N43" s="39">
        <f t="shared" si="15"/>
        <v>0.03533465454545453</v>
      </c>
      <c r="O43" s="40">
        <f>COUNTIF(Vertices[Eigenvector Centrality],"&gt;= "&amp;N43)-COUNTIF(Vertices[Eigenvector Centrality],"&gt;="&amp;N44)</f>
        <v>0</v>
      </c>
      <c r="P43" s="39">
        <f t="shared" si="16"/>
        <v>1.4508492545454557</v>
      </c>
      <c r="Q43" s="40">
        <f>COUNTIF(Vertices[PageRank],"&gt;= "&amp;P43)-COUNTIF(Vertices[PageRank],"&gt;="&amp;P44)</f>
        <v>0</v>
      </c>
      <c r="R43" s="39">
        <f t="shared" si="17"/>
        <v>0.26363636363636367</v>
      </c>
      <c r="S43" s="44">
        <f>COUNTIF(Vertices[Clustering Coefficient],"&gt;= "&amp;R43)-COUNTIF(Vertices[Clustering Coefficient],"&gt;="&amp;R44)</f>
        <v>0</v>
      </c>
      <c r="T43" s="39" t="e">
        <f ca="1" t="shared" si="18"/>
        <v>#REF!</v>
      </c>
      <c r="U43" s="40" t="e">
        <f ca="1" t="shared" si="0"/>
        <v>#REF!</v>
      </c>
    </row>
    <row r="44" spans="4:21" ht="15">
      <c r="D44" s="32">
        <f t="shared" si="10"/>
        <v>0</v>
      </c>
      <c r="E44" s="3">
        <f>COUNTIF(Vertices[Degree],"&gt;= "&amp;D44)-COUNTIF(Vertices[Degree],"&gt;="&amp;D45)</f>
        <v>0</v>
      </c>
      <c r="F44" s="37">
        <f t="shared" si="11"/>
        <v>8.181818181818176</v>
      </c>
      <c r="G44" s="38">
        <f>COUNTIF(Vertices[In-Degree],"&gt;= "&amp;F44)-COUNTIF(Vertices[In-Degree],"&gt;="&amp;F45)</f>
        <v>0</v>
      </c>
      <c r="H44" s="37">
        <f t="shared" si="12"/>
        <v>12.000000000000005</v>
      </c>
      <c r="I44" s="38">
        <f>COUNTIF(Vertices[Out-Degree],"&gt;= "&amp;H44)-COUNTIF(Vertices[Out-Degree],"&gt;="&amp;H45)</f>
        <v>0</v>
      </c>
      <c r="J44" s="37">
        <f t="shared" si="13"/>
        <v>122.4263405454546</v>
      </c>
      <c r="K44" s="38">
        <f>COUNTIF(Vertices[Betweenness Centrality],"&gt;= "&amp;J44)-COUNTIF(Vertices[Betweenness Centrality],"&gt;="&amp;J45)</f>
        <v>0</v>
      </c>
      <c r="L44" s="37">
        <f t="shared" si="14"/>
        <v>0.03536454545454547</v>
      </c>
      <c r="M44" s="38">
        <f>COUNTIF(Vertices[Closeness Centrality],"&gt;= "&amp;L44)-COUNTIF(Vertices[Closeness Centrality],"&gt;="&amp;L45)</f>
        <v>6</v>
      </c>
      <c r="N44" s="37">
        <f t="shared" si="15"/>
        <v>0.036406090909090895</v>
      </c>
      <c r="O44" s="38">
        <f>COUNTIF(Vertices[Eigenvector Centrality],"&gt;= "&amp;N44)-COUNTIF(Vertices[Eigenvector Centrality],"&gt;="&amp;N45)</f>
        <v>0</v>
      </c>
      <c r="P44" s="37">
        <f t="shared" si="16"/>
        <v>1.4923360909090921</v>
      </c>
      <c r="Q44" s="38">
        <f>COUNTIF(Vertices[PageRank],"&gt;= "&amp;P44)-COUNTIF(Vertices[PageRank],"&gt;="&amp;P45)</f>
        <v>0</v>
      </c>
      <c r="R44" s="37">
        <f t="shared" si="17"/>
        <v>0.27272727272727276</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8.45454545454545</v>
      </c>
      <c r="G45" s="40">
        <f>COUNTIF(Vertices[In-Degree],"&gt;= "&amp;F45)-COUNTIF(Vertices[In-Degree],"&gt;="&amp;F46)</f>
        <v>0</v>
      </c>
      <c r="H45" s="39">
        <f t="shared" si="12"/>
        <v>12.400000000000006</v>
      </c>
      <c r="I45" s="40">
        <f>COUNTIF(Vertices[Out-Degree],"&gt;= "&amp;H45)-COUNTIF(Vertices[Out-Degree],"&gt;="&amp;H46)</f>
        <v>0</v>
      </c>
      <c r="J45" s="39">
        <f t="shared" si="13"/>
        <v>126.50721856363641</v>
      </c>
      <c r="K45" s="40">
        <f>COUNTIF(Vertices[Betweenness Centrality],"&gt;= "&amp;J45)-COUNTIF(Vertices[Betweenness Centrality],"&gt;="&amp;J46)</f>
        <v>0</v>
      </c>
      <c r="L45" s="39">
        <f t="shared" si="14"/>
        <v>0.03576816363636365</v>
      </c>
      <c r="M45" s="40">
        <f>COUNTIF(Vertices[Closeness Centrality],"&gt;= "&amp;L45)-COUNTIF(Vertices[Closeness Centrality],"&gt;="&amp;L46)</f>
        <v>0</v>
      </c>
      <c r="N45" s="39">
        <f t="shared" si="15"/>
        <v>0.03747752727272726</v>
      </c>
      <c r="O45" s="40">
        <f>COUNTIF(Vertices[Eigenvector Centrality],"&gt;= "&amp;N45)-COUNTIF(Vertices[Eigenvector Centrality],"&gt;="&amp;N46)</f>
        <v>0</v>
      </c>
      <c r="P45" s="39">
        <f t="shared" si="16"/>
        <v>1.5338229272727286</v>
      </c>
      <c r="Q45" s="40">
        <f>COUNTIF(Vertices[PageRank],"&gt;= "&amp;P45)-COUNTIF(Vertices[PageRank],"&gt;="&amp;P46)</f>
        <v>0</v>
      </c>
      <c r="R45" s="39">
        <f t="shared" si="17"/>
        <v>0.28181818181818186</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8.727272727272723</v>
      </c>
      <c r="G46" s="38">
        <f>COUNTIF(Vertices[In-Degree],"&gt;= "&amp;F46)-COUNTIF(Vertices[In-Degree],"&gt;="&amp;F47)</f>
        <v>0</v>
      </c>
      <c r="H46" s="37">
        <f t="shared" si="12"/>
        <v>12.800000000000006</v>
      </c>
      <c r="I46" s="38">
        <f>COUNTIF(Vertices[Out-Degree],"&gt;= "&amp;H46)-COUNTIF(Vertices[Out-Degree],"&gt;="&amp;H47)</f>
        <v>2</v>
      </c>
      <c r="J46" s="37">
        <f t="shared" si="13"/>
        <v>130.58809658181823</v>
      </c>
      <c r="K46" s="38">
        <f>COUNTIF(Vertices[Betweenness Centrality],"&gt;= "&amp;J46)-COUNTIF(Vertices[Betweenness Centrality],"&gt;="&amp;J47)</f>
        <v>0</v>
      </c>
      <c r="L46" s="37">
        <f t="shared" si="14"/>
        <v>0.03617178181818183</v>
      </c>
      <c r="M46" s="38">
        <f>COUNTIF(Vertices[Closeness Centrality],"&gt;= "&amp;L46)-COUNTIF(Vertices[Closeness Centrality],"&gt;="&amp;L47)</f>
        <v>0</v>
      </c>
      <c r="N46" s="37">
        <f t="shared" si="15"/>
        <v>0.03854896363636363</v>
      </c>
      <c r="O46" s="38">
        <f>COUNTIF(Vertices[Eigenvector Centrality],"&gt;= "&amp;N46)-COUNTIF(Vertices[Eigenvector Centrality],"&gt;="&amp;N47)</f>
        <v>0</v>
      </c>
      <c r="P46" s="37">
        <f t="shared" si="16"/>
        <v>1.575309763636365</v>
      </c>
      <c r="Q46" s="38">
        <f>COUNTIF(Vertices[PageRank],"&gt;= "&amp;P46)-COUNTIF(Vertices[PageRank],"&gt;="&amp;P47)</f>
        <v>0</v>
      </c>
      <c r="R46" s="37">
        <f t="shared" si="17"/>
        <v>0.29090909090909095</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8.999999999999996</v>
      </c>
      <c r="G47" s="40">
        <f>COUNTIF(Vertices[In-Degree],"&gt;= "&amp;F47)-COUNTIF(Vertices[In-Degree],"&gt;="&amp;F48)</f>
        <v>2</v>
      </c>
      <c r="H47" s="39">
        <f t="shared" si="12"/>
        <v>13.200000000000006</v>
      </c>
      <c r="I47" s="40">
        <f>COUNTIF(Vertices[Out-Degree],"&gt;= "&amp;H47)-COUNTIF(Vertices[Out-Degree],"&gt;="&amp;H48)</f>
        <v>0</v>
      </c>
      <c r="J47" s="39">
        <f t="shared" si="13"/>
        <v>134.66897460000004</v>
      </c>
      <c r="K47" s="40">
        <f>COUNTIF(Vertices[Betweenness Centrality],"&gt;= "&amp;J47)-COUNTIF(Vertices[Betweenness Centrality],"&gt;="&amp;J48)</f>
        <v>0</v>
      </c>
      <c r="L47" s="39">
        <f t="shared" si="14"/>
        <v>0.03657540000000001</v>
      </c>
      <c r="M47" s="40">
        <f>COUNTIF(Vertices[Closeness Centrality],"&gt;= "&amp;L47)-COUNTIF(Vertices[Closeness Centrality],"&gt;="&amp;L48)</f>
        <v>0</v>
      </c>
      <c r="N47" s="39">
        <f t="shared" si="15"/>
        <v>0.03962039999999999</v>
      </c>
      <c r="O47" s="40">
        <f>COUNTIF(Vertices[Eigenvector Centrality],"&gt;= "&amp;N47)-COUNTIF(Vertices[Eigenvector Centrality],"&gt;="&amp;N48)</f>
        <v>0</v>
      </c>
      <c r="P47" s="39">
        <f t="shared" si="16"/>
        <v>1.6167966000000016</v>
      </c>
      <c r="Q47" s="40">
        <f>COUNTIF(Vertices[PageRank],"&gt;= "&amp;P47)-COUNTIF(Vertices[PageRank],"&gt;="&amp;P48)</f>
        <v>0</v>
      </c>
      <c r="R47" s="39">
        <f t="shared" si="17"/>
        <v>0.30000000000000004</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9.27272727272727</v>
      </c>
      <c r="G48" s="38">
        <f>COUNTIF(Vertices[In-Degree],"&gt;= "&amp;F48)-COUNTIF(Vertices[In-Degree],"&gt;="&amp;F49)</f>
        <v>0</v>
      </c>
      <c r="H48" s="37">
        <f t="shared" si="12"/>
        <v>13.600000000000007</v>
      </c>
      <c r="I48" s="38">
        <f>COUNTIF(Vertices[Out-Degree],"&gt;= "&amp;H48)-COUNTIF(Vertices[Out-Degree],"&gt;="&amp;H49)</f>
        <v>0</v>
      </c>
      <c r="J48" s="37">
        <f t="shared" si="13"/>
        <v>138.74985261818185</v>
      </c>
      <c r="K48" s="38">
        <f>COUNTIF(Vertices[Betweenness Centrality],"&gt;= "&amp;J48)-COUNTIF(Vertices[Betweenness Centrality],"&gt;="&amp;J49)</f>
        <v>0</v>
      </c>
      <c r="L48" s="37">
        <f t="shared" si="14"/>
        <v>0.03697901818181819</v>
      </c>
      <c r="M48" s="38">
        <f>COUNTIF(Vertices[Closeness Centrality],"&gt;= "&amp;L48)-COUNTIF(Vertices[Closeness Centrality],"&gt;="&amp;L49)</f>
        <v>0</v>
      </c>
      <c r="N48" s="37">
        <f t="shared" si="15"/>
        <v>0.04069183636363636</v>
      </c>
      <c r="O48" s="38">
        <f>COUNTIF(Vertices[Eigenvector Centrality],"&gt;= "&amp;N48)-COUNTIF(Vertices[Eigenvector Centrality],"&gt;="&amp;N49)</f>
        <v>2</v>
      </c>
      <c r="P48" s="37">
        <f t="shared" si="16"/>
        <v>1.658283436363638</v>
      </c>
      <c r="Q48" s="38">
        <f>COUNTIF(Vertices[PageRank],"&gt;= "&amp;P48)-COUNTIF(Vertices[PageRank],"&gt;="&amp;P49)</f>
        <v>0</v>
      </c>
      <c r="R48" s="37">
        <f t="shared" si="17"/>
        <v>0.30909090909090914</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9.545454545454543</v>
      </c>
      <c r="G49" s="40">
        <f>COUNTIF(Vertices[In-Degree],"&gt;= "&amp;F49)-COUNTIF(Vertices[In-Degree],"&gt;="&amp;F50)</f>
        <v>0</v>
      </c>
      <c r="H49" s="39">
        <f t="shared" si="12"/>
        <v>14.000000000000007</v>
      </c>
      <c r="I49" s="40">
        <f>COUNTIF(Vertices[Out-Degree],"&gt;= "&amp;H49)-COUNTIF(Vertices[Out-Degree],"&gt;="&amp;H50)</f>
        <v>0</v>
      </c>
      <c r="J49" s="39">
        <f t="shared" si="13"/>
        <v>142.83073063636365</v>
      </c>
      <c r="K49" s="40">
        <f>COUNTIF(Vertices[Betweenness Centrality],"&gt;= "&amp;J49)-COUNTIF(Vertices[Betweenness Centrality],"&gt;="&amp;J50)</f>
        <v>0</v>
      </c>
      <c r="L49" s="39">
        <f t="shared" si="14"/>
        <v>0.03738263636363637</v>
      </c>
      <c r="M49" s="40">
        <f>COUNTIF(Vertices[Closeness Centrality],"&gt;= "&amp;L49)-COUNTIF(Vertices[Closeness Centrality],"&gt;="&amp;L50)</f>
        <v>0</v>
      </c>
      <c r="N49" s="39">
        <f t="shared" si="15"/>
        <v>0.041763272727272725</v>
      </c>
      <c r="O49" s="40">
        <f>COUNTIF(Vertices[Eigenvector Centrality],"&gt;= "&amp;N49)-COUNTIF(Vertices[Eigenvector Centrality],"&gt;="&amp;N50)</f>
        <v>0</v>
      </c>
      <c r="P49" s="39">
        <f t="shared" si="16"/>
        <v>1.6997702727272745</v>
      </c>
      <c r="Q49" s="40">
        <f>COUNTIF(Vertices[PageRank],"&gt;= "&amp;P49)-COUNTIF(Vertices[PageRank],"&gt;="&amp;P50)</f>
        <v>0</v>
      </c>
      <c r="R49" s="39">
        <f t="shared" si="17"/>
        <v>0.31818181818181823</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9.818181818181817</v>
      </c>
      <c r="G50" s="38">
        <f>COUNTIF(Vertices[In-Degree],"&gt;= "&amp;F50)-COUNTIF(Vertices[In-Degree],"&gt;="&amp;F51)</f>
        <v>1</v>
      </c>
      <c r="H50" s="37">
        <f t="shared" si="12"/>
        <v>14.400000000000007</v>
      </c>
      <c r="I50" s="38">
        <f>COUNTIF(Vertices[Out-Degree],"&gt;= "&amp;H50)-COUNTIF(Vertices[Out-Degree],"&gt;="&amp;H51)</f>
        <v>0</v>
      </c>
      <c r="J50" s="37">
        <f t="shared" si="13"/>
        <v>146.91160865454546</v>
      </c>
      <c r="K50" s="38">
        <f>COUNTIF(Vertices[Betweenness Centrality],"&gt;= "&amp;J50)-COUNTIF(Vertices[Betweenness Centrality],"&gt;="&amp;J51)</f>
        <v>0</v>
      </c>
      <c r="L50" s="37">
        <f t="shared" si="14"/>
        <v>0.03778625454545455</v>
      </c>
      <c r="M50" s="38">
        <f>COUNTIF(Vertices[Closeness Centrality],"&gt;= "&amp;L50)-COUNTIF(Vertices[Closeness Centrality],"&gt;="&amp;L51)</f>
        <v>0</v>
      </c>
      <c r="N50" s="37">
        <f t="shared" si="15"/>
        <v>0.04283470909090909</v>
      </c>
      <c r="O50" s="38">
        <f>COUNTIF(Vertices[Eigenvector Centrality],"&gt;= "&amp;N50)-COUNTIF(Vertices[Eigenvector Centrality],"&gt;="&amp;N51)</f>
        <v>0</v>
      </c>
      <c r="P50" s="37">
        <f t="shared" si="16"/>
        <v>1.741257109090911</v>
      </c>
      <c r="Q50" s="38">
        <f>COUNTIF(Vertices[PageRank],"&gt;= "&amp;P50)-COUNTIF(Vertices[PageRank],"&gt;="&amp;P51)</f>
        <v>0</v>
      </c>
      <c r="R50" s="37">
        <f t="shared" si="17"/>
        <v>0.3272727272727273</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10.09090909090909</v>
      </c>
      <c r="G51" s="40">
        <f>COUNTIF(Vertices[In-Degree],"&gt;= "&amp;F51)-COUNTIF(Vertices[In-Degree],"&gt;="&amp;F52)</f>
        <v>0</v>
      </c>
      <c r="H51" s="39">
        <f t="shared" si="12"/>
        <v>14.800000000000008</v>
      </c>
      <c r="I51" s="40">
        <f>COUNTIF(Vertices[Out-Degree],"&gt;= "&amp;H51)-COUNTIF(Vertices[Out-Degree],"&gt;="&amp;H52)</f>
        <v>1</v>
      </c>
      <c r="J51" s="39">
        <f t="shared" si="13"/>
        <v>150.99248667272727</v>
      </c>
      <c r="K51" s="40">
        <f>COUNTIF(Vertices[Betweenness Centrality],"&gt;= "&amp;J51)-COUNTIF(Vertices[Betweenness Centrality],"&gt;="&amp;J52)</f>
        <v>0</v>
      </c>
      <c r="L51" s="39">
        <f t="shared" si="14"/>
        <v>0.03818987272727273</v>
      </c>
      <c r="M51" s="40">
        <f>COUNTIF(Vertices[Closeness Centrality],"&gt;= "&amp;L51)-COUNTIF(Vertices[Closeness Centrality],"&gt;="&amp;L52)</f>
        <v>0</v>
      </c>
      <c r="N51" s="39">
        <f t="shared" si="15"/>
        <v>0.04390614545454546</v>
      </c>
      <c r="O51" s="40">
        <f>COUNTIF(Vertices[Eigenvector Centrality],"&gt;= "&amp;N51)-COUNTIF(Vertices[Eigenvector Centrality],"&gt;="&amp;N52)</f>
        <v>0</v>
      </c>
      <c r="P51" s="39">
        <f t="shared" si="16"/>
        <v>1.7827439454545475</v>
      </c>
      <c r="Q51" s="40">
        <f>COUNTIF(Vertices[PageRank],"&gt;= "&amp;P51)-COUNTIF(Vertices[PageRank],"&gt;="&amp;P52)</f>
        <v>0</v>
      </c>
      <c r="R51" s="39">
        <f t="shared" si="17"/>
        <v>0.3363636363636364</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10.363636363636363</v>
      </c>
      <c r="G52" s="38">
        <f>COUNTIF(Vertices[In-Degree],"&gt;= "&amp;F52)-COUNTIF(Vertices[In-Degree],"&gt;="&amp;F53)</f>
        <v>0</v>
      </c>
      <c r="H52" s="37">
        <f t="shared" si="12"/>
        <v>15.200000000000008</v>
      </c>
      <c r="I52" s="38">
        <f>COUNTIF(Vertices[Out-Degree],"&gt;= "&amp;H52)-COUNTIF(Vertices[Out-Degree],"&gt;="&amp;H53)</f>
        <v>0</v>
      </c>
      <c r="J52" s="37">
        <f t="shared" si="13"/>
        <v>155.07336469090907</v>
      </c>
      <c r="K52" s="38">
        <f>COUNTIF(Vertices[Betweenness Centrality],"&gt;= "&amp;J52)-COUNTIF(Vertices[Betweenness Centrality],"&gt;="&amp;J53)</f>
        <v>0</v>
      </c>
      <c r="L52" s="37">
        <f t="shared" si="14"/>
        <v>0.03859349090909091</v>
      </c>
      <c r="M52" s="38">
        <f>COUNTIF(Vertices[Closeness Centrality],"&gt;= "&amp;L52)-COUNTIF(Vertices[Closeness Centrality],"&gt;="&amp;L53)</f>
        <v>0</v>
      </c>
      <c r="N52" s="37">
        <f t="shared" si="15"/>
        <v>0.044977581818181823</v>
      </c>
      <c r="O52" s="38">
        <f>COUNTIF(Vertices[Eigenvector Centrality],"&gt;= "&amp;N52)-COUNTIF(Vertices[Eigenvector Centrality],"&gt;="&amp;N53)</f>
        <v>0</v>
      </c>
      <c r="P52" s="37">
        <f t="shared" si="16"/>
        <v>1.824230781818184</v>
      </c>
      <c r="Q52" s="38">
        <f>COUNTIF(Vertices[PageRank],"&gt;= "&amp;P52)-COUNTIF(Vertices[PageRank],"&gt;="&amp;P53)</f>
        <v>0</v>
      </c>
      <c r="R52" s="37">
        <f t="shared" si="17"/>
        <v>0.3454545454545455</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10.636363636363637</v>
      </c>
      <c r="G53" s="40">
        <f>COUNTIF(Vertices[In-Degree],"&gt;= "&amp;F53)-COUNTIF(Vertices[In-Degree],"&gt;="&amp;F54)</f>
        <v>0</v>
      </c>
      <c r="H53" s="39">
        <f t="shared" si="12"/>
        <v>15.600000000000009</v>
      </c>
      <c r="I53" s="40">
        <f>COUNTIF(Vertices[Out-Degree],"&gt;= "&amp;H53)-COUNTIF(Vertices[Out-Degree],"&gt;="&amp;H54)</f>
        <v>0</v>
      </c>
      <c r="J53" s="39">
        <f t="shared" si="13"/>
        <v>159.15424270909088</v>
      </c>
      <c r="K53" s="40">
        <f>COUNTIF(Vertices[Betweenness Centrality],"&gt;= "&amp;J53)-COUNTIF(Vertices[Betweenness Centrality],"&gt;="&amp;J54)</f>
        <v>0</v>
      </c>
      <c r="L53" s="39">
        <f t="shared" si="14"/>
        <v>0.03899710909090909</v>
      </c>
      <c r="M53" s="40">
        <f>COUNTIF(Vertices[Closeness Centrality],"&gt;= "&amp;L53)-COUNTIF(Vertices[Closeness Centrality],"&gt;="&amp;L54)</f>
        <v>0</v>
      </c>
      <c r="N53" s="39">
        <f t="shared" si="15"/>
        <v>0.04604901818181819</v>
      </c>
      <c r="O53" s="40">
        <f>COUNTIF(Vertices[Eigenvector Centrality],"&gt;= "&amp;N53)-COUNTIF(Vertices[Eigenvector Centrality],"&gt;="&amp;N54)</f>
        <v>0</v>
      </c>
      <c r="P53" s="39">
        <f t="shared" si="16"/>
        <v>1.8657176181818205</v>
      </c>
      <c r="Q53" s="40">
        <f>COUNTIF(Vertices[PageRank],"&gt;= "&amp;P53)-COUNTIF(Vertices[PageRank],"&gt;="&amp;P54)</f>
        <v>0</v>
      </c>
      <c r="R53" s="39">
        <f t="shared" si="17"/>
        <v>0.3545454545454546</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10.90909090909091</v>
      </c>
      <c r="G54" s="38">
        <f>COUNTIF(Vertices[In-Degree],"&gt;= "&amp;F54)-COUNTIF(Vertices[In-Degree],"&gt;="&amp;F55)</f>
        <v>2</v>
      </c>
      <c r="H54" s="37">
        <f t="shared" si="12"/>
        <v>16.000000000000007</v>
      </c>
      <c r="I54" s="38">
        <f>COUNTIF(Vertices[Out-Degree],"&gt;= "&amp;H54)-COUNTIF(Vertices[Out-Degree],"&gt;="&amp;H55)</f>
        <v>0</v>
      </c>
      <c r="J54" s="37">
        <f t="shared" si="13"/>
        <v>163.2351207272727</v>
      </c>
      <c r="K54" s="38">
        <f>COUNTIF(Vertices[Betweenness Centrality],"&gt;= "&amp;J54)-COUNTIF(Vertices[Betweenness Centrality],"&gt;="&amp;J55)</f>
        <v>0</v>
      </c>
      <c r="L54" s="37">
        <f t="shared" si="14"/>
        <v>0.03940072727272727</v>
      </c>
      <c r="M54" s="38">
        <f>COUNTIF(Vertices[Closeness Centrality],"&gt;= "&amp;L54)-COUNTIF(Vertices[Closeness Centrality],"&gt;="&amp;L55)</f>
        <v>0</v>
      </c>
      <c r="N54" s="37">
        <f t="shared" si="15"/>
        <v>0.047120454545454556</v>
      </c>
      <c r="O54" s="38">
        <f>COUNTIF(Vertices[Eigenvector Centrality],"&gt;= "&amp;N54)-COUNTIF(Vertices[Eigenvector Centrality],"&gt;="&amp;N55)</f>
        <v>0</v>
      </c>
      <c r="P54" s="37">
        <f t="shared" si="16"/>
        <v>1.907204454545457</v>
      </c>
      <c r="Q54" s="38">
        <f>COUNTIF(Vertices[PageRank],"&gt;= "&amp;P54)-COUNTIF(Vertices[PageRank],"&gt;="&amp;P55)</f>
        <v>0</v>
      </c>
      <c r="R54" s="37">
        <f t="shared" si="17"/>
        <v>0.3636363636363637</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11.181818181818183</v>
      </c>
      <c r="G55" s="40">
        <f>COUNTIF(Vertices[In-Degree],"&gt;= "&amp;F55)-COUNTIF(Vertices[In-Degree],"&gt;="&amp;F56)</f>
        <v>0</v>
      </c>
      <c r="H55" s="39">
        <f t="shared" si="12"/>
        <v>16.400000000000006</v>
      </c>
      <c r="I55" s="40">
        <f>COUNTIF(Vertices[Out-Degree],"&gt;= "&amp;H55)-COUNTIF(Vertices[Out-Degree],"&gt;="&amp;H56)</f>
        <v>0</v>
      </c>
      <c r="J55" s="39">
        <f t="shared" si="13"/>
        <v>167.3159987454545</v>
      </c>
      <c r="K55" s="40">
        <f>COUNTIF(Vertices[Betweenness Centrality],"&gt;= "&amp;J55)-COUNTIF(Vertices[Betweenness Centrality],"&gt;="&amp;J56)</f>
        <v>0</v>
      </c>
      <c r="L55" s="39">
        <f t="shared" si="14"/>
        <v>0.03980434545454545</v>
      </c>
      <c r="M55" s="40">
        <f>COUNTIF(Vertices[Closeness Centrality],"&gt;= "&amp;L55)-COUNTIF(Vertices[Closeness Centrality],"&gt;="&amp;L56)</f>
        <v>0</v>
      </c>
      <c r="N55" s="39">
        <f t="shared" si="15"/>
        <v>0.04819189090909092</v>
      </c>
      <c r="O55" s="40">
        <f>COUNTIF(Vertices[Eigenvector Centrality],"&gt;= "&amp;N55)-COUNTIF(Vertices[Eigenvector Centrality],"&gt;="&amp;N56)</f>
        <v>0</v>
      </c>
      <c r="P55" s="39">
        <f t="shared" si="16"/>
        <v>1.9486912909090934</v>
      </c>
      <c r="Q55" s="40">
        <f>COUNTIF(Vertices[PageRank],"&gt;= "&amp;P55)-COUNTIF(Vertices[PageRank],"&gt;="&amp;P56)</f>
        <v>0</v>
      </c>
      <c r="R55" s="39">
        <f t="shared" si="17"/>
        <v>0.3727272727272728</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11.454545454545457</v>
      </c>
      <c r="G56" s="38">
        <f>COUNTIF(Vertices[In-Degree],"&gt;= "&amp;F56)-COUNTIF(Vertices[In-Degree],"&gt;="&amp;F57)</f>
        <v>2</v>
      </c>
      <c r="H56" s="37">
        <f t="shared" si="12"/>
        <v>16.800000000000004</v>
      </c>
      <c r="I56" s="38">
        <f>COUNTIF(Vertices[Out-Degree],"&gt;= "&amp;H56)-COUNTIF(Vertices[Out-Degree],"&gt;="&amp;H57)</f>
        <v>0</v>
      </c>
      <c r="J56" s="37">
        <f t="shared" si="13"/>
        <v>171.3968767636363</v>
      </c>
      <c r="K56" s="38">
        <f>COUNTIF(Vertices[Betweenness Centrality],"&gt;= "&amp;J56)-COUNTIF(Vertices[Betweenness Centrality],"&gt;="&amp;J57)</f>
        <v>0</v>
      </c>
      <c r="L56" s="37">
        <f t="shared" si="14"/>
        <v>0.04020796363636363</v>
      </c>
      <c r="M56" s="38">
        <f>COUNTIF(Vertices[Closeness Centrality],"&gt;= "&amp;L56)-COUNTIF(Vertices[Closeness Centrality],"&gt;="&amp;L57)</f>
        <v>0</v>
      </c>
      <c r="N56" s="37">
        <f t="shared" si="15"/>
        <v>0.04926332727272729</v>
      </c>
      <c r="O56" s="38">
        <f>COUNTIF(Vertices[Eigenvector Centrality],"&gt;= "&amp;N56)-COUNTIF(Vertices[Eigenvector Centrality],"&gt;="&amp;N57)</f>
        <v>14</v>
      </c>
      <c r="P56" s="37">
        <f t="shared" si="16"/>
        <v>1.99017812727273</v>
      </c>
      <c r="Q56" s="38">
        <f>COUNTIF(Vertices[PageRank],"&gt;= "&amp;P56)-COUNTIF(Vertices[PageRank],"&gt;="&amp;P57)</f>
        <v>0</v>
      </c>
      <c r="R56" s="37">
        <f t="shared" si="17"/>
        <v>0.3818181818181819</v>
      </c>
      <c r="S56" s="43">
        <f>COUNTIF(Vertices[Clustering Coefficient],"&gt;= "&amp;R56)-COUNTIF(Vertices[Clustering Coefficient],"&gt;="&amp;R57)</f>
        <v>13</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15</v>
      </c>
      <c r="G57" s="42">
        <f>COUNTIF(Vertices[In-Degree],"&gt;= "&amp;F57)-COUNTIF(Vertices[In-Degree],"&gt;="&amp;F58)</f>
        <v>1</v>
      </c>
      <c r="H57" s="41">
        <f>MAX(Vertices[Out-Degree])</f>
        <v>22</v>
      </c>
      <c r="I57" s="42">
        <f>COUNTIF(Vertices[Out-Degree],"&gt;= "&amp;H57)-COUNTIF(Vertices[Out-Degree],"&gt;="&amp;H58)</f>
        <v>1</v>
      </c>
      <c r="J57" s="41">
        <f>MAX(Vertices[Betweenness Centrality])</f>
        <v>224.448291</v>
      </c>
      <c r="K57" s="42">
        <f>COUNTIF(Vertices[Betweenness Centrality],"&gt;= "&amp;J57)-COUNTIF(Vertices[Betweenness Centrality],"&gt;="&amp;J58)</f>
        <v>1</v>
      </c>
      <c r="L57" s="41">
        <f>MAX(Vertices[Closeness Centrality])</f>
        <v>0.045455</v>
      </c>
      <c r="M57" s="42">
        <f>COUNTIF(Vertices[Closeness Centrality],"&gt;= "&amp;L57)-COUNTIF(Vertices[Closeness Centrality],"&gt;="&amp;L58)</f>
        <v>1</v>
      </c>
      <c r="N57" s="41">
        <f>MAX(Vertices[Eigenvector Centrality])</f>
        <v>0.063192</v>
      </c>
      <c r="O57" s="42">
        <f>COUNTIF(Vertices[Eigenvector Centrality],"&gt;= "&amp;N57)-COUNTIF(Vertices[Eigenvector Centrality],"&gt;="&amp;N58)</f>
        <v>1</v>
      </c>
      <c r="P57" s="41">
        <f>MAX(Vertices[PageRank])</f>
        <v>2.529507</v>
      </c>
      <c r="Q57" s="42">
        <f>COUNTIF(Vertices[PageRank],"&gt;= "&amp;P57)-COUNTIF(Vertices[PageRank],"&gt;="&amp;P58)</f>
        <v>1</v>
      </c>
      <c r="R57" s="41">
        <f>MAX(Vertices[Clustering Coefficient])</f>
        <v>0.5</v>
      </c>
      <c r="S57" s="45">
        <f>COUNTIF(Vertices[Clustering Coefficient],"&gt;= "&amp;R57)-COUNTIF(Vertices[Clustering Coefficient],"&gt;="&amp;R58)</f>
        <v>3</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15</v>
      </c>
    </row>
    <row r="71" spans="1:2" ht="15">
      <c r="A71" s="33" t="s">
        <v>90</v>
      </c>
      <c r="B71" s="47">
        <f>_xlfn.IFERROR(AVERAGE(Vertices[In-Degree]),NoMetricMessage)</f>
        <v>5.6521739130434785</v>
      </c>
    </row>
    <row r="72" spans="1:2" ht="15">
      <c r="A72" s="33" t="s">
        <v>91</v>
      </c>
      <c r="B72" s="47">
        <f>_xlfn.IFERROR(MEDIAN(Vertices[In-Degree]),NoMetricMessage)</f>
        <v>5</v>
      </c>
    </row>
    <row r="83" spans="1:2" ht="15">
      <c r="A83" s="33" t="s">
        <v>94</v>
      </c>
      <c r="B83" s="46">
        <f>IF(COUNT(Vertices[Out-Degree])&gt;0,H2,NoMetricMessage)</f>
        <v>0</v>
      </c>
    </row>
    <row r="84" spans="1:2" ht="15">
      <c r="A84" s="33" t="s">
        <v>95</v>
      </c>
      <c r="B84" s="46">
        <f>IF(COUNT(Vertices[Out-Degree])&gt;0,H57,NoMetricMessage)</f>
        <v>22</v>
      </c>
    </row>
    <row r="85" spans="1:2" ht="15">
      <c r="A85" s="33" t="s">
        <v>96</v>
      </c>
      <c r="B85" s="47">
        <f>_xlfn.IFERROR(AVERAGE(Vertices[Out-Degree]),NoMetricMessage)</f>
        <v>5.6521739130434785</v>
      </c>
    </row>
    <row r="86" spans="1:2" ht="15">
      <c r="A86" s="33" t="s">
        <v>97</v>
      </c>
      <c r="B86" s="47">
        <f>_xlfn.IFERROR(MEDIAN(Vertices[Out-Degree]),NoMetricMessage)</f>
        <v>5</v>
      </c>
    </row>
    <row r="97" spans="1:2" ht="15">
      <c r="A97" s="33" t="s">
        <v>100</v>
      </c>
      <c r="B97" s="47">
        <f>IF(COUNT(Vertices[Betweenness Centrality])&gt;0,J2,NoMetricMessage)</f>
        <v>0</v>
      </c>
    </row>
    <row r="98" spans="1:2" ht="15">
      <c r="A98" s="33" t="s">
        <v>101</v>
      </c>
      <c r="B98" s="47">
        <f>IF(COUNT(Vertices[Betweenness Centrality])&gt;0,J57,NoMetricMessage)</f>
        <v>224.448291</v>
      </c>
    </row>
    <row r="99" spans="1:2" ht="15">
      <c r="A99" s="33" t="s">
        <v>102</v>
      </c>
      <c r="B99" s="47">
        <f>_xlfn.IFERROR(AVERAGE(Vertices[Betweenness Centrality]),NoMetricMessage)</f>
        <v>10.695652217391304</v>
      </c>
    </row>
    <row r="100" spans="1:2" ht="15">
      <c r="A100" s="33" t="s">
        <v>103</v>
      </c>
      <c r="B100" s="47">
        <f>_xlfn.IFERROR(MEDIAN(Vertices[Betweenness Centrality]),NoMetricMessage)</f>
        <v>1.176068</v>
      </c>
    </row>
    <row r="111" spans="1:2" ht="15">
      <c r="A111" s="33" t="s">
        <v>106</v>
      </c>
      <c r="B111" s="47">
        <f>IF(COUNT(Vertices[Closeness Centrality])&gt;0,L2,NoMetricMessage)</f>
        <v>0.023256</v>
      </c>
    </row>
    <row r="112" spans="1:2" ht="15">
      <c r="A112" s="33" t="s">
        <v>107</v>
      </c>
      <c r="B112" s="47">
        <f>IF(COUNT(Vertices[Closeness Centrality])&gt;0,L57,NoMetricMessage)</f>
        <v>0.045455</v>
      </c>
    </row>
    <row r="113" spans="1:2" ht="15">
      <c r="A113" s="33" t="s">
        <v>108</v>
      </c>
      <c r="B113" s="47">
        <f>_xlfn.IFERROR(AVERAGE(Vertices[Closeness Centrality]),NoMetricMessage)</f>
        <v>0.031714695652173906</v>
      </c>
    </row>
    <row r="114" spans="1:2" ht="15">
      <c r="A114" s="33" t="s">
        <v>109</v>
      </c>
      <c r="B114" s="47">
        <f>_xlfn.IFERROR(MEDIAN(Vertices[Closeness Centrality]),NoMetricMessage)</f>
        <v>0.034483</v>
      </c>
    </row>
    <row r="125" spans="1:2" ht="15">
      <c r="A125" s="33" t="s">
        <v>112</v>
      </c>
      <c r="B125" s="47">
        <f>IF(COUNT(Vertices[Eigenvector Centrality])&gt;0,N2,NoMetricMessage)</f>
        <v>0.004263</v>
      </c>
    </row>
    <row r="126" spans="1:2" ht="15">
      <c r="A126" s="33" t="s">
        <v>113</v>
      </c>
      <c r="B126" s="47">
        <f>IF(COUNT(Vertices[Eigenvector Centrality])&gt;0,N57,NoMetricMessage)</f>
        <v>0.063192</v>
      </c>
    </row>
    <row r="127" spans="1:2" ht="15">
      <c r="A127" s="33" t="s">
        <v>114</v>
      </c>
      <c r="B127" s="47">
        <f>_xlfn.IFERROR(AVERAGE(Vertices[Eigenvector Centrality]),NoMetricMessage)</f>
        <v>0.04347847826086958</v>
      </c>
    </row>
    <row r="128" spans="1:2" ht="15">
      <c r="A128" s="33" t="s">
        <v>115</v>
      </c>
      <c r="B128" s="47">
        <f>_xlfn.IFERROR(MEDIAN(Vertices[Eigenvector Centrality]),NoMetricMessage)</f>
        <v>0.058245</v>
      </c>
    </row>
    <row r="139" spans="1:2" ht="15">
      <c r="A139" s="33" t="s">
        <v>140</v>
      </c>
      <c r="B139" s="47">
        <f>IF(COUNT(Vertices[PageRank])&gt;0,P2,NoMetricMessage)</f>
        <v>0.247731</v>
      </c>
    </row>
    <row r="140" spans="1:2" ht="15">
      <c r="A140" s="33" t="s">
        <v>141</v>
      </c>
      <c r="B140" s="47">
        <f>IF(COUNT(Vertices[PageRank])&gt;0,P57,NoMetricMessage)</f>
        <v>2.529507</v>
      </c>
    </row>
    <row r="141" spans="1:2" ht="15">
      <c r="A141" s="33" t="s">
        <v>142</v>
      </c>
      <c r="B141" s="47">
        <f>_xlfn.IFERROR(AVERAGE(Vertices[PageRank]),NoMetricMessage)</f>
        <v>0.9999789130434785</v>
      </c>
    </row>
    <row r="142" spans="1:2" ht="15">
      <c r="A142" s="33" t="s">
        <v>143</v>
      </c>
      <c r="B142" s="47">
        <f>_xlfn.IFERROR(MEDIAN(Vertices[PageRank]),NoMetricMessage)</f>
        <v>1.220832</v>
      </c>
    </row>
    <row r="153" spans="1:2" ht="15">
      <c r="A153" s="33" t="s">
        <v>118</v>
      </c>
      <c r="B153" s="47">
        <f>IF(COUNT(Vertices[Clustering Coefficient])&gt;0,R2,NoMetricMessage)</f>
        <v>0</v>
      </c>
    </row>
    <row r="154" spans="1:2" ht="15">
      <c r="A154" s="33" t="s">
        <v>119</v>
      </c>
      <c r="B154" s="47">
        <f>IF(COUNT(Vertices[Clustering Coefficient])&gt;0,R57,NoMetricMessage)</f>
        <v>0.5</v>
      </c>
    </row>
    <row r="155" spans="1:2" ht="15">
      <c r="A155" s="33" t="s">
        <v>120</v>
      </c>
      <c r="B155" s="47">
        <f>_xlfn.IFERROR(AVERAGE(Vertices[Clustering Coefficient]),NoMetricMessage)</f>
        <v>0.3376362767667116</v>
      </c>
    </row>
    <row r="156" spans="1:2" ht="15">
      <c r="A156" s="33" t="s">
        <v>121</v>
      </c>
      <c r="B156" s="47">
        <f>_xlfn.IFERROR(MEDIAN(Vertices[Clustering Coefficient]),NoMetricMessage)</f>
        <v>0.45</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606</v>
      </c>
    </row>
    <row r="6" spans="1:18" ht="409.5">
      <c r="A6">
        <v>0</v>
      </c>
      <c r="B6" s="1" t="s">
        <v>136</v>
      </c>
      <c r="C6">
        <v>1</v>
      </c>
      <c r="D6" t="s">
        <v>59</v>
      </c>
      <c r="E6" t="s">
        <v>59</v>
      </c>
      <c r="F6">
        <v>0</v>
      </c>
      <c r="H6" t="s">
        <v>71</v>
      </c>
      <c r="J6" t="s">
        <v>173</v>
      </c>
      <c r="K6" s="13" t="s">
        <v>607</v>
      </c>
      <c r="R6" t="s">
        <v>129</v>
      </c>
    </row>
    <row r="7" spans="1:11" ht="409.5">
      <c r="A7">
        <v>2</v>
      </c>
      <c r="B7">
        <v>1</v>
      </c>
      <c r="C7">
        <v>0</v>
      </c>
      <c r="D7" t="s">
        <v>60</v>
      </c>
      <c r="E7" t="s">
        <v>60</v>
      </c>
      <c r="F7">
        <v>2</v>
      </c>
      <c r="H7" t="s">
        <v>72</v>
      </c>
      <c r="J7" t="s">
        <v>174</v>
      </c>
      <c r="K7" s="13" t="s">
        <v>608</v>
      </c>
    </row>
    <row r="8" spans="1:11" ht="15">
      <c r="A8"/>
      <c r="B8">
        <v>2</v>
      </c>
      <c r="C8">
        <v>2</v>
      </c>
      <c r="D8" t="s">
        <v>61</v>
      </c>
      <c r="E8" t="s">
        <v>61</v>
      </c>
      <c r="H8" t="s">
        <v>73</v>
      </c>
      <c r="J8" t="s">
        <v>175</v>
      </c>
      <c r="K8" t="s">
        <v>609</v>
      </c>
    </row>
    <row r="9" spans="1:11" ht="15">
      <c r="A9"/>
      <c r="B9">
        <v>3</v>
      </c>
      <c r="C9">
        <v>4</v>
      </c>
      <c r="D9" t="s">
        <v>62</v>
      </c>
      <c r="E9" t="s">
        <v>62</v>
      </c>
      <c r="H9" t="s">
        <v>74</v>
      </c>
      <c r="J9" t="s">
        <v>176</v>
      </c>
      <c r="K9" t="s">
        <v>610</v>
      </c>
    </row>
    <row r="10" spans="1:11" ht="15">
      <c r="A10"/>
      <c r="B10">
        <v>4</v>
      </c>
      <c r="D10" t="s">
        <v>63</v>
      </c>
      <c r="E10" t="s">
        <v>63</v>
      </c>
      <c r="H10" t="s">
        <v>75</v>
      </c>
      <c r="J10" t="s">
        <v>177</v>
      </c>
      <c r="K10" t="s">
        <v>611</v>
      </c>
    </row>
    <row r="11" spans="1:11" ht="15">
      <c r="A11"/>
      <c r="B11">
        <v>5</v>
      </c>
      <c r="D11" t="s">
        <v>46</v>
      </c>
      <c r="E11">
        <v>1</v>
      </c>
      <c r="H11" t="s">
        <v>76</v>
      </c>
      <c r="J11" t="s">
        <v>178</v>
      </c>
      <c r="K11" t="s">
        <v>612</v>
      </c>
    </row>
    <row r="12" spans="1:11" ht="15">
      <c r="A12"/>
      <c r="B12"/>
      <c r="D12" t="s">
        <v>64</v>
      </c>
      <c r="E12">
        <v>2</v>
      </c>
      <c r="H12">
        <v>0</v>
      </c>
      <c r="J12" t="s">
        <v>179</v>
      </c>
      <c r="K12" t="s">
        <v>613</v>
      </c>
    </row>
    <row r="13" spans="1:11" ht="15">
      <c r="A13"/>
      <c r="B13"/>
      <c r="D13">
        <v>1</v>
      </c>
      <c r="E13">
        <v>3</v>
      </c>
      <c r="H13">
        <v>1</v>
      </c>
      <c r="J13" t="s">
        <v>180</v>
      </c>
      <c r="K13" t="s">
        <v>614</v>
      </c>
    </row>
    <row r="14" spans="4:11" ht="15">
      <c r="D14">
        <v>2</v>
      </c>
      <c r="E14">
        <v>4</v>
      </c>
      <c r="H14">
        <v>2</v>
      </c>
      <c r="J14" t="s">
        <v>181</v>
      </c>
      <c r="K14" t="s">
        <v>615</v>
      </c>
    </row>
    <row r="15" spans="4:11" ht="15">
      <c r="D15">
        <v>3</v>
      </c>
      <c r="E15">
        <v>5</v>
      </c>
      <c r="H15">
        <v>3</v>
      </c>
      <c r="J15" t="s">
        <v>182</v>
      </c>
      <c r="K15" t="s">
        <v>616</v>
      </c>
    </row>
    <row r="16" spans="4:11" ht="15">
      <c r="D16">
        <v>4</v>
      </c>
      <c r="E16">
        <v>6</v>
      </c>
      <c r="H16">
        <v>4</v>
      </c>
      <c r="J16" t="s">
        <v>183</v>
      </c>
      <c r="K16" t="s">
        <v>617</v>
      </c>
    </row>
    <row r="17" spans="4:11" ht="15">
      <c r="D17">
        <v>5</v>
      </c>
      <c r="E17">
        <v>7</v>
      </c>
      <c r="H17">
        <v>5</v>
      </c>
      <c r="J17" t="s">
        <v>184</v>
      </c>
      <c r="K17" t="s">
        <v>618</v>
      </c>
    </row>
    <row r="18" spans="4:11" ht="409.5">
      <c r="D18">
        <v>6</v>
      </c>
      <c r="E18">
        <v>8</v>
      </c>
      <c r="H18">
        <v>6</v>
      </c>
      <c r="J18" t="s">
        <v>185</v>
      </c>
      <c r="K18" s="13" t="s">
        <v>619</v>
      </c>
    </row>
    <row r="19" spans="4:11" ht="409.5">
      <c r="D19">
        <v>7</v>
      </c>
      <c r="E19">
        <v>9</v>
      </c>
      <c r="H19">
        <v>7</v>
      </c>
      <c r="J19" t="s">
        <v>186</v>
      </c>
      <c r="K19" s="13" t="s">
        <v>620</v>
      </c>
    </row>
    <row r="20" spans="4:11" ht="15">
      <c r="D20">
        <v>8</v>
      </c>
      <c r="H20">
        <v>8</v>
      </c>
      <c r="J20" t="s">
        <v>187</v>
      </c>
      <c r="K20">
        <v>15</v>
      </c>
    </row>
    <row r="21" spans="4:11" ht="15">
      <c r="D21">
        <v>9</v>
      </c>
      <c r="H21">
        <v>9</v>
      </c>
      <c r="J21" t="s">
        <v>189</v>
      </c>
      <c r="K21" t="s">
        <v>685</v>
      </c>
    </row>
    <row r="22" spans="4:11" ht="15">
      <c r="D22">
        <v>10</v>
      </c>
      <c r="J22" t="s">
        <v>190</v>
      </c>
      <c r="K22" t="s">
        <v>687</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629</v>
      </c>
      <c r="B2" s="115" t="s">
        <v>630</v>
      </c>
      <c r="C2" s="52" t="s">
        <v>631</v>
      </c>
    </row>
    <row r="3" spans="1:3" ht="15">
      <c r="A3" s="114" t="s">
        <v>622</v>
      </c>
      <c r="B3" s="114" t="s">
        <v>622</v>
      </c>
      <c r="C3" s="34">
        <v>108</v>
      </c>
    </row>
    <row r="4" spans="1:3" ht="15">
      <c r="A4" s="114" t="s">
        <v>623</v>
      </c>
      <c r="B4" s="114" t="s">
        <v>622</v>
      </c>
      <c r="C4" s="34">
        <v>16</v>
      </c>
    </row>
    <row r="5" spans="1:3" ht="15">
      <c r="A5" s="114" t="s">
        <v>623</v>
      </c>
      <c r="B5" s="114" t="s">
        <v>623</v>
      </c>
      <c r="C5" s="34">
        <v>6</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50.57421875" style="0" bestFit="1" customWidth="1"/>
  </cols>
  <sheetData>
    <row r="1" spans="1:7" ht="15" customHeight="1">
      <c r="A1" s="13" t="s">
        <v>636</v>
      </c>
      <c r="B1" s="13" t="s">
        <v>642</v>
      </c>
      <c r="C1" s="13" t="s">
        <v>643</v>
      </c>
      <c r="D1" s="13" t="s">
        <v>144</v>
      </c>
      <c r="E1" s="13" t="s">
        <v>645</v>
      </c>
      <c r="F1" s="13" t="s">
        <v>646</v>
      </c>
      <c r="G1" s="13" t="s">
        <v>647</v>
      </c>
    </row>
    <row r="2" spans="1:7" ht="15">
      <c r="A2" s="79" t="s">
        <v>637</v>
      </c>
      <c r="B2" s="79">
        <v>0</v>
      </c>
      <c r="C2" s="117">
        <v>0</v>
      </c>
      <c r="D2" s="79" t="s">
        <v>644</v>
      </c>
      <c r="E2" s="79"/>
      <c r="F2" s="79"/>
      <c r="G2" s="79"/>
    </row>
    <row r="3" spans="1:7" ht="15">
      <c r="A3" s="79" t="s">
        <v>638</v>
      </c>
      <c r="B3" s="79">
        <v>0</v>
      </c>
      <c r="C3" s="117">
        <v>0</v>
      </c>
      <c r="D3" s="79" t="s">
        <v>644</v>
      </c>
      <c r="E3" s="79"/>
      <c r="F3" s="79"/>
      <c r="G3" s="79"/>
    </row>
    <row r="4" spans="1:7" ht="15">
      <c r="A4" s="79" t="s">
        <v>639</v>
      </c>
      <c r="B4" s="79">
        <v>0</v>
      </c>
      <c r="C4" s="117">
        <v>0</v>
      </c>
      <c r="D4" s="79" t="s">
        <v>644</v>
      </c>
      <c r="E4" s="79"/>
      <c r="F4" s="79"/>
      <c r="G4" s="79"/>
    </row>
    <row r="5" spans="1:7" ht="15">
      <c r="A5" s="79" t="s">
        <v>640</v>
      </c>
      <c r="B5" s="79">
        <v>0</v>
      </c>
      <c r="C5" s="117">
        <v>0</v>
      </c>
      <c r="D5" s="79" t="s">
        <v>644</v>
      </c>
      <c r="E5" s="79"/>
      <c r="F5" s="79"/>
      <c r="G5" s="79"/>
    </row>
    <row r="6" spans="1:7" ht="15">
      <c r="A6" s="79" t="s">
        <v>641</v>
      </c>
      <c r="B6" s="79">
        <v>0</v>
      </c>
      <c r="C6" s="117">
        <v>1</v>
      </c>
      <c r="D6" s="79" t="s">
        <v>644</v>
      </c>
      <c r="E6" s="79"/>
      <c r="F6" s="79"/>
      <c r="G6" s="79"/>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1DE3CB6-ADE7-4F32-B3EE-F65B73D7D9F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2019-03-26T19:57:58Z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