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<sst xmlns="http://schemas.openxmlformats.org/spreadsheetml/2006/main" count="3995" uniqueCount="1031">
  <si>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</si>
  <si>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</si>
  <si>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</si>
  <si>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</si>
  <si>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</si>
  <si>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</si>
  <si>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</si>
  <si>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</si>
  <si>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</si>
  <si>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</si>
  <si>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</si>
  <si>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</si>
  <si>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</si>
  <si>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</si>
  <si>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</si>
  <si>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</si>
  <si>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</si>
  <si>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</si>
  <si>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</si>
  <si>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</si>
  <si>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</si>
  <si>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</si>
  <si>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</si>
  <si>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</si>
  <si>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</si>
  <si>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</si>
  <si>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</si>
  <si>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</si>
  <si>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</si>
  <si>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</si>
  <si>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</si>
  <si>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</si>
  <si>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</si>
  <si>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</si>
  <si>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</si>
  <si>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</si>
  <si>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</si>
  <si>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</si>
  <si>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</si>
  <si>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</si>
  <si>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</si>
  <si>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</si>
  <si>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</si>
  <si>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</si>
  <si>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</si>
  <si>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</si>
  <si>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</si>
  <si>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</si>
  <si>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</si>
  <si>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</si>
  <si>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</si>
  <si>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</si>
  <si>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</si>
  <si>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</si>
  <si>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</si>
  <si>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</si>
  <si>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</si>
  <si>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</si>
  <si>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</si>
  <si>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</si>
  <si>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</si>
  <si>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</si>
  <si>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</si>
  <si>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</si>
  <si>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</si>
  <si>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</si>
  <si>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</si>
  <si>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</si>
  <si>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</si>
  <si>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</si>
  <si>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</si>
  <si>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</si>
  <si>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</si>
  <si>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</si>
  <si>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</si>
  <si>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</si>
  <si>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</si>
  <si>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</si>
  <si>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</si>
  <si>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</si>
  <si>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</si>
  <si>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</si>
  <si>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</si>
  <si>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</si>
  <si>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</si>
  <si>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</si>
  <si>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</si>
  <si>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</si>
  <si>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</si>
  <si>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</si>
  <si>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</si>
  <si>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</si>
  <si>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</si>
  <si>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</si>
  <si>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</si>
  <si>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</si>
  <si>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</si>
  <si>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</si>
  <si>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</si>
  <si>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</si>
  <si>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</si>
  <si>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</si>
  <si>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</si>
  <si>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</si>
  <si>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</si>
  <si>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</si>
  <si>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</si>
  <si>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</si>
  <si>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</si>
  <si>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</si>
  <si>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</si>
  <si>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</si>
  <si>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</si>
  <si>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</si>
  <si>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</si>
  <si>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</si>
  <si>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</si>
  <si>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</si>
  <si>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</si>
  <si>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</si>
  <si>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</si>
  <si>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</si>
  <si>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</si>
  <si>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</si>
  <si>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</si>
  <si>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</si>
  <si>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</si>
  <si>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</si>
  <si>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</si>
  <si>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</si>
  <si>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</si>
  <si>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</si>
  <si>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</si>
  <si>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</si>
  <si>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</si>
  <si>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</si>
  <si>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</si>
  <si>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</si>
  <si>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</si>
  <si>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</si>
  <si>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</si>
  <si>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</si>
  <si>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</si>
  <si>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</si>
  <si>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</si>
  <si>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</si>
  <si>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</si>
  <si>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</si>
  <si>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</si>
  <si>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</si>
  <si>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</si>
  <si>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</si>
  <si>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</si>
  <si>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</si>
  <si>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</si>
  <si>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</si>
  <si>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</si>
  <si>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</si>
  <si>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</si>
  <si>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</si>
  <si>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</si>
  <si>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</si>
  <si>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</si>
  <si>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</si>
  <si>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</si>
  <si>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</si>
  <si>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</si>
  <si>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</si>
  <si>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</si>
  <si>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</si>
  <si>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</si>
  <si>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</si>
  <si>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</si>
  <si>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</si>
  <si>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</si>
  <si>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</si>
  <si>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</si>
  <si>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</si>
  <si>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</si>
  <si>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</si>
  <si>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</si>
  <si>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</si>
  <si>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</si>
  <si>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</si>
  <si>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</si>
  <si>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</si>
  <si>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</si>
  <si>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</si>
  <si>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</si>
  <si>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</si>
  <si>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</si>
  <si>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</si>
  <si>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</si>
  <si>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</si>
  <si>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</si>
  <si>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</si>
  <si>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</si>
  <si>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</si>
  <si>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</si>
  <si>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</si>
  <si>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</si>
  <si>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</si>
  <si>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</si>
  <si>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</si>
  <si>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</si>
  <si>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</si>
  <si>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</si>
  <si>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</si>
  <si>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</si>
  <si>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</si>
  <si>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</si>
  <si>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</si>
  <si>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pennycoombe</t>
  </si>
  <si>
    <t>medievalsaints</t>
  </si>
  <si>
    <t>kinthelibrary</t>
  </si>
  <si>
    <t>durham_classics</t>
  </si>
  <si>
    <t>maimusie</t>
  </si>
  <si>
    <t>elliemackin</t>
  </si>
  <si>
    <t>sarahebond</t>
  </si>
  <si>
    <t>florencesn</t>
  </si>
  <si>
    <t>wn_cac</t>
  </si>
  <si>
    <t>richardnevell</t>
  </si>
  <si>
    <t>jesswade</t>
  </si>
  <si>
    <t>liamjohnbell</t>
  </si>
  <si>
    <t>valeriadepaiva</t>
  </si>
  <si>
    <t>lizgloyn</t>
  </si>
  <si>
    <t>lucianixon</t>
  </si>
  <si>
    <t>claire_m</t>
  </si>
  <si>
    <t>janesancinito</t>
  </si>
  <si>
    <t>annapjudson</t>
  </si>
  <si>
    <t>wikiwomeninred</t>
  </si>
  <si>
    <t>katexe</t>
  </si>
  <si>
    <t>camclassics</t>
  </si>
  <si>
    <t>vicky_austen</t>
  </si>
  <si>
    <t>tigerlilyrocks</t>
  </si>
  <si>
    <t>alexiahudson</t>
  </si>
  <si>
    <t>moominmamma7</t>
  </si>
  <si>
    <t>lisalodwick</t>
  </si>
  <si>
    <t>oberlincollege</t>
  </si>
  <si>
    <t>obielib</t>
  </si>
  <si>
    <t>wmarybeard</t>
  </si>
  <si>
    <t>womeninclassics</t>
  </si>
  <si>
    <t>Mentions</t>
  </si>
  <si>
    <t>Replies to</t>
  </si>
  <si>
    <t>Just made my first Wikipedia page, with #WCCWiki project - aiming to improve visibility of women archaeologists on Wikipedia. Thanks to @LisaLodwick and @Claire_M for showing me how!</t>
  </si>
  <si>
    <t>RT @PennyCoombe: Just made my first Wikipedia page, with #WCCWiki project - aiming to improve visibility of women archaeologists on Wikiped…</t>
  </si>
  <si>
    <t>RT @alexiahudson: You GOOOOOO! @ObieLib @oberlincollege #BecauseOfHerStory #WCCWiki @JaneSancinito https://t.co/psjoQ4rLMU</t>
  </si>
  <si>
    <t>RT @Claire_M: Paging #WCCWiki eds! Reminder that next online editing session is this Friday (26 April) 1-3pm. New eds welcome - details of…</t>
  </si>
  <si>
    <t>RT @JaneSancinito: Classics+Women of Color event in full swing! Lots of editing under the #WCCWiki auspices. https://t.co/LBJV3OnUO1</t>
  </si>
  <si>
    <t>RT @annapjudson: Pleased to announce a #WCCWiki training session/editathon in #Cambridge on May 8th, 1.30-4.30 in @CamClassics! Want to hel…</t>
  </si>
  <si>
    <t>Paging #WCCWiki eds! Reminder that next online editing session is this Friday (26 April) 1-3pm. New eds welcome - details of how to take part are here: https://t.co/bTqJ7XkZrM https://t.co/16TyfUf04t</t>
  </si>
  <si>
    <t>Curious about #WCCWiki? We're a volunteer project that seeks to achieve comprehensive representation on Wikipedia of women within all classical disciplines. Find out more about us here https://t.co/rzCQ6QmfeI</t>
  </si>
  <si>
    <t>@Claire_M @alexiahudson @ObieLib @oberlincollege Awesome and will do! I love the #WCCWiki project and everyone involved has been so welcoming and helpful. It really got my event off the ground and it was so nice to tell the students that they weren’t just following my whims, but were participating in a global effort.</t>
  </si>
  <si>
    <t>Pleased to announce a #WCCWiki training session/editathon in #Cambridge on May 8th, 1.30-4.30 in @CamClassics! Want to help improve the representation of women scholars of the ancient world on #Wikipedia? All welcome, no Wiki experience needed - ask for details! @WikiWomenInRed</t>
  </si>
  <si>
    <t>RT @annapjudson: #WCCWiki https://t.co/UUnXYfpXwc</t>
  </si>
  <si>
    <t>RT @annapjudson: #WCCWiki https://t.co/vKv0llluLr</t>
  </si>
  <si>
    <t>#WCCWiki https://t.co/UUnXYfpXwc</t>
  </si>
  <si>
    <t>#WCCWiki https://t.co/vKv0llluLr</t>
  </si>
  <si>
    <t>RT @tigerlilyrocks: More great initiatives you can get involved in to make the internet fairer via #WCCWiki!!! https://t.co/ePCIbKAP8P</t>
  </si>
  <si>
    <t>RT @tigerlilyrocks: #WCCWiki The difference that editors to Wikipedia make is crucial. See this important revision on @wmarybeard Prof. Mar…</t>
  </si>
  <si>
    <t>Which day is #WCCWiki editathon on next week @womeninclassics?!</t>
  </si>
  <si>
    <t>@Vicky_Austen @womeninclassics Friday 26th I think! That's what it says on the Events page... #WCCWiki</t>
  </si>
  <si>
    <t>RT @KatExe: @Vicky_Austen @womeninclassics Friday 26th I think! That's what it says on the Events page... #WCCWiki</t>
  </si>
  <si>
    <t>You GOOOOOO! @ObieLib @oberlincollege #BecauseOfHerStory #WCCWiki @JaneSancinito https://t.co/psjoQ4rLMU</t>
  </si>
  <si>
    <t>Classics+Women of Color event in full swing! Lots of editing under the #WCCWiki auspices. https://t.co/LBJV3OnUO1</t>
  </si>
  <si>
    <t>@JaneSancinito Well this marvellous!! What inspired this? Who attended? Which pages did you edit/create? So many ques! #WCCWiki #POCHistWiki #NoPageRage</t>
  </si>
  <si>
    <t>Mary Beard's @wmarybeard Wikipedia page is a really important example for women in classics @womeninclassics #WCCWiki; it gets huge amounts of traffic - 11,911 page views in the last three weeks; that's 567 on average a day! https://t.co/GKCZmVtWdV</t>
  </si>
  <si>
    <t>@wmarybeard @womeninclassics Pages like yours could occupy so much time &amp;amp; attention, it's would be hard to bring them up to a standard everyone is consistently happy with. But there are some edits that shouldn't be ignored, and the benefits of a high-level visibility page outweigh its...mediocrity #WCCWiki</t>
  </si>
  <si>
    <t>#WCCWiki The difference that editors to Wikipedia make is crucial. See this important revision on @wmarybeard Prof. Mary Beard's page altering 'alleged' to 'revealed' in relation to rape. Why is this language important? https://t.co/ksVsjQ5lFd</t>
  </si>
  <si>
    <t>#POCHistWiki #WCCWiki https://t.co/Qpq8oW29gN</t>
  </si>
  <si>
    <t>Why does it matter when the word 'alleged' should be used in relation to rape or sexual assault? _xD83D__xDCE2_ It's not 'alleged' if there is no allegation, and no perpetrator is identified _xD83D__xDCE2_ : https://t.co/QGW3zfLOWz #IBelieveHer #IBelieveWomen #WCCWiki #Foremothers #WomProfs</t>
  </si>
  <si>
    <t>But Mary Beard's page is also regularly targeted by hateful trolls who use the page to criticise appearance ('ugly') and add snide gendered insertions and petty vandalism. #WCCWiki have a job keeping on top of such edits, on this and other pages. https://t.co/VRF3Ec6KZG</t>
  </si>
  <si>
    <t>But it is also true that vandalism to pages that attract high levels of traffic are more widely and effectively policed, whereas some of the 'less notable' (according to Wikipedia's notability criteria) pages on women are changed, shrunk or deleted without notice #WCCWiki</t>
  </si>
  <si>
    <t>Such as the page for Prof. Donna Strickland - she was awarded a nobel prize before she was allowed to have a Wikipedia page #WCCWiki Battling to prevent women's page and image deletions takes up a lot of energy. Thankfully this isn't an issue with Prof. Beard's page!</t>
  </si>
  <si>
    <t>More great initiatives you can get involved in to make the internet fairer via #WCCWiki!!! https://t.co/ePCIbKAP8P</t>
  </si>
  <si>
    <t>https://twitter.com/JaneSancinito/status/1118984861119860736</t>
  </si>
  <si>
    <t>https://en.wikipedia.org/wiki/Wikipedia:Women%27s_Classical_Committee/Events_and_Workshops</t>
  </si>
  <si>
    <t>https://link.springer.com/referenceworkentry/10.1007%2F978-3-319-51726-1_3432-1</t>
  </si>
  <si>
    <t>https://twitter.com/DataClassics/status/1118698048056713216</t>
  </si>
  <si>
    <t>https://twitter.com/annapjudson/status/1121034773634400256</t>
  </si>
  <si>
    <t>https://twitter.com/annapjudson/status/1121016552302829576</t>
  </si>
  <si>
    <t>https://twitter.com/JaneSancinito/status/1119996111241007104</t>
  </si>
  <si>
    <t>https://thefword.org.uk/2019/04/its-not-alleged-if-theres-no-allegation/?fbclid=IwAR0lHbyGcmvcUnYxBozsFr6OuqN5JFMsMaHWtUni8wfirKsKavjOqBhLZsc</t>
  </si>
  <si>
    <t>twitter.com</t>
  </si>
  <si>
    <t>wikipedia.org</t>
  </si>
  <si>
    <t>springer.com</t>
  </si>
  <si>
    <t>org.uk</t>
  </si>
  <si>
    <t>wccwiki</t>
  </si>
  <si>
    <t>becauseofherstory wccwiki</t>
  </si>
  <si>
    <t>wccwiki cambridge</t>
  </si>
  <si>
    <t>wccwiki cambridge wikipedia</t>
  </si>
  <si>
    <t>wccwiki pochistwiki nopagerage</t>
  </si>
  <si>
    <t>pochistwiki wccwiki</t>
  </si>
  <si>
    <t>ibelieveher ibelievewomen wccwiki foremothers womprofs</t>
  </si>
  <si>
    <t>https://pbs.twimg.com/media/D4duzBgWkAI3K6q.jpg</t>
  </si>
  <si>
    <t>https://pbs.twimg.com/media/D42E6spWwAAtzoW.jpg</t>
  </si>
  <si>
    <t>https://pbs.twimg.com/media/D47gTHoWAAAbcRz.jpg</t>
  </si>
  <si>
    <t>https://pbs.twimg.com/media/D47c9JjXkAMfSR-.png</t>
  </si>
  <si>
    <t>https://pbs.twimg.com/media/D47hP85W0AAfFVz.png</t>
  </si>
  <si>
    <t>http://pbs.twimg.com/profile_images/910022613401001984/TZxD2MNm_normal.jpg</t>
  </si>
  <si>
    <t>http://pbs.twimg.com/profile_images/555315595898413056/GBlIVNPp_normal.jpeg</t>
  </si>
  <si>
    <t>http://pbs.twimg.com/profile_images/893938262011781120/PvD4MwYX_normal.jpg</t>
  </si>
  <si>
    <t>http://pbs.twimg.com/profile_images/710070846979743745/T0glV-UG_normal.jpg</t>
  </si>
  <si>
    <t>http://pbs.twimg.com/profile_images/1058041556119240704/un0_EVoh_normal.jpg</t>
  </si>
  <si>
    <t>http://pbs.twimg.com/profile_images/422877005076389888/WhJIEjrp_normal.png</t>
  </si>
  <si>
    <t>http://pbs.twimg.com/profile_images/1023559386164285440/xgdUfC01_normal.jpg</t>
  </si>
  <si>
    <t>http://pbs.twimg.com/profile_images/762320677487599616/RyaRYzWj_normal.jpg</t>
  </si>
  <si>
    <t>http://pbs.twimg.com/profile_images/984544735376404480/MYwX5yk3_normal.jpg</t>
  </si>
  <si>
    <t>http://pbs.twimg.com/profile_images/916307807573594112/sifVb75j_normal.jpg</t>
  </si>
  <si>
    <t>http://pbs.twimg.com/profile_images/1070717753521250304/BdVAoou8_normal.jpg</t>
  </si>
  <si>
    <t>http://pbs.twimg.com/profile_images/105405251/valeria-small-rede_normal.jpg</t>
  </si>
  <si>
    <t>http://pbs.twimg.com/profile_images/1097087825/Bibliography_normal.jpg</t>
  </si>
  <si>
    <t>http://pbs.twimg.com/profile_images/1679714511/Black_Moon_and_Ochre_normal.jpeg</t>
  </si>
  <si>
    <t>http://pbs.twimg.com/profile_images/746354309072359424/cNd8oK5A_normal.jpg</t>
  </si>
  <si>
    <t>http://pbs.twimg.com/profile_images/1039237325132312577/trQYmiQV_normal.jpg</t>
  </si>
  <si>
    <t>http://pbs.twimg.com/profile_images/987381027478888448/J3JXKEEJ_normal.jpg</t>
  </si>
  <si>
    <t>http://pbs.twimg.com/profile_images/1107426611643801600/0kZ3mErY_normal.png</t>
  </si>
  <si>
    <t>http://pbs.twimg.com/profile_images/552525124440580096/sTvWemTH_normal.png</t>
  </si>
  <si>
    <t>http://pbs.twimg.com/profile_images/1006177718864695296/ZuhJHJYy_normal.jpg</t>
  </si>
  <si>
    <t>http://pbs.twimg.com/profile_images/979276701002760192/KJBJ345H_normal.jpg</t>
  </si>
  <si>
    <t>http://pbs.twimg.com/profile_images/1027166700721065984/mRqWned__normal.jpg</t>
  </si>
  <si>
    <t>http://pbs.twimg.com/profile_images/1078375927200051201/574nxRro_normal.jpg</t>
  </si>
  <si>
    <t>http://pbs.twimg.com/profile_images/984568779123273728/JzJR61Qv_normal.jpg</t>
  </si>
  <si>
    <t>https://twitter.com/#!/pennycoombe/status/1087730180930654209</t>
  </si>
  <si>
    <t>https://twitter.com/#!/medievalsaints/status/1118885169665015809</t>
  </si>
  <si>
    <t>https://twitter.com/#!/kinthelibrary/status/1119209085742780416</t>
  </si>
  <si>
    <t>https://twitter.com/#!/durham_classics/status/1120700170361085953</t>
  </si>
  <si>
    <t>https://twitter.com/#!/maimusie/status/1120719574498979840</t>
  </si>
  <si>
    <t>https://twitter.com/#!/elliemackin/status/1120721920931004416</t>
  </si>
  <si>
    <t>https://twitter.com/#!/sarahebond/status/1120764843856945154</t>
  </si>
  <si>
    <t>https://twitter.com/#!/florencesn/status/1121033085213130752</t>
  </si>
  <si>
    <t>https://twitter.com/#!/wn_cac/status/1121041145256136704</t>
  </si>
  <si>
    <t>https://twitter.com/#!/richardnevell/status/1120724911432130560</t>
  </si>
  <si>
    <t>https://twitter.com/#!/richardnevell/status/1121046264848760833</t>
  </si>
  <si>
    <t>https://twitter.com/#!/jesswade/status/1121052174031773696</t>
  </si>
  <si>
    <t>https://twitter.com/#!/liamjohnbell/status/1121052267812143104</t>
  </si>
  <si>
    <t>https://twitter.com/#!/valeriadepaiva/status/1121053325464457216</t>
  </si>
  <si>
    <t>https://twitter.com/#!/lizgloyn/status/1120698077906649089</t>
  </si>
  <si>
    <t>https://twitter.com/#!/lizgloyn/status/1121082477743935488</t>
  </si>
  <si>
    <t>https://twitter.com/#!/lucianixon/status/1121093082483761152</t>
  </si>
  <si>
    <t>https://twitter.com/#!/claire_m/status/1120698045585350660</t>
  </si>
  <si>
    <t>https://twitter.com/#!/claire_m/status/1120699434256535557</t>
  </si>
  <si>
    <t>https://twitter.com/#!/claire_m/status/1120710047254896640</t>
  </si>
  <si>
    <t>https://twitter.com/#!/janesancinito/status/1120714812902772737</t>
  </si>
  <si>
    <t>https://twitter.com/#!/janesancinito/status/1120725397723910144</t>
  </si>
  <si>
    <t>https://twitter.com/#!/annapjudson/status/1120764728811425795</t>
  </si>
  <si>
    <t>https://twitter.com/#!/wikiwomeninred/status/1121090387274235907</t>
  </si>
  <si>
    <t>https://twitter.com/#!/annapjudson/status/1121016552302829576</t>
  </si>
  <si>
    <t>https://twitter.com/#!/katexe/status/1121016679197224966</t>
  </si>
  <si>
    <t>https://twitter.com/#!/camclassics/status/1121048581127987200</t>
  </si>
  <si>
    <t>https://twitter.com/#!/vicky_austen/status/1118823077272608768</t>
  </si>
  <si>
    <t>https://twitter.com/#!/katexe/status/1121040532065615872</t>
  </si>
  <si>
    <t>https://twitter.com/#!/annapjudson/status/1118821990578651137</t>
  </si>
  <si>
    <t>https://twitter.com/#!/annapjudson/status/1121035114794901504</t>
  </si>
  <si>
    <t>https://twitter.com/#!/annapjudson/status/1121092210185912320</t>
  </si>
  <si>
    <t>https://twitter.com/#!/annapjudson/status/1121094075892084736</t>
  </si>
  <si>
    <t>https://twitter.com/#!/vicky_austen/status/1118130107447676928</t>
  </si>
  <si>
    <t>https://twitter.com/#!/katexe/status/1118131116567924737</t>
  </si>
  <si>
    <t>https://twitter.com/#!/tigerlilyrocks/status/1119994306230722560</t>
  </si>
  <si>
    <t>https://twitter.com/#!/alexiahudson/status/1119026833046016001</t>
  </si>
  <si>
    <t>https://twitter.com/#!/tigerlilyrocks/status/1119994533197090817</t>
  </si>
  <si>
    <t>https://twitter.com/#!/janesancinito/status/1118984861119860736</t>
  </si>
  <si>
    <t>https://twitter.com/#!/tigerlilyrocks/status/1119994935317602304</t>
  </si>
  <si>
    <t>https://twitter.com/#!/tigerlilyrocks/status/1121084472923963392</t>
  </si>
  <si>
    <t>https://twitter.com/#!/tigerlilyrocks/status/1121095591600304128</t>
  </si>
  <si>
    <t>https://twitter.com/#!/tigerlilyrocks/status/1121084469841211392</t>
  </si>
  <si>
    <t>https://twitter.com/#!/moominmamma7/status/1121095693412728833</t>
  </si>
  <si>
    <t>https://twitter.com/#!/tigerlilyrocks/status/1120238928961908736</t>
  </si>
  <si>
    <t>https://twitter.com/#!/tigerlilyrocks/status/1121084471623680000</t>
  </si>
  <si>
    <t>https://twitter.com/#!/tigerlilyrocks/status/1121084475218305027</t>
  </si>
  <si>
    <t>https://twitter.com/#!/tigerlilyrocks/status/1121084477067935745</t>
  </si>
  <si>
    <t>https://twitter.com/#!/tigerlilyrocks/status/1121084478221357061</t>
  </si>
  <si>
    <t>https://twitter.com/#!/tigerlilyrocks/status/1121091616108888070</t>
  </si>
  <si>
    <t>1087730180930654209</t>
  </si>
  <si>
    <t>1118885169665015809</t>
  </si>
  <si>
    <t>1119209085742780416</t>
  </si>
  <si>
    <t>1120700170361085953</t>
  </si>
  <si>
    <t>1120719574498979840</t>
  </si>
  <si>
    <t>1120721920931004416</t>
  </si>
  <si>
    <t>1120764843856945154</t>
  </si>
  <si>
    <t>1121033085213130752</t>
  </si>
  <si>
    <t>1121041145256136704</t>
  </si>
  <si>
    <t>1120724911432130560</t>
  </si>
  <si>
    <t>1121046264848760833</t>
  </si>
  <si>
    <t>1121052174031773696</t>
  </si>
  <si>
    <t>1121052267812143104</t>
  </si>
  <si>
    <t>1121053325464457216</t>
  </si>
  <si>
    <t>1120698077906649089</t>
  </si>
  <si>
    <t>1121082477743935488</t>
  </si>
  <si>
    <t>1121093082483761152</t>
  </si>
  <si>
    <t>1120698045585350660</t>
  </si>
  <si>
    <t>1120699434256535557</t>
  </si>
  <si>
    <t>1120710047254896640</t>
  </si>
  <si>
    <t>1120714812902772737</t>
  </si>
  <si>
    <t>1120725397723910144</t>
  </si>
  <si>
    <t>1120764728811425795</t>
  </si>
  <si>
    <t>1121090387274235907</t>
  </si>
  <si>
    <t>1121016552302829576</t>
  </si>
  <si>
    <t>1121016679197224966</t>
  </si>
  <si>
    <t>1121048581127987200</t>
  </si>
  <si>
    <t>1118823077272608768</t>
  </si>
  <si>
    <t>1121040532065615872</t>
  </si>
  <si>
    <t>1118821990578651137</t>
  </si>
  <si>
    <t>1121035114794901504</t>
  </si>
  <si>
    <t>1121092210185912320</t>
  </si>
  <si>
    <t>1121094075892084736</t>
  </si>
  <si>
    <t>1118130107447676928</t>
  </si>
  <si>
    <t>1118131116567924737</t>
  </si>
  <si>
    <t>1119994306230722560</t>
  </si>
  <si>
    <t>1119026833046016001</t>
  </si>
  <si>
    <t>1119994533197090817</t>
  </si>
  <si>
    <t>1118984861119860736</t>
  </si>
  <si>
    <t>1119994935317602304</t>
  </si>
  <si>
    <t>1121084472923963392</t>
  </si>
  <si>
    <t>1121095591600304128</t>
  </si>
  <si>
    <t>1121084469841211392</t>
  </si>
  <si>
    <t>1121095693412728833</t>
  </si>
  <si>
    <t>1120238928961908736</t>
  </si>
  <si>
    <t>1121084471623680000</t>
  </si>
  <si>
    <t>1121084475218305027</t>
  </si>
  <si>
    <t>1121084477067935745</t>
  </si>
  <si>
    <t>1121084478221357061</t>
  </si>
  <si>
    <t>1121091616108888070</t>
  </si>
  <si>
    <t>1120714045923917825</t>
  </si>
  <si>
    <t>1121093986805063681</t>
  </si>
  <si>
    <t/>
  </si>
  <si>
    <t>14706611</t>
  </si>
  <si>
    <t>381704052</t>
  </si>
  <si>
    <t>921040338881515521</t>
  </si>
  <si>
    <t>3157888318</t>
  </si>
  <si>
    <t>230025585</t>
  </si>
  <si>
    <t>en</t>
  </si>
  <si>
    <t>und</t>
  </si>
  <si>
    <t>1118698048056713216</t>
  </si>
  <si>
    <t>1121034773634400256</t>
  </si>
  <si>
    <t>1119996111241007104</t>
  </si>
  <si>
    <t>Twitter for iPhone</t>
  </si>
  <si>
    <t>Twitter Web Client</t>
  </si>
  <si>
    <t>Twitter for Android</t>
  </si>
  <si>
    <t>TweetDeck</t>
  </si>
  <si>
    <t>Twitter for iPad</t>
  </si>
  <si>
    <t>Twitter Web App</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</si>
  <si>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</si>
  <si>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</si>
  <si>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</si>
  <si>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</si>
  <si>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</si>
  <si>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</si>
  <si>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</si>
  <si>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</si>
  <si>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</si>
  <si>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</si>
  <si>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</si>
  <si>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</si>
  <si>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</si>
  <si>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</si>
  <si>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</si>
  <si>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</si>
  <si>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</si>
  <si>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</si>
  <si>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</si>
  <si>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</si>
  <si>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</si>
  <si>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</si>
  <si>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CyclingArchaeologist</t>
  </si>
  <si>
    <t>Dr Lisa Lodwick</t>
  </si>
  <si>
    <t>Claire Millington</t>
  </si>
  <si>
    <t>Northern Saints Conf</t>
  </si>
  <si>
    <t>Karen Frenchu</t>
  </si>
  <si>
    <t>Dr. Jane Sancinito</t>
  </si>
  <si>
    <t>Oberlin College</t>
  </si>
  <si>
    <t>Oberlin College Libraries</t>
  </si>
  <si>
    <t>Alexia Hudson-Ward</t>
  </si>
  <si>
    <t>Durham Classics</t>
  </si>
  <si>
    <t>Dr Mai Musié</t>
  </si>
  <si>
    <t>Dr Ellie Mackin Roberts</t>
  </si>
  <si>
    <t>Dr. Sarah Bond</t>
  </si>
  <si>
    <t>Florence Smith Nicholls</t>
  </si>
  <si>
    <t>Classics@Cambridge</t>
  </si>
  <si>
    <t>Dr Anna P. Judson</t>
  </si>
  <si>
    <t>Women's Network</t>
  </si>
  <si>
    <t>Richard Nevell</t>
  </si>
  <si>
    <t>Dr Jess Wade _xD83D__xDC69__xD83C__xDFFB_‍_xD83D__xDD2C_</t>
  </si>
  <si>
    <t>Liam Bell</t>
  </si>
  <si>
    <t>Valeria dePaiva</t>
  </si>
  <si>
    <t>Dr. Liz Gloyn</t>
  </si>
  <si>
    <t>Lucia Nixon</t>
  </si>
  <si>
    <t>Women in Red</t>
  </si>
  <si>
    <t>Dr Kate Cook</t>
  </si>
  <si>
    <t>Vicky Austen-Perry</t>
  </si>
  <si>
    <t>Dr Victoria Leonard</t>
  </si>
  <si>
    <t>mary beard</t>
  </si>
  <si>
    <t>WCC UK</t>
  </si>
  <si>
    <t>Mary Tidbury</t>
  </si>
  <si>
    <t>DPhil student of provincial Roman sculpture, Oxford; esp keen on connections between Britannia and Germania. Also cycling around the limits of the Roman Empire</t>
  </si>
  <si>
    <t>Archaeologist and ancient seed counter | Fellow of All Souls College | Archaeobotany |Roman archaeology| Open research</t>
  </si>
  <si>
    <t>Classics PhD (KCL) and comprehensively educated know-all. Former diplomat. #WCCWiki co-founder https://t.co/XzyJqV66gL</t>
  </si>
  <si>
    <t>North of England Saints 600-1500 conference, held at Lady Margaret Hall, Oxford, England, 21-22 March 2015. The volume of papers is now out with Brepols.</t>
  </si>
  <si>
    <t>Special librarian. Dirty column hugger. Thinking too hard about public health, libraries, &amp; classical civilizations (not necessarily in that order).</t>
  </si>
  <si>
    <t>Ancient Historian. VAP/Postdoc, Oberlin College. Roman Merchants. Numismatics. Also embroidery, theater, ice hockey, and tea.</t>
  </si>
  <si>
    <t>Think one person can change the world? So do we. Maintained by the Oberlin College Office of Communications.</t>
  </si>
  <si>
    <t>Communicator--Writer--Library Director, Former @cocacola Marketer, PhD #leadership Student, Troll Wrangler. Tweets, virtual clapbacks, and fiyah are mine.</t>
  </si>
  <si>
    <t>The Department of Classics and Ancient History at Durham University.</t>
  </si>
  <si>
    <t>Ancient novels/Medieval Ge'ez. Day job: Knowledge Exchange @keitoxford
 @UniofOxford. Co-founder @ClassicsinComm. Socialist. Stepmum. Brit-Eritrean.Views own.</t>
  </si>
  <si>
    <t>_xD83C__xDFDB_Ancient Greek historian_xD83C__xDFFA_ #MaterialReligion Londoner/Melbournian. Immigrant. Intersectional feminist. Mum. Ravenclaw. #chronicillness #bipolar #BPD She/her.</t>
  </si>
  <si>
    <t>Associate Professor of Classics @Uiowa &amp; contributor @Hyperallergic, founder of https://t.co/5OyWbM4IKC. Roman historian, digital humanist &amp; lover of deviled eggs.</t>
  </si>
  <si>
    <t>Archaeologist || Freelance writer ||  #archaeogaming, dark tourism + gender/sexuality in videogames &amp; archaeology ||
Email: fsmithnicholls@gmail.com
she/they</t>
  </si>
  <si>
    <t>Official Twitter for the Faculty of Classics, University of Cambridge.</t>
  </si>
  <si>
    <t>Classics researcher at Cambridge. I blog about linguistics, archaeology, cake, and more at https://t.co/dXgs7O1zBf. She/her. #wiasn #WCCWiki</t>
  </si>
  <si>
    <t>Women's Network of @cac_scec - we support scholars of Classics and encourage research in the areas of women, sexuality, and gender studies in the ancient world.</t>
  </si>
  <si>
    <t>Doctor of archaeology. Wikipedia botherer. Into #castleslighting. Programme Coordinator @wikimediauk. Accidental creator of #dogsatcastles.</t>
  </si>
  <si>
    <t>제시카 physics postdoc @imperialcollege. @500womensci/ @wes1919/ @physicsnews enthusiast. she / her. _xD83D__xDC9C_ _xD83D__xDD2C_,_xD83E__xDD8B_+_xD83D__xDC8E_s. least useful doctor in my family.</t>
  </si>
  <si>
    <t>I lead research @BlockpassIDLab in privacy enhancing tech, advise various tech companies and governments, and drink whisky.</t>
  </si>
  <si>
    <t>Logician, category theorist. Likes to understand life mathematically.</t>
  </si>
  <si>
    <t>Senior Lecturer @ClassicsRHUL; Administrator @womeninclassics; teacher/learner; mater; baker; Christian; feminist; sings. Tweeting my own thoughts. She/her.</t>
  </si>
  <si>
    <t>Classical archaeologist, feminist, passionate about equality issues. Also very keen on museums, poetry, &amp; bees. Canadian. https://t.co/jl9NiLIN9Z</t>
  </si>
  <si>
    <t>DYK that 17.89% of English #Wikipedia's biogs are about women? Not impressed? Help us fix a #gendergap; turn redlinks blue.❤️➡️_xD83D__xDC99_ It was 14%!! #Wikimedia CCbySA</t>
  </si>
  <si>
    <t>Classics Lecturer, University of Leeds. I work on Gender &amp; Language in Greek tragedy (and other Greek poetry). Gamer, reader, violinist.</t>
  </si>
  <si>
    <t>PhD candidate @kingsclassics (Roman gardens). UK _xD83C__xDDEC__xD83C__xDDE7_ &amp; Canada _xD83C__xDDE8__xD83C__xDDE6_ Likes to bake and run for sanity. Admin @GSCCanada &amp; Communications Officer @wn_cac</t>
  </si>
  <si>
    <t>Ancient, late ancient, and later ancient historian 
@ERC_CONNEC 
@womeninclassics  
(victoria.leonard@rhul.ac.uk)</t>
  </si>
  <si>
    <t>Classicist</t>
  </si>
  <si>
    <t>The Women’s Classical Committee was founded in 2015 to support women in classics and promote feminist and gender-informed perspectives in classics.</t>
  </si>
  <si>
    <t>Priestess of Bridget, Tintin fan, feminist, serial learner, magpie.</t>
  </si>
  <si>
    <t>Oxford, England</t>
  </si>
  <si>
    <t>Oberlin, OH</t>
  </si>
  <si>
    <t>ÜT: 40.040983,-75.189542</t>
  </si>
  <si>
    <t>Durham, England</t>
  </si>
  <si>
    <t>London</t>
  </si>
  <si>
    <t>Iowa City, IA</t>
  </si>
  <si>
    <t>London, England</t>
  </si>
  <si>
    <t>Cambridge</t>
  </si>
  <si>
    <t>Cambridge, England</t>
  </si>
  <si>
    <t>Canada</t>
  </si>
  <si>
    <t>Edinburgh/London</t>
  </si>
  <si>
    <t>Cupertino CA</t>
  </si>
  <si>
    <t>Oxford</t>
  </si>
  <si>
    <t>Worldwide</t>
  </si>
  <si>
    <t>Cardiff</t>
  </si>
  <si>
    <t>United Kingdom</t>
  </si>
  <si>
    <t>Somerset</t>
  </si>
  <si>
    <t>https://t.co/e8jlARbIg0</t>
  </si>
  <si>
    <t>https://t.co/BCUpjMDCRz</t>
  </si>
  <si>
    <t>https://t.co/qEKZ4cMoAl</t>
  </si>
  <si>
    <t>http://t.co/KIayL0vUUA</t>
  </si>
  <si>
    <t>https://t.co/oaIQPOTfVc</t>
  </si>
  <si>
    <t>http://t.co/IgLl3DVMW4</t>
  </si>
  <si>
    <t>https://t.co/dmTvZ5w51l</t>
  </si>
  <si>
    <t>https://t.co/tShNYugKFd</t>
  </si>
  <si>
    <t>https://t.co/u5k6sVuzAr</t>
  </si>
  <si>
    <t>https://t.co/iMkudDVBka</t>
  </si>
  <si>
    <t>https://t.co/CjNh2zZUj1</t>
  </si>
  <si>
    <t>https://t.co/pZiv5ZiYID</t>
  </si>
  <si>
    <t>http://t.co/ctaCGRVjUw</t>
  </si>
  <si>
    <t>https://t.co/wMQTciU5vu</t>
  </si>
  <si>
    <t>https://t.co/cPMCTJcn5g</t>
  </si>
  <si>
    <t>https://t.co/ueSvZ289nd</t>
  </si>
  <si>
    <t>https://t.co/7FHycYRXc8</t>
  </si>
  <si>
    <t>http://t.co/GOSAiZWZkM</t>
  </si>
  <si>
    <t>https://t.co/RhtrvcwO0Z</t>
  </si>
  <si>
    <t>https://t.co/OHQWSLaAIw</t>
  </si>
  <si>
    <t>https://t.co/c5RjNLsEyV</t>
  </si>
  <si>
    <t>https://t.co/T3q1WIA74e</t>
  </si>
  <si>
    <t>https://t.co/GdmktOIMoq</t>
  </si>
  <si>
    <t>https://t.co/DqPvEoRaGH</t>
  </si>
  <si>
    <t>https://t.co/r6VHe6knLd</t>
  </si>
  <si>
    <t>https://pbs.twimg.com/profile_banners/3110669800/1505801275</t>
  </si>
  <si>
    <t>https://pbs.twimg.com/profile_banners/345238440/1494400874</t>
  </si>
  <si>
    <t>https://pbs.twimg.com/profile_banners/14706611/1546361048</t>
  </si>
  <si>
    <t>https://pbs.twimg.com/profile_banners/2976808211/1423498387</t>
  </si>
  <si>
    <t>https://pbs.twimg.com/profile_banners/1500057296/1460301063</t>
  </si>
  <si>
    <t>https://pbs.twimg.com/profile_banners/921040338881515521/1508428282</t>
  </si>
  <si>
    <t>https://pbs.twimg.com/profile_banners/225052010/1499706746</t>
  </si>
  <si>
    <t>https://pbs.twimg.com/profile_banners/61260971/1460587666</t>
  </si>
  <si>
    <t>https://pbs.twimg.com/profile_banners/16146495/1518023899</t>
  </si>
  <si>
    <t>https://pbs.twimg.com/profile_banners/710070020806746112/1458129696</t>
  </si>
  <si>
    <t>https://pbs.twimg.com/profile_banners/818076010356834304/1526301907</t>
  </si>
  <si>
    <t>https://pbs.twimg.com/profile_banners/2154486266/1533297096</t>
  </si>
  <si>
    <t>https://pbs.twimg.com/profile_banners/298785229/1497288905</t>
  </si>
  <si>
    <t>https://pbs.twimg.com/profile_banners/54986585/1538175431</t>
  </si>
  <si>
    <t>https://pbs.twimg.com/profile_banners/116466644/1542707151</t>
  </si>
  <si>
    <t>https://pbs.twimg.com/profile_banners/987377869214056448/1524245707</t>
  </si>
  <si>
    <t>https://pbs.twimg.com/profile_banners/758683482893668352/1469804956</t>
  </si>
  <si>
    <t>https://pbs.twimg.com/profile_banners/3017980054/1468442313</t>
  </si>
  <si>
    <t>https://pbs.twimg.com/profile_banners/20904490/1518215962</t>
  </si>
  <si>
    <t>https://pbs.twimg.com/profile_banners/794122720875311104/1552752827</t>
  </si>
  <si>
    <t>https://pbs.twimg.com/profile_banners/19821265/1491709707</t>
  </si>
  <si>
    <t>https://pbs.twimg.com/profile_banners/175471838/1356633709</t>
  </si>
  <si>
    <t>https://pbs.twimg.com/profile_banners/430670860/1443005164</t>
  </si>
  <si>
    <t>https://pbs.twimg.com/profile_banners/3283774369/1556100007</t>
  </si>
  <si>
    <t>https://pbs.twimg.com/profile_banners/97641827/1401351996</t>
  </si>
  <si>
    <t>https://pbs.twimg.com/profile_banners/3157888318/1476192858</t>
  </si>
  <si>
    <t>https://pbs.twimg.com/profile_banners/4534340361/1450520661</t>
  </si>
  <si>
    <t>https://pbs.twimg.com/profile_banners/394739441/1484864951</t>
  </si>
  <si>
    <t>en-GB</t>
  </si>
  <si>
    <t>en-gb</t>
  </si>
  <si>
    <t>http://abs.twimg.com/images/themes/theme1/bg.png</t>
  </si>
  <si>
    <t>http://abs.twimg.com/images/themes/theme6/bg.gif</t>
  </si>
  <si>
    <t>http://abs.twimg.com/images/themes/theme7/bg.gif</t>
  </si>
  <si>
    <t>http://abs.twimg.com/images/themes/theme11/bg.gif</t>
  </si>
  <si>
    <t>http://abs.twimg.com/images/themes/theme2/bg.gif</t>
  </si>
  <si>
    <t>http://abs.twimg.com/images/themes/theme15/bg.png</t>
  </si>
  <si>
    <t>http://pbs.twimg.com/profile_images/715146863914131458/ywAXitDd_normal.jpg</t>
  </si>
  <si>
    <t>http://pbs.twimg.com/profile_images/884460200207548416/DBs3zod__normal.jpg</t>
  </si>
  <si>
    <t>http://pbs.twimg.com/profile_images/969251429205524480/iRWRGwH7_normal.jpg</t>
  </si>
  <si>
    <t>http://pbs.twimg.com/profile_images/976435579046060035/5tscXs3b_normal.jpg</t>
  </si>
  <si>
    <t>http://pbs.twimg.com/profile_images/1211240291/twitterpic_normal.jpg</t>
  </si>
  <si>
    <t>http://pbs.twimg.com/profile_images/915928271832928256/KQgiT8lM_normal.jpg</t>
  </si>
  <si>
    <t>Open Twitter Page for This Person</t>
  </si>
  <si>
    <t>https://twitter.com/pennycoombe</t>
  </si>
  <si>
    <t>https://twitter.com/lisalodwick</t>
  </si>
  <si>
    <t>https://twitter.com/claire_m</t>
  </si>
  <si>
    <t>https://twitter.com/medievalsaints</t>
  </si>
  <si>
    <t>https://twitter.com/kinthelibrary</t>
  </si>
  <si>
    <t>https://twitter.com/janesancinito</t>
  </si>
  <si>
    <t>https://twitter.com/oberlincollege</t>
  </si>
  <si>
    <t>https://twitter.com/obielib</t>
  </si>
  <si>
    <t>https://twitter.com/alexiahudson</t>
  </si>
  <si>
    <t>https://twitter.com/durham_classics</t>
  </si>
  <si>
    <t>https://twitter.com/maimusie</t>
  </si>
  <si>
    <t>https://twitter.com/elliemackin</t>
  </si>
  <si>
    <t>https://twitter.com/sarahebond</t>
  </si>
  <si>
    <t>https://twitter.com/florencesn</t>
  </si>
  <si>
    <t>https://twitter.com/camclassics</t>
  </si>
  <si>
    <t>https://twitter.com/annapjudson</t>
  </si>
  <si>
    <t>https://twitter.com/wn_cac</t>
  </si>
  <si>
    <t>https://twitter.com/richardnevell</t>
  </si>
  <si>
    <t>https://twitter.com/jesswade</t>
  </si>
  <si>
    <t>https://twitter.com/liamjohnbell</t>
  </si>
  <si>
    <t>https://twitter.com/valeriadepaiva</t>
  </si>
  <si>
    <t>https://twitter.com/lizgloyn</t>
  </si>
  <si>
    <t>https://twitter.com/lucianixon</t>
  </si>
  <si>
    <t>https://twitter.com/wikiwomeninred</t>
  </si>
  <si>
    <t>https://twitter.com/katexe</t>
  </si>
  <si>
    <t>https://twitter.com/vicky_austen</t>
  </si>
  <si>
    <t>https://twitter.com/tigerlilyrocks</t>
  </si>
  <si>
    <t>https://twitter.com/wmarybeard</t>
  </si>
  <si>
    <t>https://twitter.com/womeninclassics</t>
  </si>
  <si>
    <t>https://twitter.com/moominmamma7</t>
  </si>
  <si>
    <t>pennycoombe
Just made my first Wikipedia page,
with #WCCWiki project - aiming
to improve visibility of women
archaeologists on Wikipedia. Thanks
to @LisaLodwick and @Claire_M for
showing me how!</t>
  </si>
  <si>
    <t xml:space="preserve">lisalodwick
</t>
  </si>
  <si>
    <t>claire_m
RT @JaneSancinito: Classics+Women
of Color event in full swing! Lots
of editing under the #WCCWiki auspices.
https://t.co/LBJV3OnUO1</t>
  </si>
  <si>
    <t>medievalsaints
RT @PennyCoombe: Just made my first
Wikipedia page, with #WCCWiki project
- aiming to improve visibility
of women archaeologists on Wikiped…</t>
  </si>
  <si>
    <t>kinthelibrary
RT @alexiahudson: You GOOOOOO!
@ObieLib @oberlincollege #BecauseOfHerStory
#WCCWiki @JaneSancinito https://t.co/psjoQ4rLMU</t>
  </si>
  <si>
    <t>janesancinito
RT @Claire_M: Paging #WCCWiki eds!
Reminder that next online editing
session is this Friday (26 April)
1-3pm. New eds welcome - details
of…</t>
  </si>
  <si>
    <t xml:space="preserve">oberlincollege
</t>
  </si>
  <si>
    <t xml:space="preserve">obielib
</t>
  </si>
  <si>
    <t>alexiahudson
You GOOOOOO! @ObieLib @oberlincollege
#BecauseOfHerStory #WCCWiki @JaneSancinito
https://t.co/psjoQ4rLMU</t>
  </si>
  <si>
    <t>durham_classics
RT @Claire_M: Paging #WCCWiki eds!
Reminder that next online editing
session is this Friday (26 April)
1-3pm. New eds welcome - details
of…</t>
  </si>
  <si>
    <t>maimusie
RT @Claire_M: Paging #WCCWiki eds!
Reminder that next online editing
session is this Friday (26 April)
1-3pm. New eds welcome - details
of…</t>
  </si>
  <si>
    <t>elliemackin
RT @JaneSancinito: Classics+Women
of Color event in full swing! Lots
of editing under the #WCCWiki auspices.
https://t.co/LBJV3OnUO1</t>
  </si>
  <si>
    <t>sarahebond
RT @Claire_M: Paging #WCCWiki eds!
Reminder that next online editing
session is this Friday (26 April)
1-3pm. New eds welcome - details
of…</t>
  </si>
  <si>
    <t>florencesn
RT @annapjudson: Pleased to announce
a #WCCWiki training session/editathon
in #Cambridge on May 8th, 1.30-4.30
in @CamClassics! Want to hel…</t>
  </si>
  <si>
    <t>camclassics
RT @annapjudson: Pleased to announce
a #WCCWiki training session/editathon
in #Cambridge on May 8th, 1.30-4.30
in @CamClassics! Want to hel…</t>
  </si>
  <si>
    <t>annapjudson
RT @tigerlilyrocks: #WCCWiki The
difference that editors to Wikipedia
make is crucial. See this important
revision on @wmarybeard Prof. Mar…</t>
  </si>
  <si>
    <t>wn_cac
RT @annapjudson: Pleased to announce
a #WCCWiki training session/editathon
in #Cambridge on May 8th, 1.30-4.30
in @CamClassics! Want to hel…</t>
  </si>
  <si>
    <t>richardnevell
RT @annapjudson: Pleased to announce
a #WCCWiki training session/editathon
in #Cambridge on May 8th, 1.30-4.30
in @CamClassics! Want to hel…</t>
  </si>
  <si>
    <t>jesswade
RT @annapjudson: Pleased to announce
a #WCCWiki training session/editathon
in #Cambridge on May 8th, 1.30-4.30
in @CamClassics! Want to hel…</t>
  </si>
  <si>
    <t>liamjohnbell
RT @annapjudson: Pleased to announce
a #WCCWiki training session/editathon
in #Cambridge on May 8th, 1.30-4.30
in @CamClassics! Want to hel…</t>
  </si>
  <si>
    <t>valeriadepaiva
RT @annapjudson: Pleased to announce
a #WCCWiki training session/editathon
in #Cambridge on May 8th, 1.30-4.30
in @CamClassics! Want to hel…</t>
  </si>
  <si>
    <t>lizgloyn
RT @JaneSancinito: Classics+Women
of Color event in full swing! Lots
of editing under the #WCCWiki auspices.
https://t.co/LBJV3OnUO1</t>
  </si>
  <si>
    <t>lucianixon
RT @annapjudson: Pleased to announce
a #WCCWiki training session/editathon
in #Cambridge on May 8th, 1.30-4.30
in @CamClassics! Want to hel…</t>
  </si>
  <si>
    <t>wikiwomeninred
RT @annapjudson: Pleased to announce
a #WCCWiki training session/editathon
in #Cambridge on May 8th, 1.30-4.30
in @CamClassics! Want to hel…</t>
  </si>
  <si>
    <t>katexe
RT @annapjudson: #WCCWiki https://t.co/vKv0llluLr</t>
  </si>
  <si>
    <t>vicky_austen
RT @annapjudson: #WCCWiki https://t.co/UUnXYfpXwc</t>
  </si>
  <si>
    <t>tigerlilyrocks
@wmarybeard @womeninclassics Pages
like yours could occupy so much
time &amp;amp; attention, it's would
be hard to bring them up to a standard
everyone is consistently happy
with. But there are some edits
that shouldn't be ignored, and
the benefits of a high-level visibility
page outweigh its...mediocrity
#WCCWiki</t>
  </si>
  <si>
    <t xml:space="preserve">wmarybeard
</t>
  </si>
  <si>
    <t xml:space="preserve">womeninclassics
</t>
  </si>
  <si>
    <t>moominmamma7
RT @tigerlilyrocks: #WCCWiki The
difference that editors to Wikipedia
make is crucial. See this important
revision on @wmarybeard Prof. Mar…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</si>
  <si>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</si>
  <si>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</si>
  <si>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</si>
  <si>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</si>
  <si>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</si>
  <si>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</si>
  <si>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</si>
  <si>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</si>
  <si>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</si>
  <si>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</si>
  <si>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</si>
  <si>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</si>
  <si>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</si>
  <si>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</si>
  <si>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</si>
  <si>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</si>
  <si>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</si>
  <si>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</si>
  <si>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</si>
  <si>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</si>
  <si>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</si>
  <si>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</si>
  <si>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</si>
  <si>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</si>
  <si>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</si>
  <si>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</si>
  <si>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</si>
  <si>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</si>
  <si>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</si>
  <si>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</si>
  <si>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</si>
  <si>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</si>
  <si>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</si>
  <si>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</si>
  <si>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</si>
  <si>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</si>
  <si>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</si>
  <si>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</si>
  <si>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</si>
  <si>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</si>
  <si>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</si>
  <si>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</si>
  <si>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</si>
  <si>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0, 12, 96</t>
  </si>
  <si>
    <t>0, 136, 227</t>
  </si>
  <si>
    <t>0, 100, 50</t>
  </si>
  <si>
    <t>0, 176, 22</t>
  </si>
  <si>
    <t>Vertex Group</t>
  </si>
  <si>
    <t>Vertex 1 Group</t>
  </si>
  <si>
    <t>Vertex 2 Group</t>
  </si>
  <si>
    <t>Group 1</t>
  </si>
  <si>
    <t>Group 2</t>
  </si>
  <si>
    <t>Edges</t>
  </si>
  <si>
    <t>Graph Type</t>
  </si>
  <si>
    <t>Modularity</t>
  </si>
  <si>
    <t>NodeXL Version</t>
  </si>
  <si>
    <t>1.0.1.411</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</si>
  <si>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</si>
  <si>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</si>
  <si>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</si>
  <si>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</si>
  <si>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</si>
  <si>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</si>
  <si>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</si>
  <si>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</si>
  <si>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</si>
  <si>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</si>
  <si>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</si>
  <si>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https://twitter.com/DataClassics/status/1118698048056713216 https://twitter.com/annapjudson/status/1121034773634400256 https://twitter.com/annapjudson/status/1121016552302829576</t>
  </si>
  <si>
    <t>https://en.wikipedia.org/wiki/Wikipedia:Women%27s_Classical_Committee/Events_and_Workshops https://link.springer.com/referenceworkentry/10.1007%2F978-3-319-51726-1_3432-1</t>
  </si>
  <si>
    <t>https://twitter.com/JaneSancinito/status/1118984861119860736 https://twitter.com/JaneSancinito/status/1119996111241007104 https://thefword.org.uk/2019/04/its-not-alleged-if-theres-no-allegation/?fbclid=IwAR0lHbyGcmvcUnYxBozsFr6OuqN5JFMsMaHWtUni8wfirKsKavjOqBhLZsc https://twitter.com/annapjudson/status/1121016552302829576 https://twitter.com/annapjudson/status/1121034773634400256 https://twitter.com/DataClassics/status/1118698048056713216</t>
  </si>
  <si>
    <t>Top Domains in Tweet in Entire Graph</t>
  </si>
  <si>
    <t>Top Domains in Tweet in G1</t>
  </si>
  <si>
    <t>Top Domains in Tweet in G2</t>
  </si>
  <si>
    <t>Top Domains in Tweet in G3</t>
  </si>
  <si>
    <t>Top Domains in Tweet in G4</t>
  </si>
  <si>
    <t>Top Domains in Tweet</t>
  </si>
  <si>
    <t>wikipedia.org springer.com</t>
  </si>
  <si>
    <t>twitter.com org.uk</t>
  </si>
  <si>
    <t>Top Hashtags in Tweet in Entire Graph</t>
  </si>
  <si>
    <t>cambridge</t>
  </si>
  <si>
    <t>becauseofherstory</t>
  </si>
  <si>
    <t>pochistwiki</t>
  </si>
  <si>
    <t>ibelieveher</t>
  </si>
  <si>
    <t>ibelievewomen</t>
  </si>
  <si>
    <t>foremothers</t>
  </si>
  <si>
    <t>womprofs</t>
  </si>
  <si>
    <t>nopagerage</t>
  </si>
  <si>
    <t>wikipedia</t>
  </si>
  <si>
    <t>Top Hashtags in Tweet in G1</t>
  </si>
  <si>
    <t>Top Hashtags in Tweet in G2</t>
  </si>
  <si>
    <t>Top Hashtags in Tweet in G3</t>
  </si>
  <si>
    <t>Top Hashtags in Tweet in G4</t>
  </si>
  <si>
    <t>Top Hashtags in Tweet</t>
  </si>
  <si>
    <t>wccwiki pochistwiki becauseofherstory nopagerage ibelieveher ibelievewomen foremothers womprofs cambridge</t>
  </si>
  <si>
    <t>wccwiki becauseofherstory</t>
  </si>
  <si>
    <t>Top Words in Tweet in Entire Graph</t>
  </si>
  <si>
    <t>Words in Sentiment List#1: Positive</t>
  </si>
  <si>
    <t>Words in Sentiment List#2: Negative</t>
  </si>
  <si>
    <t>Words in Sentiment List#3: Angry/Violent</t>
  </si>
  <si>
    <t>Non-categorized Words</t>
  </si>
  <si>
    <t>Total Words</t>
  </si>
  <si>
    <t>#wccwiki</t>
  </si>
  <si>
    <t>30</t>
  </si>
  <si>
    <t>session</t>
  </si>
  <si>
    <t>1</t>
  </si>
  <si>
    <t>eds</t>
  </si>
  <si>
    <t>Top Words in Tweet in G1</t>
  </si>
  <si>
    <t>pleased</t>
  </si>
  <si>
    <t>announce</t>
  </si>
  <si>
    <t>training</t>
  </si>
  <si>
    <t>editathon</t>
  </si>
  <si>
    <t>#cambridge</t>
  </si>
  <si>
    <t>8th</t>
  </si>
  <si>
    <t>Top Words in Tweet in G2</t>
  </si>
  <si>
    <t>editing</t>
  </si>
  <si>
    <t>women</t>
  </si>
  <si>
    <t>paging</t>
  </si>
  <si>
    <t>reminder</t>
  </si>
  <si>
    <t>next</t>
  </si>
  <si>
    <t>online</t>
  </si>
  <si>
    <t>Top Words in Tweet in G3</t>
  </si>
  <si>
    <t>page</t>
  </si>
  <si>
    <t>pages</t>
  </si>
  <si>
    <t>important</t>
  </si>
  <si>
    <t>prof</t>
  </si>
  <si>
    <t>beard's</t>
  </si>
  <si>
    <t>make</t>
  </si>
  <si>
    <t>Top Words in Tweet in G4</t>
  </si>
  <si>
    <t>event</t>
  </si>
  <si>
    <t>classics</t>
  </si>
  <si>
    <t>Top Words in Tweet</t>
  </si>
  <si>
    <t>30 #wccwiki session 1 pleased announce training editathon #cambridge 8th</t>
  </si>
  <si>
    <t>#wccwiki eds editing women claire_m paging reminder next online session</t>
  </si>
  <si>
    <t>#wccwiki page womeninclassics pages wikipedia important wmarybeard prof beard's make</t>
  </si>
  <si>
    <t>#wccwiki obielib oberlincollege event editing janesancinito claire_m alexiahudson eds classics</t>
  </si>
  <si>
    <t>Top Word Pairs in Tweet in Entire Graph</t>
  </si>
  <si>
    <t>pleased,announce</t>
  </si>
  <si>
    <t>announce,#wccwiki</t>
  </si>
  <si>
    <t>#wccwiki,training</t>
  </si>
  <si>
    <t>training,session</t>
  </si>
  <si>
    <t>session,editathon</t>
  </si>
  <si>
    <t>editathon,#cambridge</t>
  </si>
  <si>
    <t>#cambridge,8th</t>
  </si>
  <si>
    <t>8th,1</t>
  </si>
  <si>
    <t>1,30</t>
  </si>
  <si>
    <t>30,4</t>
  </si>
  <si>
    <t>Top Word Pairs in Tweet in G1</t>
  </si>
  <si>
    <t>Top Word Pairs in Tweet in G2</t>
  </si>
  <si>
    <t>paging,#wccwiki</t>
  </si>
  <si>
    <t>#wccwiki,eds</t>
  </si>
  <si>
    <t>eds,reminder</t>
  </si>
  <si>
    <t>reminder,next</t>
  </si>
  <si>
    <t>next,online</t>
  </si>
  <si>
    <t>online,editing</t>
  </si>
  <si>
    <t>editing,session</t>
  </si>
  <si>
    <t>session,friday</t>
  </si>
  <si>
    <t>friday,26</t>
  </si>
  <si>
    <t>26,april</t>
  </si>
  <si>
    <t>Top Word Pairs in Tweet in G3</t>
  </si>
  <si>
    <t>mary,beard's</t>
  </si>
  <si>
    <t>beard's,page</t>
  </si>
  <si>
    <t>page,#wccwiki</t>
  </si>
  <si>
    <t>#wccwiki,difference</t>
  </si>
  <si>
    <t>difference,editors</t>
  </si>
  <si>
    <t>editors,wikipedia</t>
  </si>
  <si>
    <t>wikipedia,make</t>
  </si>
  <si>
    <t>make,crucial</t>
  </si>
  <si>
    <t>crucial,see</t>
  </si>
  <si>
    <t>see,important</t>
  </si>
  <si>
    <t>Top Word Pairs in Tweet in G4</t>
  </si>
  <si>
    <t>obielib,oberlincollege</t>
  </si>
  <si>
    <t>classics,women</t>
  </si>
  <si>
    <t>women,color</t>
  </si>
  <si>
    <t>color,event</t>
  </si>
  <si>
    <t>event,full</t>
  </si>
  <si>
    <t>full,swing</t>
  </si>
  <si>
    <t>swing,lots</t>
  </si>
  <si>
    <t>lots,editing</t>
  </si>
  <si>
    <t>editing,under</t>
  </si>
  <si>
    <t>under,#wccwiki</t>
  </si>
  <si>
    <t>Top Word Pairs in Tweet</t>
  </si>
  <si>
    <t>pleased,announce  announce,#wccwiki  #wccwiki,training  training,session  session,editathon  editathon,#cambridge  #cambridge,8th  8th,1  1,30  30,4</t>
  </si>
  <si>
    <t>paging,#wccwiki  #wccwiki,eds  eds,reminder  reminder,next  next,online  online,editing  editing,session  session,friday  friday,26  26,april</t>
  </si>
  <si>
    <t>mary,beard's  beard's,page  page,#wccwiki  #wccwiki,difference  difference,editors  editors,wikipedia  wikipedia,make  make,crucial  crucial,see  see,important</t>
  </si>
  <si>
    <t>obielib,oberlincollege  classics,women  women,color  color,event  event,full  full,swing  swing,lots  lots,editing  editing,under  under,#wccwiki</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</si>
  <si>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</si>
  <si>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</si>
  <si>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</si>
  <si>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</si>
  <si>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</si>
  <si>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</si>
  <si>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</si>
  <si>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</si>
  <si>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</si>
  <si>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</si>
  <si>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</si>
  <si>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wmarybeard janesancinito vicky_austen</t>
  </si>
  <si>
    <t>Top Mentioned in Tweet</t>
  </si>
  <si>
    <t>camclassics annapjudson tigerlilyrocks claire_m wmarybeard wikiwomeninred</t>
  </si>
  <si>
    <t>claire_m janesancinito pennycoombe lisalodwick</t>
  </si>
  <si>
    <t>womeninclassics wmarybeard annapjudson tigerlilyrocks alexiahudson obielib oberlincollege janesancinito katexe vicky_austen</t>
  </si>
  <si>
    <t>obielib oberlincollege janesancinito alexiahudson claire_m</t>
  </si>
  <si>
    <t>Top Tweeters in Entire Graph</t>
  </si>
  <si>
    <t>Top Tweeters in G1</t>
  </si>
  <si>
    <t>Top Tweeters in G2</t>
  </si>
  <si>
    <t>Top Tweeters in G3</t>
  </si>
  <si>
    <t>Top Tweeters in G4</t>
  </si>
  <si>
    <t>Top Tweeters</t>
  </si>
  <si>
    <t>jesswade wikiwomeninred liamjohnbell valeriadepaiva lucianixon richardnevell florencesn annapjudson camclassics wn_cac</t>
  </si>
  <si>
    <t>lizgloyn maimusie claire_m lisalodwick durham_classics sarahebond pennycoombe medievalsaints</t>
  </si>
  <si>
    <t>wmarybeard tigerlilyrocks katexe vicky_austen moominmamma7 womeninclassics</t>
  </si>
  <si>
    <t>elliemackin alexiahudson oberlincollege kinthelibrary obielib janesancinito</t>
  </si>
  <si>
    <t>Top URLs in Tweet by Count</t>
  </si>
  <si>
    <t>https://link.springer.com/referenceworkentry/10.1007%2F978-3-319-51726-1_3432-1 https://en.wikipedia.org/wiki/Wikipedia:Women%27s_Classical_Committee/Events_and_Workshops</t>
  </si>
  <si>
    <t>https://twitter.com/annapjudson/status/1121016552302829576 https://twitter.com/annapjudson/status/1121034773634400256 https://twitter.com/DataClassics/status/1118698048056713216</t>
  </si>
  <si>
    <t>https://twitter.com/annapjudson/status/1121016552302829576 https://thefword.org.uk/2019/04/its-not-alleged-if-theres-no-allegation/?fbclid=IwAR0lHbyGcmvcUnYxBozsFr6OuqN5JFMsMaHWtUni8wfirKsKavjOqBhLZsc https://twitter.com/JaneSancinito/status/1119996111241007104 https://twitter.com/JaneSancinito/status/1118984861119860736</t>
  </si>
  <si>
    <t>Top URLs in Tweet by Salience</t>
  </si>
  <si>
    <t>Top Domains in Tweet by Count</t>
  </si>
  <si>
    <t>springer.com wikipedia.org</t>
  </si>
  <si>
    <t>Top Domains in Tweet by Salience</t>
  </si>
  <si>
    <t>org.uk twitter.com</t>
  </si>
  <si>
    <t>Top Hashtags in Tweet by Count</t>
  </si>
  <si>
    <t>wccwiki pochistwiki ibelieveher ibelievewomen foremothers womprofs nopagerage becauseofherstory</t>
  </si>
  <si>
    <t>Top Hashtags in Tweet by Salience</t>
  </si>
  <si>
    <t>cambridge wikipedia wccwiki</t>
  </si>
  <si>
    <t>cambridge wccwiki</t>
  </si>
  <si>
    <t>pochistwiki ibelieveher ibelievewomen foremothers womprofs nopagerage becauseofherstory wccwiki</t>
  </si>
  <si>
    <t>Top Words in Tweet by Count</t>
  </si>
  <si>
    <t>wikipedia made first page project aiming improve visibility women archaeologists</t>
  </si>
  <si>
    <t>women editing here eds janesancinito classics color event full swing</t>
  </si>
  <si>
    <t>pennycoombe made first wikipedia page project aiming improve visibility women</t>
  </si>
  <si>
    <t>alexiahudson goooooo obielib oberlincollege #becauseofherstory janesancinito</t>
  </si>
  <si>
    <t>claire_m event editing eds alexiahudson obielib oberlincollege awesome love project</t>
  </si>
  <si>
    <t>goooooo obielib oberlincollege #becauseofherstory janesancinito</t>
  </si>
  <si>
    <t>eds claire_m paging reminder next online editing session friday 26</t>
  </si>
  <si>
    <t>janesancinito classics women color event full swing lots editing under</t>
  </si>
  <si>
    <t>30 annapjudson pleased announce training session editathon #cambridge 8th 1</t>
  </si>
  <si>
    <t>tigerlilyrocks make session 1 30 welcome details eds difference editors</t>
  </si>
  <si>
    <t>session 1 30 eds annapjudson pleased announce training editathon #cambridge</t>
  </si>
  <si>
    <t>editing eds janesancinito classics women color event full swing lots</t>
  </si>
  <si>
    <t>annapjudson 30 vicky_austen womeninclassics friday 26th think events page pleased</t>
  </si>
  <si>
    <t>day editathon next week womeninclassics annapjudson</t>
  </si>
  <si>
    <t>page pages beard's wmarybeard womeninclassics mary wikipedia important prof 'alleged'</t>
  </si>
  <si>
    <t>tigerlilyrocks difference editors wikipedia make crucial see important revision wmarybeard</t>
  </si>
  <si>
    <t>Top Words in Tweet by Salience</t>
  </si>
  <si>
    <t>eds janesancinito classics color event full swing lots under auspices</t>
  </si>
  <si>
    <t>eds alexiahudson obielib oberlincollege awesome love project everyone involved welcoming</t>
  </si>
  <si>
    <t>30 eds tigerlilyrocks make session 1 welcome details difference editors</t>
  </si>
  <si>
    <t>30 eds annapjudson pleased announce training editathon #cambridge 8th 4</t>
  </si>
  <si>
    <t>eds janesancinito classics women color event full swing lots under</t>
  </si>
  <si>
    <t>30 vicky_austen womeninclassics friday 26th think events page pleased announce</t>
  </si>
  <si>
    <t>page pages important prof 'alleged' beard's wmarybeard womeninclassics mary wikipedia</t>
  </si>
  <si>
    <t>Top Word Pairs in Tweet by Count</t>
  </si>
  <si>
    <t>made,first  first,wikipedia  wikipedia,page  page,#wccwiki  #wccwiki,project  project,aiming  aiming,improve  improve,visibility  visibility,women  women,archaeologists</t>
  </si>
  <si>
    <t>janesancinito,classics  classics,women  women,color  color,event  event,full  full,swing  swing,lots  lots,editing  editing,under  under,#wccwiki</t>
  </si>
  <si>
    <t>pennycoombe,made  made,first  first,wikipedia  wikipedia,page  page,#wccwiki  #wccwiki,project  project,aiming  aiming,improve  improve,visibility  visibility,women</t>
  </si>
  <si>
    <t>alexiahudson,goooooo  goooooo,obielib  obielib,oberlincollege  oberlincollege,#becauseofherstory  #becauseofherstory,#wccwiki  #wccwiki,janesancinito</t>
  </si>
  <si>
    <t>claire_m,alexiahudson  alexiahudson,obielib  obielib,oberlincollege  oberlincollege,awesome  awesome,love  love,#wccwiki  #wccwiki,project  project,everyone  everyone,involved  involved,welcoming</t>
  </si>
  <si>
    <t>goooooo,obielib  obielib,oberlincollege  oberlincollege,#becauseofherstory  #becauseofherstory,#wccwiki  #wccwiki,janesancinito</t>
  </si>
  <si>
    <t>claire_m,paging  paging,#wccwiki  #wccwiki,eds  eds,reminder  reminder,next  next,online  online,editing  editing,session  session,friday  friday,26</t>
  </si>
  <si>
    <t>annapjudson,pleased  pleased,announce  announce,#wccwiki  #wccwiki,training  training,session  session,editathon  editathon,#cambridge  #cambridge,8th  8th,1  1,30</t>
  </si>
  <si>
    <t>tigerlilyrocks,#wccwiki  #wccwiki,difference  difference,editors  editors,wikipedia  wikipedia,make  make,crucial  crucial,see  see,important  important,revision  revision,wmarybeard</t>
  </si>
  <si>
    <t>vicky_austen,womeninclassics  womeninclassics,friday  friday,26th  26th,think  think,events  events,page  page,#wccwiki  annapjudson,#wccwiki  annapjudson,pleased  pleased,announce</t>
  </si>
  <si>
    <t>day,#wccwiki  #wccwiki,editathon  editathon,next  next,week  week,womeninclassics  annapjudson,#wccwiki</t>
  </si>
  <si>
    <t>mary,beard's  beard's,page  wikipedia,page  page,#wccwiki  relation,rape  wmarybeard,womeninclassics  womeninclassics,pages  pages,yours  yours,occupy  occupy,much</t>
  </si>
  <si>
    <t>Top Word Pairs in Tweet by Salience</t>
  </si>
  <si>
    <t>Word</t>
  </si>
  <si>
    <t>4</t>
  </si>
  <si>
    <t>want</t>
  </si>
  <si>
    <t>friday</t>
  </si>
  <si>
    <t>hel</t>
  </si>
  <si>
    <t>welcome</t>
  </si>
  <si>
    <t>details</t>
  </si>
  <si>
    <t>26</t>
  </si>
  <si>
    <t>april</t>
  </si>
  <si>
    <t>3pm</t>
  </si>
  <si>
    <t>new</t>
  </si>
  <si>
    <t>more</t>
  </si>
  <si>
    <t>color</t>
  </si>
  <si>
    <t>full</t>
  </si>
  <si>
    <t>swing</t>
  </si>
  <si>
    <t>lots</t>
  </si>
  <si>
    <t>under</t>
  </si>
  <si>
    <t>auspices</t>
  </si>
  <si>
    <t>project</t>
  </si>
  <si>
    <t>difference</t>
  </si>
  <si>
    <t>editors</t>
  </si>
  <si>
    <t>crucial</t>
  </si>
  <si>
    <t>see</t>
  </si>
  <si>
    <t>revision</t>
  </si>
  <si>
    <t>visibility</t>
  </si>
  <si>
    <t>mary</t>
  </si>
  <si>
    <t>'alleged'</t>
  </si>
  <si>
    <t>involved</t>
  </si>
  <si>
    <t>goooooo</t>
  </si>
  <si>
    <t>#becauseofherstory</t>
  </si>
  <si>
    <t>improve</t>
  </si>
  <si>
    <t>mar</t>
  </si>
  <si>
    <t>up</t>
  </si>
  <si>
    <t>everyone</t>
  </si>
  <si>
    <t>edits</t>
  </si>
  <si>
    <t>high</t>
  </si>
  <si>
    <t>really</t>
  </si>
  <si>
    <t>traffic</t>
  </si>
  <si>
    <t>day</t>
  </si>
  <si>
    <t>26th</t>
  </si>
  <si>
    <t>think</t>
  </si>
  <si>
    <t>events</t>
  </si>
  <si>
    <t>relation</t>
  </si>
  <si>
    <t>rape</t>
  </si>
  <si>
    <t>great</t>
  </si>
  <si>
    <t>initiatives</t>
  </si>
  <si>
    <t>internet</t>
  </si>
  <si>
    <t>fairer</t>
  </si>
  <si>
    <t>such</t>
  </si>
  <si>
    <t>vandalism</t>
  </si>
  <si>
    <t>#pochistwiki</t>
  </si>
  <si>
    <t>representation</t>
  </si>
  <si>
    <t>made</t>
  </si>
  <si>
    <t>first</t>
  </si>
  <si>
    <t>aiming</t>
  </si>
  <si>
    <t>archaeologists</t>
  </si>
  <si>
    <t>here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</si>
  <si>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</si>
  <si>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</si>
  <si>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</si>
  <si>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</si>
  <si>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</si>
  <si>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</si>
  <si>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</si>
  <si>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</si>
  <si>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</si>
  <si>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</si>
  <si>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</si>
  <si>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</si>
  <si>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</si>
  <si>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</si>
  <si>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</si>
  <si>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</si>
  <si>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</si>
  <si>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</si>
  <si>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</si>
  <si>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</si>
  <si>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</si>
  <si>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</si>
  <si>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</si>
  <si>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</si>
  <si>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</si>
  <si>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</si>
  <si>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</si>
  <si>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Green</t>
  </si>
  <si>
    <t>53, 102, 0</t>
  </si>
  <si>
    <t>105, 76, 0</t>
  </si>
  <si>
    <t>Red</t>
  </si>
  <si>
    <t>G1: 30 #wccwiki session 1 pleased announce training editathon #cambridge 8th</t>
  </si>
  <si>
    <t>G2: #wccwiki eds editing women claire_m paging reminder next online session</t>
  </si>
  <si>
    <t>G3: #wccwiki page womeninclassics pages wikipedia important wmarybeard prof beard's make</t>
  </si>
  <si>
    <t>G4: #wccwiki obielib oberlincollege event editing janesancinito claire_m alexiahudson eds classics</t>
  </si>
  <si>
    <t>Autofill Workbook Results</t>
  </si>
  <si>
    <t>Edge Weight▓1▓6▓0▓True▓Green▓Red▓▓Edge Weight▓1▓2▓0▓3▓10▓False▓Edge Weight▓1▓6▓0▓32▓6▓False▓▓0▓0▓0▓True▓Black▓Black▓▓Followers▓56▓29459▓0▓162▓1000▓False▓Followers▓56▓226491▓0▓100▓70▓False▓▓0▓0▓0▓0▓0▓False▓▓0▓0▓0▓0▓0▓False</t>
  </si>
  <si>
    <t>Subgraph</t>
  </si>
  <si>
    <t>GraphSource░TwitterSearch▓GraphTerm░#WCCWiki▓ImportDescription░The graph represents a network of 30 Twitter users whose recent tweets contained "#WCCWiki", or who were replied to or mentioned in those tweets, taken from a data set limited to a maximum of 18,000 tweets.  The network was obtained from Twitter on Wednesday, 24 April 2019 at 16:58 UTC.
The tweets in the network were tweeted over the 8-day, 4-hour, 24-minute period from Tuesday, 16 April 2019 at 12:32 UTC to Wednesday, 24 April 2019 at 16:56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</si>
</sst>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35">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4"/>
      <tableStyleElement type="headerRow" dxfId="333"/>
    </tableStyle>
    <tableStyle name="NodeXL Table" pivot="0" count="1">
      <tableStyleElement type="headerRow" dxfId="33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9914857"/>
        <c:axId val="40485930"/>
      </c:barChart>
      <c:catAx>
        <c:axId val="991485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485930"/>
        <c:crosses val="autoZero"/>
        <c:auto val="1"/>
        <c:lblOffset val="100"/>
        <c:noMultiLvlLbl val="0"/>
      </c:catAx>
      <c:valAx>
        <c:axId val="404859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148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4339755"/>
        <c:axId val="59668844"/>
      </c:barChart>
      <c:catAx>
        <c:axId val="143397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668844"/>
        <c:crosses val="autoZero"/>
        <c:auto val="1"/>
        <c:lblOffset val="100"/>
        <c:noMultiLvlLbl val="0"/>
      </c:catAx>
      <c:valAx>
        <c:axId val="59668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3397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3269613"/>
        <c:axId val="39972782"/>
      </c:barChart>
      <c:catAx>
        <c:axId val="5326961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972782"/>
        <c:crosses val="autoZero"/>
        <c:auto val="1"/>
        <c:lblOffset val="100"/>
        <c:noMultiLvlLbl val="0"/>
      </c:catAx>
      <c:valAx>
        <c:axId val="39972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696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8093999"/>
        <c:axId val="39102192"/>
      </c:barChart>
      <c:catAx>
        <c:axId val="4809399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102192"/>
        <c:crosses val="autoZero"/>
        <c:auto val="1"/>
        <c:lblOffset val="100"/>
        <c:noMultiLvlLbl val="0"/>
      </c:catAx>
      <c:valAx>
        <c:axId val="391021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939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8614513"/>
        <c:axId val="51846962"/>
      </c:barChart>
      <c:catAx>
        <c:axId val="586145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846962"/>
        <c:crosses val="autoZero"/>
        <c:auto val="1"/>
        <c:lblOffset val="100"/>
        <c:noMultiLvlLbl val="0"/>
      </c:catAx>
      <c:valAx>
        <c:axId val="518469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6145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4609331"/>
        <c:axId val="10082420"/>
      </c:barChart>
      <c:catAx>
        <c:axId val="1460933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082420"/>
        <c:crosses val="autoZero"/>
        <c:auto val="1"/>
        <c:lblOffset val="100"/>
        <c:noMultiLvlLbl val="0"/>
      </c:catAx>
      <c:valAx>
        <c:axId val="100824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093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1377525"/>
        <c:axId val="51204790"/>
      </c:barChart>
      <c:catAx>
        <c:axId val="5137752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204790"/>
        <c:crosses val="autoZero"/>
        <c:auto val="1"/>
        <c:lblOffset val="100"/>
        <c:noMultiLvlLbl val="0"/>
      </c:catAx>
      <c:valAx>
        <c:axId val="512047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3775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9977015"/>
        <c:axId val="48369144"/>
      </c:barChart>
      <c:catAx>
        <c:axId val="3997701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369144"/>
        <c:crosses val="autoZero"/>
        <c:auto val="1"/>
        <c:lblOffset val="100"/>
        <c:noMultiLvlLbl val="0"/>
      </c:catAx>
      <c:valAx>
        <c:axId val="483691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770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6986617"/>
        <c:axId val="13142586"/>
      </c:barChart>
      <c:catAx>
        <c:axId val="56986617"/>
        <c:scaling>
          <c:orientation val="minMax"/>
        </c:scaling>
        <c:axPos val="b"/>
        <c:delete val="1"/>
        <c:majorTickMark val="out"/>
        <c:minorTickMark val="none"/>
        <c:tickLblPos val="none"/>
        <c:crossAx val="13142586"/>
        <c:crosses val="autoZero"/>
        <c:auto val="1"/>
        <c:lblOffset val="100"/>
        <c:noMultiLvlLbl val="0"/>
      </c:catAx>
      <c:valAx>
        <c:axId val="13142586"/>
        <c:scaling>
          <c:orientation val="minMax"/>
        </c:scaling>
        <c:axPos val="l"/>
        <c:delete val="1"/>
        <c:majorTickMark val="out"/>
        <c:minorTickMark val="none"/>
        <c:tickLblPos val="none"/>
        <c:crossAx val="5698661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pennycoomb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lisalodwick"/>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claire_m"/>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medievalsaint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kinthelibrar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janesancinit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oberlincolleg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obielib"/>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alexiahudso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durham_classic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maimusi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elliemacki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sarahebond"/>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florences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camclassic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annapjudso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wn_cac"/>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richardnevell"/>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jesswad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liamjohnbell"/>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valeriadepaiva"/>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lizgloy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lucianixon"/>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wikiwomeninred"/>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katexe"/>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vicky_austen"/>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tigerlilyrock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wmarybeard"/>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womeninclassics"/>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moominmamma7"/>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81" totalsRowShown="0" headerRowDxfId="331" dataDxfId="330">
  <autoFilter ref="A2:BL81"/>
  <tableColumns count="64">
    <tableColumn id="1" name="Vertex 1" dataDxfId="329"/>
    <tableColumn id="2" name="Vertex 2" dataDxfId="328"/>
    <tableColumn id="3" name="Color" dataDxfId="327"/>
    <tableColumn id="4" name="Width" dataDxfId="326"/>
    <tableColumn id="11" name="Style" dataDxfId="325"/>
    <tableColumn id="5" name="Opacity" dataDxfId="324"/>
    <tableColumn id="6" name="Visibility" dataDxfId="323"/>
    <tableColumn id="10" name="Label" dataDxfId="322"/>
    <tableColumn id="12" name="Label Text Color" dataDxfId="321"/>
    <tableColumn id="13" name="Label Font Size" dataDxfId="320"/>
    <tableColumn id="14" name="Reciprocated?" dataDxfId="29"/>
    <tableColumn id="7" name="ID" dataDxfId="319"/>
    <tableColumn id="9" name="Dynamic Filter" dataDxfId="318"/>
    <tableColumn id="8" name="Add Your Own Columns Here" dataDxfId="317"/>
    <tableColumn id="15" name="Relationship" dataDxfId="316"/>
    <tableColumn id="16" name="Relationship Date (UTC)" dataDxfId="315"/>
    <tableColumn id="17" name="Tweet" dataDxfId="314"/>
    <tableColumn id="18" name="URLs in Tweet" dataDxfId="313"/>
    <tableColumn id="19" name="Domains in Tweet" dataDxfId="312"/>
    <tableColumn id="20" name="Hashtags in Tweet" dataDxfId="311"/>
    <tableColumn id="21" name="Media in Tweet" dataDxfId="310"/>
    <tableColumn id="22" name="Tweet Image File" dataDxfId="309"/>
    <tableColumn id="23" name="Tweet Date (UTC)" dataDxfId="308"/>
    <tableColumn id="24" name="Twitter Page for Tweet" dataDxfId="307"/>
    <tableColumn id="25" name="Latitude" dataDxfId="306"/>
    <tableColumn id="26" name="Longitude" dataDxfId="305"/>
    <tableColumn id="27" name="Imported ID" dataDxfId="304"/>
    <tableColumn id="28" name="In-Reply-To Tweet ID" dataDxfId="303"/>
    <tableColumn id="29" name="Favorited" dataDxfId="302"/>
    <tableColumn id="30" name="Favorite Count" dataDxfId="301"/>
    <tableColumn id="31" name="In-Reply-To User ID" dataDxfId="300"/>
    <tableColumn id="32" name="Is Quote Status" dataDxfId="299"/>
    <tableColumn id="33" name="Language" dataDxfId="298"/>
    <tableColumn id="34" name="Possibly Sensitive" dataDxfId="297"/>
    <tableColumn id="35" name="Quoted Status ID" dataDxfId="296"/>
    <tableColumn id="36" name="Retweeted" dataDxfId="295"/>
    <tableColumn id="37" name="Retweet Count" dataDxfId="294"/>
    <tableColumn id="38" name="Retweet ID" dataDxfId="293"/>
    <tableColumn id="39" name="Source" dataDxfId="292"/>
    <tableColumn id="40" name="Truncated" dataDxfId="291"/>
    <tableColumn id="41" name="Unified Twitter ID" dataDxfId="290"/>
    <tableColumn id="42" name="Imported Tweet Type" dataDxfId="289"/>
    <tableColumn id="43" name="Added By Extended Analysis" dataDxfId="288"/>
    <tableColumn id="44" name="Corrected By Extended Analysis" dataDxfId="287"/>
    <tableColumn id="45" name="Place Bounding Box" dataDxfId="286"/>
    <tableColumn id="46" name="Place Country" dataDxfId="285"/>
    <tableColumn id="47" name="Place Country Code" dataDxfId="284"/>
    <tableColumn id="48" name="Place Full Name" dataDxfId="283"/>
    <tableColumn id="49" name="Place ID" dataDxfId="282"/>
    <tableColumn id="50" name="Place Name" dataDxfId="281"/>
    <tableColumn id="51" name="Place Type" dataDxfId="280"/>
    <tableColumn id="52" name="Place URL" dataDxfId="279"/>
    <tableColumn id="53" name="Edge Weight"/>
    <tableColumn id="54" name="Vertex 1 Group" dataDxfId="202">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1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2" totalsRowShown="0" headerRowDxfId="201" dataDxfId="200">
  <autoFilter ref="A2:C12"/>
  <tableColumns count="3">
    <tableColumn id="1" name="Group 1" dataDxfId="199"/>
    <tableColumn id="2" name="Group 2" dataDxfId="198"/>
    <tableColumn id="3" name="Edges" dataDxfId="197"/>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J9" totalsRowShown="0" headerRowDxfId="194" dataDxfId="193">
  <autoFilter ref="A1:J9"/>
  <tableColumns count="10">
    <tableColumn id="1" name="Top URLs in Tweet in Entire Graph" dataDxfId="192"/>
    <tableColumn id="2" name="Entire Graph Count" dataDxfId="191"/>
    <tableColumn id="3" name="Top URLs in Tweet in G1" dataDxfId="190"/>
    <tableColumn id="4" name="G1 Count" dataDxfId="189"/>
    <tableColumn id="5" name="Top URLs in Tweet in G2" dataDxfId="188"/>
    <tableColumn id="6" name="G2 Count" dataDxfId="187"/>
    <tableColumn id="7" name="Top URLs in Tweet in G3" dataDxfId="186"/>
    <tableColumn id="8" name="G3 Count" dataDxfId="185"/>
    <tableColumn id="9" name="Top URLs in Tweet in G4" dataDxfId="184"/>
    <tableColumn id="10" name="G4 Count" dataDxfId="183"/>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2:J16" totalsRowShown="0" headerRowDxfId="182" dataDxfId="181">
  <autoFilter ref="A12:J16"/>
  <tableColumns count="10">
    <tableColumn id="1" name="Top Domains in Tweet in Entire Graph" dataDxfId="180"/>
    <tableColumn id="2" name="Entire Graph Count" dataDxfId="179"/>
    <tableColumn id="3" name="Top Domains in Tweet in G1" dataDxfId="178"/>
    <tableColumn id="4" name="G1 Count" dataDxfId="177"/>
    <tableColumn id="5" name="Top Domains in Tweet in G2" dataDxfId="176"/>
    <tableColumn id="6" name="G2 Count" dataDxfId="175"/>
    <tableColumn id="7" name="Top Domains in Tweet in G3" dataDxfId="174"/>
    <tableColumn id="8" name="G3 Count" dataDxfId="173"/>
    <tableColumn id="9" name="Top Domains in Tweet in G4" dataDxfId="172"/>
    <tableColumn id="10" name="G4 Count" dataDxfId="171"/>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9:J29" totalsRowShown="0" headerRowDxfId="170" dataDxfId="169">
  <autoFilter ref="A19:J29"/>
  <tableColumns count="10">
    <tableColumn id="1" name="Top Hashtags in Tweet in Entire Graph" dataDxfId="168"/>
    <tableColumn id="2" name="Entire Graph Count" dataDxfId="167"/>
    <tableColumn id="3" name="Top Hashtags in Tweet in G1" dataDxfId="166"/>
    <tableColumn id="4" name="G1 Count" dataDxfId="165"/>
    <tableColumn id="5" name="Top Hashtags in Tweet in G2" dataDxfId="164"/>
    <tableColumn id="6" name="G2 Count" dataDxfId="163"/>
    <tableColumn id="7" name="Top Hashtags in Tweet in G3" dataDxfId="162"/>
    <tableColumn id="8" name="G3 Count" dataDxfId="161"/>
    <tableColumn id="9" name="Top Hashtags in Tweet in G4" dataDxfId="160"/>
    <tableColumn id="10" name="G4 Count" dataDxfId="15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2:J42" totalsRowShown="0" headerRowDxfId="157" dataDxfId="156">
  <autoFilter ref="A32:J42"/>
  <tableColumns count="10">
    <tableColumn id="1" name="Top Words in Tweet in Entire Graph" dataDxfId="155"/>
    <tableColumn id="2" name="Entire Graph Count" dataDxfId="154"/>
    <tableColumn id="3" name="Top Words in Tweet in G1" dataDxfId="153"/>
    <tableColumn id="4" name="G1 Count" dataDxfId="152"/>
    <tableColumn id="5" name="Top Words in Tweet in G2" dataDxfId="151"/>
    <tableColumn id="6" name="G2 Count" dataDxfId="150"/>
    <tableColumn id="7" name="Top Words in Tweet in G3" dataDxfId="149"/>
    <tableColumn id="8" name="G3 Count" dataDxfId="148"/>
    <tableColumn id="9" name="Top Words in Tweet in G4" dataDxfId="147"/>
    <tableColumn id="10" name="G4 Count" dataDxfId="146"/>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5:J55" totalsRowShown="0" headerRowDxfId="144" dataDxfId="143">
  <autoFilter ref="A45:J55"/>
  <tableColumns count="10">
    <tableColumn id="1" name="Top Word Pairs in Tweet in Entire Graph" dataDxfId="142"/>
    <tableColumn id="2" name="Entire Graph Count" dataDxfId="141"/>
    <tableColumn id="3" name="Top Word Pairs in Tweet in G1" dataDxfId="140"/>
    <tableColumn id="4" name="G1 Count" dataDxfId="139"/>
    <tableColumn id="5" name="Top Word Pairs in Tweet in G2" dataDxfId="138"/>
    <tableColumn id="6" name="G2 Count" dataDxfId="137"/>
    <tableColumn id="7" name="Top Word Pairs in Tweet in G3" dataDxfId="136"/>
    <tableColumn id="8" name="G3 Count" dataDxfId="135"/>
    <tableColumn id="9" name="Top Word Pairs in Tweet in G4" dataDxfId="134"/>
    <tableColumn id="10" name="G4 Count" dataDxfId="133"/>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8:J62" totalsRowShown="0" headerRowDxfId="131" dataDxfId="130">
  <autoFilter ref="A58:J62"/>
  <tableColumns count="10">
    <tableColumn id="1" name="Top Replied-To in Entire Graph" dataDxfId="129"/>
    <tableColumn id="2" name="Entire Graph Count" dataDxfId="125"/>
    <tableColumn id="3" name="Top Replied-To in G1" dataDxfId="124"/>
    <tableColumn id="4" name="G1 Count" dataDxfId="121"/>
    <tableColumn id="5" name="Top Replied-To in G2" dataDxfId="120"/>
    <tableColumn id="6" name="G2 Count" dataDxfId="117"/>
    <tableColumn id="7" name="Top Replied-To in G3" dataDxfId="116"/>
    <tableColumn id="8" name="G3 Count" dataDxfId="113"/>
    <tableColumn id="9" name="Top Replied-To in G4" dataDxfId="112"/>
    <tableColumn id="10" name="G4 Count" dataDxfId="111"/>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5:J75" totalsRowShown="0" headerRowDxfId="128" dataDxfId="127">
  <autoFilter ref="A65:J75"/>
  <tableColumns count="10">
    <tableColumn id="1" name="Top Mentioned in Entire Graph" dataDxfId="126"/>
    <tableColumn id="2" name="Entire Graph Count" dataDxfId="123"/>
    <tableColumn id="3" name="Top Mentioned in G1" dataDxfId="122"/>
    <tableColumn id="4" name="G1 Count" dataDxfId="119"/>
    <tableColumn id="5" name="Top Mentioned in G2" dataDxfId="118"/>
    <tableColumn id="6" name="G2 Count" dataDxfId="115"/>
    <tableColumn id="7" name="Top Mentioned in G3" dataDxfId="114"/>
    <tableColumn id="8" name="G3 Count" dataDxfId="110"/>
    <tableColumn id="9" name="Top Mentioned in G4" dataDxfId="109"/>
    <tableColumn id="10" name="G4 Count" dataDxfId="108"/>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8:J88" totalsRowShown="0" headerRowDxfId="105" dataDxfId="104">
  <autoFilter ref="A78:J88"/>
  <tableColumns count="10">
    <tableColumn id="1" name="Top Tweeters in Entire Graph" dataDxfId="103"/>
    <tableColumn id="2" name="Entire Graph Count" dataDxfId="102"/>
    <tableColumn id="3" name="Top Tweeters in G1" dataDxfId="101"/>
    <tableColumn id="4" name="G1 Count" dataDxfId="100"/>
    <tableColumn id="5" name="Top Tweeters in G2" dataDxfId="99"/>
    <tableColumn id="6" name="G2 Count" dataDxfId="98"/>
    <tableColumn id="7" name="Top Tweeters in G3" dataDxfId="97"/>
    <tableColumn id="8" name="G3 Count" dataDxfId="96"/>
    <tableColumn id="9" name="Top Tweeters in G4" dataDxfId="95"/>
    <tableColumn id="10" name="G4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2" totalsRowShown="0" headerRowDxfId="278" dataDxfId="277">
  <autoFilter ref="A2:BT32"/>
  <tableColumns count="72">
    <tableColumn id="1" name="Vertex" dataDxfId="276"/>
    <tableColumn id="72" name="Subgraph"/>
    <tableColumn id="2" name="Color" dataDxfId="275"/>
    <tableColumn id="5" name="Shape" dataDxfId="274"/>
    <tableColumn id="6" name="Size" dataDxfId="273"/>
    <tableColumn id="4" name="Opacity" dataDxfId="272"/>
    <tableColumn id="7" name="Image File" dataDxfId="271"/>
    <tableColumn id="3" name="Visibility" dataDxfId="270"/>
    <tableColumn id="10" name="Label" dataDxfId="269"/>
    <tableColumn id="16" name="Label Fill Color" dataDxfId="268"/>
    <tableColumn id="9" name="Label Position" dataDxfId="267"/>
    <tableColumn id="8" name="Tooltip" dataDxfId="266"/>
    <tableColumn id="18" name="Layout Order" dataDxfId="265"/>
    <tableColumn id="13" name="X" dataDxfId="264"/>
    <tableColumn id="14" name="Y" dataDxfId="263"/>
    <tableColumn id="12" name="Locked?" dataDxfId="262"/>
    <tableColumn id="19" name="Polar R" dataDxfId="261"/>
    <tableColumn id="20" name="Polar Angle" dataDxfId="260"/>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259"/>
    <tableColumn id="28" name="Dynamic Filter" dataDxfId="258"/>
    <tableColumn id="17" name="Add Your Own Columns Here" dataDxfId="257"/>
    <tableColumn id="30" name="Name" dataDxfId="256"/>
    <tableColumn id="31" name="Followed" dataDxfId="255"/>
    <tableColumn id="32" name="Followers" dataDxfId="254"/>
    <tableColumn id="33" name="Tweets" dataDxfId="253"/>
    <tableColumn id="34" name="Favorites" dataDxfId="252"/>
    <tableColumn id="35" name="Time Zone UTC Offset (Seconds)" dataDxfId="251"/>
    <tableColumn id="36" name="Description" dataDxfId="250"/>
    <tableColumn id="37" name="Location" dataDxfId="249"/>
    <tableColumn id="38" name="Web" dataDxfId="248"/>
    <tableColumn id="39" name="Time Zone" dataDxfId="247"/>
    <tableColumn id="40" name="Joined Twitter Date (UTC)" dataDxfId="246"/>
    <tableColumn id="41" name="Profile Banner Url" dataDxfId="245"/>
    <tableColumn id="42" name="Default Profile" dataDxfId="244"/>
    <tableColumn id="43" name="Default Profile Image" dataDxfId="243"/>
    <tableColumn id="44" name="Geo Enabled" dataDxfId="242"/>
    <tableColumn id="45" name="Language" dataDxfId="241"/>
    <tableColumn id="46" name="Listed Count" dataDxfId="240"/>
    <tableColumn id="47" name="Profile Background Image Url" dataDxfId="239"/>
    <tableColumn id="48" name="Verified" dataDxfId="238"/>
    <tableColumn id="49" name="Custom Menu Item Text" dataDxfId="237"/>
    <tableColumn id="50" name="Custom Menu Item Action" dataDxfId="236"/>
    <tableColumn id="51" name="Tweeted Search Term?" dataDxfId="203"/>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224" totalsRowShown="0" headerRowDxfId="82" dataDxfId="81">
  <autoFilter ref="A1:G224"/>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96" totalsRowShown="0" headerRowDxfId="73" dataDxfId="72">
  <autoFilter ref="A1:L196"/>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235">
  <autoFilter ref="A2:AO6"/>
  <tableColumns count="41">
    <tableColumn id="1" name="Group" dataDxfId="210"/>
    <tableColumn id="2" name="Vertex Color" dataDxfId="209"/>
    <tableColumn id="3" name="Vertex Shape" dataDxfId="207"/>
    <tableColumn id="22" name="Visibility" dataDxfId="208"/>
    <tableColumn id="4" name="Collapsed?"/>
    <tableColumn id="18" name="Label" dataDxfId="234"/>
    <tableColumn id="20" name="Collapsed X"/>
    <tableColumn id="21" name="Collapsed Y"/>
    <tableColumn id="6" name="ID" dataDxfId="233"/>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58"/>
    <tableColumn id="27" name="Top Hashtags in Tweet" dataDxfId="145"/>
    <tableColumn id="28" name="Top Words in Tweet" dataDxfId="132"/>
    <tableColumn id="29" name="Top Word Pairs in Tweet" dataDxfId="107"/>
    <tableColumn id="30" name="Top Replied-To in Tweet" dataDxfId="106"/>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1" totalsRowShown="0" headerRowDxfId="232" dataDxfId="231">
  <autoFilter ref="A1:C31"/>
  <tableColumns count="3">
    <tableColumn id="1" name="Group" dataDxfId="206"/>
    <tableColumn id="2" name="Vertex" dataDxfId="205"/>
    <tableColumn id="3" name="Vertex ID" dataDxfId="20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96"/>
    <tableColumn id="2" name="Value" dataDxfId="19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30"/>
    <tableColumn id="2" name="Degree Frequency" dataDxfId="229">
      <calculatedColumnFormula>COUNTIF(Vertices[Degree], "&gt;= " &amp; D2) - COUNTIF(Vertices[Degree], "&gt;=" &amp; D3)</calculatedColumnFormula>
    </tableColumn>
    <tableColumn id="3" name="In-Degree Bin" dataDxfId="228"/>
    <tableColumn id="4" name="In-Degree Frequency" dataDxfId="227">
      <calculatedColumnFormula>COUNTIF(Vertices[In-Degree], "&gt;= " &amp; F2) - COUNTIF(Vertices[In-Degree], "&gt;=" &amp; F3)</calculatedColumnFormula>
    </tableColumn>
    <tableColumn id="5" name="Out-Degree Bin" dataDxfId="226"/>
    <tableColumn id="6" name="Out-Degree Frequency" dataDxfId="225">
      <calculatedColumnFormula>COUNTIF(Vertices[Out-Degree], "&gt;= " &amp; H2) - COUNTIF(Vertices[Out-Degree], "&gt;=" &amp; H3)</calculatedColumnFormula>
    </tableColumn>
    <tableColumn id="7" name="Betweenness Centrality Bin" dataDxfId="224"/>
    <tableColumn id="8" name="Betweenness Centrality Frequency" dataDxfId="223">
      <calculatedColumnFormula>COUNTIF(Vertices[Betweenness Centrality], "&gt;= " &amp; J2) - COUNTIF(Vertices[Betweenness Centrality], "&gt;=" &amp; J3)</calculatedColumnFormula>
    </tableColumn>
    <tableColumn id="9" name="Closeness Centrality Bin" dataDxfId="222"/>
    <tableColumn id="10" name="Closeness Centrality Frequency" dataDxfId="221">
      <calculatedColumnFormula>COUNTIF(Vertices[Closeness Centrality], "&gt;= " &amp; L2) - COUNTIF(Vertices[Closeness Centrality], "&gt;=" &amp; L3)</calculatedColumnFormula>
    </tableColumn>
    <tableColumn id="11" name="Eigenvector Centrality Bin" dataDxfId="220"/>
    <tableColumn id="12" name="Eigenvector Centrality Frequency" dataDxfId="219">
      <calculatedColumnFormula>COUNTIF(Vertices[Eigenvector Centrality], "&gt;= " &amp; N2) - COUNTIF(Vertices[Eigenvector Centrality], "&gt;=" &amp; N3)</calculatedColumnFormula>
    </tableColumn>
    <tableColumn id="18" name="PageRank Bin" dataDxfId="218"/>
    <tableColumn id="17" name="PageRank Frequency" dataDxfId="217">
      <calculatedColumnFormula>COUNTIF(Vertices[Eigenvector Centrality], "&gt;= " &amp; P2) - COUNTIF(Vertices[Eigenvector Centrality], "&gt;=" &amp; P3)</calculatedColumnFormula>
    </tableColumn>
    <tableColumn id="13" name="Clustering Coefficient Bin" dataDxfId="216"/>
    <tableColumn id="14" name="Clustering Coefficient Frequency" dataDxfId="215">
      <calculatedColumnFormula>COUNTIF(Vertices[Clustering Coefficient], "&gt;= " &amp; R2) - COUNTIF(Vertices[Clustering Coefficient], "&gt;=" &amp; R3)</calculatedColumnFormula>
    </tableColumn>
    <tableColumn id="15" name="Dynamic Filter Bin" dataDxfId="214"/>
    <tableColumn id="16" name="Dynamic Filter Frequency" dataDxfId="21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1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JaneSancinito/status/1118984861119860736" TargetMode="External" /><Relationship Id="rId2" Type="http://schemas.openxmlformats.org/officeDocument/2006/relationships/hyperlink" Target="https://twitter.com/JaneSancinito/status/1118984861119860736" TargetMode="External" /><Relationship Id="rId3" Type="http://schemas.openxmlformats.org/officeDocument/2006/relationships/hyperlink" Target="https://twitter.com/JaneSancinito/status/1118984861119860736" TargetMode="External" /><Relationship Id="rId4" Type="http://schemas.openxmlformats.org/officeDocument/2006/relationships/hyperlink" Target="https://twitter.com/JaneSancinito/status/1118984861119860736" TargetMode="External" /><Relationship Id="rId5" Type="http://schemas.openxmlformats.org/officeDocument/2006/relationships/hyperlink" Target="https://en.wikipedia.org/wiki/Wikipedia:Women%27s_Classical_Committee/Events_and_Workshops" TargetMode="External" /><Relationship Id="rId6" Type="http://schemas.openxmlformats.org/officeDocument/2006/relationships/hyperlink" Target="https://link.springer.com/referenceworkentry/10.1007%2F978-3-319-51726-1_3432-1" TargetMode="External" /><Relationship Id="rId7" Type="http://schemas.openxmlformats.org/officeDocument/2006/relationships/hyperlink" Target="https://twitter.com/DataClassics/status/1118698048056713216" TargetMode="External" /><Relationship Id="rId8" Type="http://schemas.openxmlformats.org/officeDocument/2006/relationships/hyperlink" Target="https://twitter.com/annapjudson/status/1121034773634400256" TargetMode="External" /><Relationship Id="rId9" Type="http://schemas.openxmlformats.org/officeDocument/2006/relationships/hyperlink" Target="https://twitter.com/DataClassics/status/1118698048056713216" TargetMode="External" /><Relationship Id="rId10" Type="http://schemas.openxmlformats.org/officeDocument/2006/relationships/hyperlink" Target="https://twitter.com/annapjudson/status/1121034773634400256" TargetMode="External" /><Relationship Id="rId11" Type="http://schemas.openxmlformats.org/officeDocument/2006/relationships/hyperlink" Target="https://twitter.com/annapjudson/status/1121016552302829576" TargetMode="External" /><Relationship Id="rId12" Type="http://schemas.openxmlformats.org/officeDocument/2006/relationships/hyperlink" Target="https://twitter.com/JaneSancinito/status/1118984861119860736" TargetMode="External" /><Relationship Id="rId13" Type="http://schemas.openxmlformats.org/officeDocument/2006/relationships/hyperlink" Target="https://twitter.com/JaneSancinito/status/1118984861119860736" TargetMode="External" /><Relationship Id="rId14" Type="http://schemas.openxmlformats.org/officeDocument/2006/relationships/hyperlink" Target="https://twitter.com/JaneSancinito/status/1118984861119860736" TargetMode="External" /><Relationship Id="rId15" Type="http://schemas.openxmlformats.org/officeDocument/2006/relationships/hyperlink" Target="https://twitter.com/JaneSancinito/status/1118984861119860736" TargetMode="External" /><Relationship Id="rId16" Type="http://schemas.openxmlformats.org/officeDocument/2006/relationships/hyperlink" Target="https://twitter.com/JaneSancinito/status/1118984861119860736" TargetMode="External" /><Relationship Id="rId17" Type="http://schemas.openxmlformats.org/officeDocument/2006/relationships/hyperlink" Target="https://twitter.com/JaneSancinito/status/1118984861119860736" TargetMode="External" /><Relationship Id="rId18" Type="http://schemas.openxmlformats.org/officeDocument/2006/relationships/hyperlink" Target="https://twitter.com/JaneSancinito/status/1118984861119860736" TargetMode="External" /><Relationship Id="rId19" Type="http://schemas.openxmlformats.org/officeDocument/2006/relationships/hyperlink" Target="https://twitter.com/JaneSancinito/status/1119996111241007104" TargetMode="External" /><Relationship Id="rId20" Type="http://schemas.openxmlformats.org/officeDocument/2006/relationships/hyperlink" Target="https://thefword.org.uk/2019/04/its-not-alleged-if-theres-no-allegation/?fbclid=IwAR0lHbyGcmvcUnYxBozsFr6OuqN5JFMsMaHWtUni8wfirKsKavjOqBhLZsc" TargetMode="External" /><Relationship Id="rId21" Type="http://schemas.openxmlformats.org/officeDocument/2006/relationships/hyperlink" Target="https://twitter.com/annapjudson/status/1121016552302829576" TargetMode="External" /><Relationship Id="rId22" Type="http://schemas.openxmlformats.org/officeDocument/2006/relationships/hyperlink" Target="https://pbs.twimg.com/media/D4duzBgWkAI3K6q.jpg" TargetMode="External" /><Relationship Id="rId23" Type="http://schemas.openxmlformats.org/officeDocument/2006/relationships/hyperlink" Target="https://pbs.twimg.com/media/D4duzBgWkAI3K6q.jpg" TargetMode="External" /><Relationship Id="rId24" Type="http://schemas.openxmlformats.org/officeDocument/2006/relationships/hyperlink" Target="https://pbs.twimg.com/media/D42E6spWwAAtzoW.jpg" TargetMode="External" /><Relationship Id="rId25" Type="http://schemas.openxmlformats.org/officeDocument/2006/relationships/hyperlink" Target="https://pbs.twimg.com/media/D4duzBgWkAI3K6q.jpg" TargetMode="External" /><Relationship Id="rId26" Type="http://schemas.openxmlformats.org/officeDocument/2006/relationships/hyperlink" Target="https://pbs.twimg.com/media/D4duzBgWkAI3K6q.jpg" TargetMode="External" /><Relationship Id="rId27" Type="http://schemas.openxmlformats.org/officeDocument/2006/relationships/hyperlink" Target="https://pbs.twimg.com/media/D47gTHoWAAAbcRz.jpg" TargetMode="External" /><Relationship Id="rId28" Type="http://schemas.openxmlformats.org/officeDocument/2006/relationships/hyperlink" Target="https://pbs.twimg.com/media/D47c9JjXkAMfSR-.png" TargetMode="External" /><Relationship Id="rId29" Type="http://schemas.openxmlformats.org/officeDocument/2006/relationships/hyperlink" Target="https://pbs.twimg.com/media/D47gTHoWAAAbcRz.jpg" TargetMode="External" /><Relationship Id="rId30" Type="http://schemas.openxmlformats.org/officeDocument/2006/relationships/hyperlink" Target="https://pbs.twimg.com/media/D47hP85W0AAfFVz.png" TargetMode="External" /><Relationship Id="rId31" Type="http://schemas.openxmlformats.org/officeDocument/2006/relationships/hyperlink" Target="http://pbs.twimg.com/profile_images/910022613401001984/TZxD2MNm_normal.jpg" TargetMode="External" /><Relationship Id="rId32" Type="http://schemas.openxmlformats.org/officeDocument/2006/relationships/hyperlink" Target="http://pbs.twimg.com/profile_images/910022613401001984/TZxD2MNm_normal.jpg" TargetMode="External" /><Relationship Id="rId33" Type="http://schemas.openxmlformats.org/officeDocument/2006/relationships/hyperlink" Target="http://pbs.twimg.com/profile_images/555315595898413056/GBlIVNPp_normal.jpeg" TargetMode="External" /><Relationship Id="rId34" Type="http://schemas.openxmlformats.org/officeDocument/2006/relationships/hyperlink" Target="http://pbs.twimg.com/profile_images/893938262011781120/PvD4MwYX_normal.jpg" TargetMode="External" /><Relationship Id="rId35" Type="http://schemas.openxmlformats.org/officeDocument/2006/relationships/hyperlink" Target="http://pbs.twimg.com/profile_images/893938262011781120/PvD4MwYX_normal.jpg" TargetMode="External" /><Relationship Id="rId36" Type="http://schemas.openxmlformats.org/officeDocument/2006/relationships/hyperlink" Target="http://pbs.twimg.com/profile_images/893938262011781120/PvD4MwYX_normal.jpg" TargetMode="External" /><Relationship Id="rId37" Type="http://schemas.openxmlformats.org/officeDocument/2006/relationships/hyperlink" Target="http://pbs.twimg.com/profile_images/893938262011781120/PvD4MwYX_normal.jpg" TargetMode="External" /><Relationship Id="rId38" Type="http://schemas.openxmlformats.org/officeDocument/2006/relationships/hyperlink" Target="http://pbs.twimg.com/profile_images/710070846979743745/T0glV-UG_normal.jpg" TargetMode="External" /><Relationship Id="rId39" Type="http://schemas.openxmlformats.org/officeDocument/2006/relationships/hyperlink" Target="http://pbs.twimg.com/profile_images/1058041556119240704/un0_EVoh_normal.jpg" TargetMode="External" /><Relationship Id="rId40" Type="http://schemas.openxmlformats.org/officeDocument/2006/relationships/hyperlink" Target="https://pbs.twimg.com/media/D4duzBgWkAI3K6q.jpg" TargetMode="External" /><Relationship Id="rId41" Type="http://schemas.openxmlformats.org/officeDocument/2006/relationships/hyperlink" Target="http://pbs.twimg.com/profile_images/422877005076389888/WhJIEjrp_normal.png" TargetMode="External" /><Relationship Id="rId42" Type="http://schemas.openxmlformats.org/officeDocument/2006/relationships/hyperlink" Target="http://pbs.twimg.com/profile_images/1023559386164285440/xgdUfC01_normal.jpg" TargetMode="External" /><Relationship Id="rId43" Type="http://schemas.openxmlformats.org/officeDocument/2006/relationships/hyperlink" Target="http://pbs.twimg.com/profile_images/1023559386164285440/xgdUfC01_normal.jpg" TargetMode="External" /><Relationship Id="rId44" Type="http://schemas.openxmlformats.org/officeDocument/2006/relationships/hyperlink" Target="http://pbs.twimg.com/profile_images/762320677487599616/RyaRYzWj_normal.jpg" TargetMode="External" /><Relationship Id="rId45" Type="http://schemas.openxmlformats.org/officeDocument/2006/relationships/hyperlink" Target="http://pbs.twimg.com/profile_images/762320677487599616/RyaRYzWj_normal.jpg" TargetMode="External" /><Relationship Id="rId46" Type="http://schemas.openxmlformats.org/officeDocument/2006/relationships/hyperlink" Target="http://pbs.twimg.com/profile_images/984544735376404480/MYwX5yk3_normal.jpg" TargetMode="External" /><Relationship Id="rId47" Type="http://schemas.openxmlformats.org/officeDocument/2006/relationships/hyperlink" Target="http://pbs.twimg.com/profile_images/984544735376404480/MYwX5yk3_normal.jpg" TargetMode="External" /><Relationship Id="rId48" Type="http://schemas.openxmlformats.org/officeDocument/2006/relationships/hyperlink" Target="http://pbs.twimg.com/profile_images/984544735376404480/MYwX5yk3_normal.jpg" TargetMode="External" /><Relationship Id="rId49" Type="http://schemas.openxmlformats.org/officeDocument/2006/relationships/hyperlink" Target="http://pbs.twimg.com/profile_images/916307807573594112/sifVb75j_normal.jpg" TargetMode="External" /><Relationship Id="rId50" Type="http://schemas.openxmlformats.org/officeDocument/2006/relationships/hyperlink" Target="http://pbs.twimg.com/profile_images/916307807573594112/sifVb75j_normal.jpg" TargetMode="External" /><Relationship Id="rId51" Type="http://schemas.openxmlformats.org/officeDocument/2006/relationships/hyperlink" Target="http://pbs.twimg.com/profile_images/1070717753521250304/BdVAoou8_normal.jpg" TargetMode="External" /><Relationship Id="rId52" Type="http://schemas.openxmlformats.org/officeDocument/2006/relationships/hyperlink" Target="http://pbs.twimg.com/profile_images/1070717753521250304/BdVAoou8_normal.jpg" TargetMode="External" /><Relationship Id="rId53" Type="http://schemas.openxmlformats.org/officeDocument/2006/relationships/hyperlink" Target="http://pbs.twimg.com/profile_images/105405251/valeria-small-rede_normal.jpg" TargetMode="External" /><Relationship Id="rId54" Type="http://schemas.openxmlformats.org/officeDocument/2006/relationships/hyperlink" Target="http://pbs.twimg.com/profile_images/105405251/valeria-small-rede_normal.jpg" TargetMode="External" /><Relationship Id="rId55" Type="http://schemas.openxmlformats.org/officeDocument/2006/relationships/hyperlink" Target="http://pbs.twimg.com/profile_images/1097087825/Bibliography_normal.jpg" TargetMode="External" /><Relationship Id="rId56" Type="http://schemas.openxmlformats.org/officeDocument/2006/relationships/hyperlink" Target="https://pbs.twimg.com/media/D4duzBgWkAI3K6q.jpg" TargetMode="External" /><Relationship Id="rId57" Type="http://schemas.openxmlformats.org/officeDocument/2006/relationships/hyperlink" Target="http://pbs.twimg.com/profile_images/1679714511/Black_Moon_and_Ochre_normal.jpeg" TargetMode="External" /><Relationship Id="rId58" Type="http://schemas.openxmlformats.org/officeDocument/2006/relationships/hyperlink" Target="http://pbs.twimg.com/profile_images/1679714511/Black_Moon_and_Ochre_normal.jpeg" TargetMode="External" /><Relationship Id="rId59" Type="http://schemas.openxmlformats.org/officeDocument/2006/relationships/hyperlink" Target="https://pbs.twimg.com/media/D42E6spWwAAtzoW.jpg" TargetMode="External" /><Relationship Id="rId60" Type="http://schemas.openxmlformats.org/officeDocument/2006/relationships/hyperlink" Target="http://pbs.twimg.com/profile_images/746354309072359424/cNd8oK5A_normal.jpg" TargetMode="External" /><Relationship Id="rId61" Type="http://schemas.openxmlformats.org/officeDocument/2006/relationships/hyperlink" Target="https://pbs.twimg.com/media/D4duzBgWkAI3K6q.jpg" TargetMode="External" /><Relationship Id="rId62" Type="http://schemas.openxmlformats.org/officeDocument/2006/relationships/hyperlink" Target="http://pbs.twimg.com/profile_images/1039237325132312577/trQYmiQV_normal.jpg" TargetMode="External" /><Relationship Id="rId63" Type="http://schemas.openxmlformats.org/officeDocument/2006/relationships/hyperlink" Target="http://pbs.twimg.com/profile_images/1039237325132312577/trQYmiQV_normal.jpg" TargetMode="External" /><Relationship Id="rId64" Type="http://schemas.openxmlformats.org/officeDocument/2006/relationships/hyperlink" Target="http://pbs.twimg.com/profile_images/987381027478888448/J3JXKEEJ_normal.jpg" TargetMode="External" /><Relationship Id="rId65" Type="http://schemas.openxmlformats.org/officeDocument/2006/relationships/hyperlink" Target="http://pbs.twimg.com/profile_images/1107426611643801600/0kZ3mErY_normal.png" TargetMode="External" /><Relationship Id="rId66" Type="http://schemas.openxmlformats.org/officeDocument/2006/relationships/hyperlink" Target="http://pbs.twimg.com/profile_images/1107426611643801600/0kZ3mErY_normal.png" TargetMode="External" /><Relationship Id="rId67" Type="http://schemas.openxmlformats.org/officeDocument/2006/relationships/hyperlink" Target="http://pbs.twimg.com/profile_images/987381027478888448/J3JXKEEJ_normal.jpg" TargetMode="External" /><Relationship Id="rId68" Type="http://schemas.openxmlformats.org/officeDocument/2006/relationships/hyperlink" Target="http://pbs.twimg.com/profile_images/552525124440580096/sTvWemTH_normal.png" TargetMode="External" /><Relationship Id="rId69" Type="http://schemas.openxmlformats.org/officeDocument/2006/relationships/hyperlink" Target="http://pbs.twimg.com/profile_images/1006177718864695296/ZuhJHJYy_normal.jpg" TargetMode="External" /><Relationship Id="rId70" Type="http://schemas.openxmlformats.org/officeDocument/2006/relationships/hyperlink" Target="http://pbs.twimg.com/profile_images/987381027478888448/J3JXKEEJ_normal.jpg" TargetMode="External" /><Relationship Id="rId71" Type="http://schemas.openxmlformats.org/officeDocument/2006/relationships/hyperlink" Target="http://pbs.twimg.com/profile_images/979276701002760192/KJBJ345H_normal.jpg" TargetMode="External" /><Relationship Id="rId72" Type="http://schemas.openxmlformats.org/officeDocument/2006/relationships/hyperlink" Target="http://pbs.twimg.com/profile_images/552525124440580096/sTvWemTH_normal.png" TargetMode="External" /><Relationship Id="rId73" Type="http://schemas.openxmlformats.org/officeDocument/2006/relationships/hyperlink" Target="http://pbs.twimg.com/profile_images/552525124440580096/sTvWemTH_normal.png" TargetMode="External" /><Relationship Id="rId74" Type="http://schemas.openxmlformats.org/officeDocument/2006/relationships/hyperlink" Target="http://pbs.twimg.com/profile_images/987381027478888448/J3JXKEEJ_normal.jpg" TargetMode="External" /><Relationship Id="rId75" Type="http://schemas.openxmlformats.org/officeDocument/2006/relationships/hyperlink" Target="http://pbs.twimg.com/profile_images/987381027478888448/J3JXKEEJ_normal.jpg" TargetMode="External" /><Relationship Id="rId76" Type="http://schemas.openxmlformats.org/officeDocument/2006/relationships/hyperlink" Target="http://pbs.twimg.com/profile_images/987381027478888448/J3JXKEEJ_normal.jpg" TargetMode="External" /><Relationship Id="rId77" Type="http://schemas.openxmlformats.org/officeDocument/2006/relationships/hyperlink" Target="http://pbs.twimg.com/profile_images/987381027478888448/J3JXKEEJ_normal.jpg" TargetMode="External" /><Relationship Id="rId78" Type="http://schemas.openxmlformats.org/officeDocument/2006/relationships/hyperlink" Target="http://pbs.twimg.com/profile_images/987381027478888448/J3JXKEEJ_normal.jpg" TargetMode="External" /><Relationship Id="rId79" Type="http://schemas.openxmlformats.org/officeDocument/2006/relationships/hyperlink" Target="http://pbs.twimg.com/profile_images/979276701002760192/KJBJ345H_normal.jpg" TargetMode="External" /><Relationship Id="rId80" Type="http://schemas.openxmlformats.org/officeDocument/2006/relationships/hyperlink" Target="http://pbs.twimg.com/profile_images/552525124440580096/sTvWemTH_normal.png" TargetMode="External" /><Relationship Id="rId81" Type="http://schemas.openxmlformats.org/officeDocument/2006/relationships/hyperlink" Target="http://pbs.twimg.com/profile_images/1027166700721065984/mRqWned__normal.jpg" TargetMode="External" /><Relationship Id="rId82" Type="http://schemas.openxmlformats.org/officeDocument/2006/relationships/hyperlink" Target="http://pbs.twimg.com/profile_images/552525124440580096/sTvWemTH_normal.png" TargetMode="External" /><Relationship Id="rId83" Type="http://schemas.openxmlformats.org/officeDocument/2006/relationships/hyperlink" Target="http://pbs.twimg.com/profile_images/1027166700721065984/mRqWned__normal.jpg" TargetMode="External" /><Relationship Id="rId84" Type="http://schemas.openxmlformats.org/officeDocument/2006/relationships/hyperlink" Target="http://pbs.twimg.com/profile_images/1078375927200051201/574nxRro_normal.jpg" TargetMode="External" /><Relationship Id="rId85" Type="http://schemas.openxmlformats.org/officeDocument/2006/relationships/hyperlink" Target="http://pbs.twimg.com/profile_images/1039237325132312577/trQYmiQV_normal.jpg" TargetMode="External" /><Relationship Id="rId86" Type="http://schemas.openxmlformats.org/officeDocument/2006/relationships/hyperlink" Target="http://pbs.twimg.com/profile_images/1027166700721065984/mRqWned__normal.jpg" TargetMode="External" /><Relationship Id="rId87" Type="http://schemas.openxmlformats.org/officeDocument/2006/relationships/hyperlink" Target="http://pbs.twimg.com/profile_images/1078375927200051201/574nxRro_normal.jpg" TargetMode="External" /><Relationship Id="rId88" Type="http://schemas.openxmlformats.org/officeDocument/2006/relationships/hyperlink" Target="http://pbs.twimg.com/profile_images/1039237325132312577/trQYmiQV_normal.jpg" TargetMode="External" /><Relationship Id="rId89" Type="http://schemas.openxmlformats.org/officeDocument/2006/relationships/hyperlink" Target="http://pbs.twimg.com/profile_images/1027166700721065984/mRqWned__normal.jpg" TargetMode="External" /><Relationship Id="rId90" Type="http://schemas.openxmlformats.org/officeDocument/2006/relationships/hyperlink" Target="http://pbs.twimg.com/profile_images/1078375927200051201/574nxRro_normal.jpg" TargetMode="External" /><Relationship Id="rId91" Type="http://schemas.openxmlformats.org/officeDocument/2006/relationships/hyperlink" Target="http://pbs.twimg.com/profile_images/1039237325132312577/trQYmiQV_normal.jpg" TargetMode="External" /><Relationship Id="rId92" Type="http://schemas.openxmlformats.org/officeDocument/2006/relationships/hyperlink" Target="http://pbs.twimg.com/profile_images/1027166700721065984/mRqWned__normal.jpg" TargetMode="External" /><Relationship Id="rId93" Type="http://schemas.openxmlformats.org/officeDocument/2006/relationships/hyperlink" Target="https://pbs.twimg.com/media/D4duzBgWkAI3K6q.jpg" TargetMode="External" /><Relationship Id="rId94" Type="http://schemas.openxmlformats.org/officeDocument/2006/relationships/hyperlink" Target="http://pbs.twimg.com/profile_images/1027166700721065984/mRqWned__normal.jpg" TargetMode="External" /><Relationship Id="rId95" Type="http://schemas.openxmlformats.org/officeDocument/2006/relationships/hyperlink" Target="http://pbs.twimg.com/profile_images/1027166700721065984/mRqWned__normal.jpg" TargetMode="External" /><Relationship Id="rId96" Type="http://schemas.openxmlformats.org/officeDocument/2006/relationships/hyperlink" Target="http://pbs.twimg.com/profile_images/1027166700721065984/mRqWned__normal.jpg" TargetMode="External" /><Relationship Id="rId97" Type="http://schemas.openxmlformats.org/officeDocument/2006/relationships/hyperlink" Target="https://pbs.twimg.com/media/D47gTHoWAAAbcRz.jpg" TargetMode="External" /><Relationship Id="rId98" Type="http://schemas.openxmlformats.org/officeDocument/2006/relationships/hyperlink" Target="http://pbs.twimg.com/profile_images/1027166700721065984/mRqWned__normal.jpg" TargetMode="External" /><Relationship Id="rId99" Type="http://schemas.openxmlformats.org/officeDocument/2006/relationships/hyperlink" Target="https://pbs.twimg.com/media/D47c9JjXkAMfSR-.png" TargetMode="External" /><Relationship Id="rId100" Type="http://schemas.openxmlformats.org/officeDocument/2006/relationships/hyperlink" Target="https://pbs.twimg.com/media/D47gTHoWAAAbcRz.jpg" TargetMode="External" /><Relationship Id="rId101" Type="http://schemas.openxmlformats.org/officeDocument/2006/relationships/hyperlink" Target="http://pbs.twimg.com/profile_images/1027166700721065984/mRqWned__normal.jpg" TargetMode="External" /><Relationship Id="rId102" Type="http://schemas.openxmlformats.org/officeDocument/2006/relationships/hyperlink" Target="http://pbs.twimg.com/profile_images/984568779123273728/JzJR61Qv_normal.jpg" TargetMode="External" /><Relationship Id="rId103" Type="http://schemas.openxmlformats.org/officeDocument/2006/relationships/hyperlink" Target="http://pbs.twimg.com/profile_images/1027166700721065984/mRqWned__normal.jpg" TargetMode="External" /><Relationship Id="rId104" Type="http://schemas.openxmlformats.org/officeDocument/2006/relationships/hyperlink" Target="http://pbs.twimg.com/profile_images/1027166700721065984/mRqWned__normal.jpg" TargetMode="External" /><Relationship Id="rId105" Type="http://schemas.openxmlformats.org/officeDocument/2006/relationships/hyperlink" Target="https://pbs.twimg.com/media/D47hP85W0AAfFVz.png" TargetMode="External" /><Relationship Id="rId106" Type="http://schemas.openxmlformats.org/officeDocument/2006/relationships/hyperlink" Target="http://pbs.twimg.com/profile_images/1027166700721065984/mRqWned__normal.jpg" TargetMode="External" /><Relationship Id="rId107" Type="http://schemas.openxmlformats.org/officeDocument/2006/relationships/hyperlink" Target="http://pbs.twimg.com/profile_images/1027166700721065984/mRqWned__normal.jpg" TargetMode="External" /><Relationship Id="rId108" Type="http://schemas.openxmlformats.org/officeDocument/2006/relationships/hyperlink" Target="http://pbs.twimg.com/profile_images/1027166700721065984/mRqWned__normal.jpg" TargetMode="External" /><Relationship Id="rId109" Type="http://schemas.openxmlformats.org/officeDocument/2006/relationships/hyperlink" Target="http://pbs.twimg.com/profile_images/984568779123273728/JzJR61Qv_normal.jpg" TargetMode="External" /><Relationship Id="rId110" Type="http://schemas.openxmlformats.org/officeDocument/2006/relationships/hyperlink" Target="https://twitter.com/#!/pennycoombe/status/1087730180930654209" TargetMode="External" /><Relationship Id="rId111" Type="http://schemas.openxmlformats.org/officeDocument/2006/relationships/hyperlink" Target="https://twitter.com/#!/pennycoombe/status/1087730180930654209" TargetMode="External" /><Relationship Id="rId112" Type="http://schemas.openxmlformats.org/officeDocument/2006/relationships/hyperlink" Target="https://twitter.com/#!/medievalsaints/status/1118885169665015809" TargetMode="External" /><Relationship Id="rId113" Type="http://schemas.openxmlformats.org/officeDocument/2006/relationships/hyperlink" Target="https://twitter.com/#!/kinthelibrary/status/1119209085742780416" TargetMode="External" /><Relationship Id="rId114" Type="http://schemas.openxmlformats.org/officeDocument/2006/relationships/hyperlink" Target="https://twitter.com/#!/kinthelibrary/status/1119209085742780416" TargetMode="External" /><Relationship Id="rId115" Type="http://schemas.openxmlformats.org/officeDocument/2006/relationships/hyperlink" Target="https://twitter.com/#!/kinthelibrary/status/1119209085742780416" TargetMode="External" /><Relationship Id="rId116" Type="http://schemas.openxmlformats.org/officeDocument/2006/relationships/hyperlink" Target="https://twitter.com/#!/kinthelibrary/status/1119209085742780416" TargetMode="External" /><Relationship Id="rId117" Type="http://schemas.openxmlformats.org/officeDocument/2006/relationships/hyperlink" Target="https://twitter.com/#!/durham_classics/status/1120700170361085953" TargetMode="External" /><Relationship Id="rId118" Type="http://schemas.openxmlformats.org/officeDocument/2006/relationships/hyperlink" Target="https://twitter.com/#!/maimusie/status/1120719574498979840" TargetMode="External" /><Relationship Id="rId119" Type="http://schemas.openxmlformats.org/officeDocument/2006/relationships/hyperlink" Target="https://twitter.com/#!/elliemackin/status/1120721920931004416" TargetMode="External" /><Relationship Id="rId120" Type="http://schemas.openxmlformats.org/officeDocument/2006/relationships/hyperlink" Target="https://twitter.com/#!/sarahebond/status/1120764843856945154" TargetMode="External" /><Relationship Id="rId121" Type="http://schemas.openxmlformats.org/officeDocument/2006/relationships/hyperlink" Target="https://twitter.com/#!/florencesn/status/1121033085213130752" TargetMode="External" /><Relationship Id="rId122" Type="http://schemas.openxmlformats.org/officeDocument/2006/relationships/hyperlink" Target="https://twitter.com/#!/florencesn/status/1121033085213130752" TargetMode="External" /><Relationship Id="rId123" Type="http://schemas.openxmlformats.org/officeDocument/2006/relationships/hyperlink" Target="https://twitter.com/#!/wn_cac/status/1121041145256136704" TargetMode="External" /><Relationship Id="rId124" Type="http://schemas.openxmlformats.org/officeDocument/2006/relationships/hyperlink" Target="https://twitter.com/#!/wn_cac/status/1121041145256136704" TargetMode="External" /><Relationship Id="rId125" Type="http://schemas.openxmlformats.org/officeDocument/2006/relationships/hyperlink" Target="https://twitter.com/#!/richardnevell/status/1120724911432130560" TargetMode="External" /><Relationship Id="rId126" Type="http://schemas.openxmlformats.org/officeDocument/2006/relationships/hyperlink" Target="https://twitter.com/#!/richardnevell/status/1121046264848760833" TargetMode="External" /><Relationship Id="rId127" Type="http://schemas.openxmlformats.org/officeDocument/2006/relationships/hyperlink" Target="https://twitter.com/#!/richardnevell/status/1121046264848760833" TargetMode="External" /><Relationship Id="rId128" Type="http://schemas.openxmlformats.org/officeDocument/2006/relationships/hyperlink" Target="https://twitter.com/#!/jesswade/status/1121052174031773696" TargetMode="External" /><Relationship Id="rId129" Type="http://schemas.openxmlformats.org/officeDocument/2006/relationships/hyperlink" Target="https://twitter.com/#!/jesswade/status/1121052174031773696" TargetMode="External" /><Relationship Id="rId130" Type="http://schemas.openxmlformats.org/officeDocument/2006/relationships/hyperlink" Target="https://twitter.com/#!/liamjohnbell/status/1121052267812143104" TargetMode="External" /><Relationship Id="rId131" Type="http://schemas.openxmlformats.org/officeDocument/2006/relationships/hyperlink" Target="https://twitter.com/#!/liamjohnbell/status/1121052267812143104" TargetMode="External" /><Relationship Id="rId132" Type="http://schemas.openxmlformats.org/officeDocument/2006/relationships/hyperlink" Target="https://twitter.com/#!/valeriadepaiva/status/1121053325464457216" TargetMode="External" /><Relationship Id="rId133" Type="http://schemas.openxmlformats.org/officeDocument/2006/relationships/hyperlink" Target="https://twitter.com/#!/valeriadepaiva/status/1121053325464457216" TargetMode="External" /><Relationship Id="rId134" Type="http://schemas.openxmlformats.org/officeDocument/2006/relationships/hyperlink" Target="https://twitter.com/#!/lizgloyn/status/1120698077906649089" TargetMode="External" /><Relationship Id="rId135" Type="http://schemas.openxmlformats.org/officeDocument/2006/relationships/hyperlink" Target="https://twitter.com/#!/lizgloyn/status/1121082477743935488" TargetMode="External" /><Relationship Id="rId136" Type="http://schemas.openxmlformats.org/officeDocument/2006/relationships/hyperlink" Target="https://twitter.com/#!/lucianixon/status/1121093082483761152" TargetMode="External" /><Relationship Id="rId137" Type="http://schemas.openxmlformats.org/officeDocument/2006/relationships/hyperlink" Target="https://twitter.com/#!/lucianixon/status/1121093082483761152" TargetMode="External" /><Relationship Id="rId138" Type="http://schemas.openxmlformats.org/officeDocument/2006/relationships/hyperlink" Target="https://twitter.com/#!/claire_m/status/1120698045585350660" TargetMode="External" /><Relationship Id="rId139" Type="http://schemas.openxmlformats.org/officeDocument/2006/relationships/hyperlink" Target="https://twitter.com/#!/claire_m/status/1120699434256535557" TargetMode="External" /><Relationship Id="rId140" Type="http://schemas.openxmlformats.org/officeDocument/2006/relationships/hyperlink" Target="https://twitter.com/#!/claire_m/status/1120710047254896640" TargetMode="External" /><Relationship Id="rId141" Type="http://schemas.openxmlformats.org/officeDocument/2006/relationships/hyperlink" Target="https://twitter.com/#!/janesancinito/status/1120714812902772737" TargetMode="External" /><Relationship Id="rId142" Type="http://schemas.openxmlformats.org/officeDocument/2006/relationships/hyperlink" Target="https://twitter.com/#!/janesancinito/status/1120725397723910144" TargetMode="External" /><Relationship Id="rId143" Type="http://schemas.openxmlformats.org/officeDocument/2006/relationships/hyperlink" Target="https://twitter.com/#!/annapjudson/status/1120764728811425795" TargetMode="External" /><Relationship Id="rId144" Type="http://schemas.openxmlformats.org/officeDocument/2006/relationships/hyperlink" Target="https://twitter.com/#!/wikiwomeninred/status/1121090387274235907" TargetMode="External" /><Relationship Id="rId145" Type="http://schemas.openxmlformats.org/officeDocument/2006/relationships/hyperlink" Target="https://twitter.com/#!/wikiwomeninred/status/1121090387274235907" TargetMode="External" /><Relationship Id="rId146" Type="http://schemas.openxmlformats.org/officeDocument/2006/relationships/hyperlink" Target="https://twitter.com/#!/annapjudson/status/1121016552302829576" TargetMode="External" /><Relationship Id="rId147" Type="http://schemas.openxmlformats.org/officeDocument/2006/relationships/hyperlink" Target="https://twitter.com/#!/katexe/status/1121016679197224966" TargetMode="External" /><Relationship Id="rId148" Type="http://schemas.openxmlformats.org/officeDocument/2006/relationships/hyperlink" Target="https://twitter.com/#!/camclassics/status/1121048581127987200" TargetMode="External" /><Relationship Id="rId149" Type="http://schemas.openxmlformats.org/officeDocument/2006/relationships/hyperlink" Target="https://twitter.com/#!/annapjudson/status/1121016552302829576" TargetMode="External" /><Relationship Id="rId150" Type="http://schemas.openxmlformats.org/officeDocument/2006/relationships/hyperlink" Target="https://twitter.com/#!/vicky_austen/status/1118823077272608768" TargetMode="External" /><Relationship Id="rId151" Type="http://schemas.openxmlformats.org/officeDocument/2006/relationships/hyperlink" Target="https://twitter.com/#!/katexe/status/1121016679197224966" TargetMode="External" /><Relationship Id="rId152" Type="http://schemas.openxmlformats.org/officeDocument/2006/relationships/hyperlink" Target="https://twitter.com/#!/katexe/status/1121040532065615872" TargetMode="External" /><Relationship Id="rId153" Type="http://schemas.openxmlformats.org/officeDocument/2006/relationships/hyperlink" Target="https://twitter.com/#!/annapjudson/status/1118821990578651137" TargetMode="External" /><Relationship Id="rId154" Type="http://schemas.openxmlformats.org/officeDocument/2006/relationships/hyperlink" Target="https://twitter.com/#!/annapjudson/status/1121035114794901504" TargetMode="External" /><Relationship Id="rId155" Type="http://schemas.openxmlformats.org/officeDocument/2006/relationships/hyperlink" Target="https://twitter.com/#!/annapjudson/status/1121092210185912320" TargetMode="External" /><Relationship Id="rId156" Type="http://schemas.openxmlformats.org/officeDocument/2006/relationships/hyperlink" Target="https://twitter.com/#!/annapjudson/status/1121094075892084736" TargetMode="External" /><Relationship Id="rId157" Type="http://schemas.openxmlformats.org/officeDocument/2006/relationships/hyperlink" Target="https://twitter.com/#!/annapjudson/status/1121094075892084736" TargetMode="External" /><Relationship Id="rId158" Type="http://schemas.openxmlformats.org/officeDocument/2006/relationships/hyperlink" Target="https://twitter.com/#!/vicky_austen/status/1118130107447676928" TargetMode="External" /><Relationship Id="rId159" Type="http://schemas.openxmlformats.org/officeDocument/2006/relationships/hyperlink" Target="https://twitter.com/#!/katexe/status/1118131116567924737" TargetMode="External" /><Relationship Id="rId160" Type="http://schemas.openxmlformats.org/officeDocument/2006/relationships/hyperlink" Target="https://twitter.com/#!/tigerlilyrocks/status/1119994306230722560" TargetMode="External" /><Relationship Id="rId161" Type="http://schemas.openxmlformats.org/officeDocument/2006/relationships/hyperlink" Target="https://twitter.com/#!/katexe/status/1118131116567924737" TargetMode="External" /><Relationship Id="rId162" Type="http://schemas.openxmlformats.org/officeDocument/2006/relationships/hyperlink" Target="https://twitter.com/#!/tigerlilyrocks/status/1119994306230722560" TargetMode="External" /><Relationship Id="rId163" Type="http://schemas.openxmlformats.org/officeDocument/2006/relationships/hyperlink" Target="https://twitter.com/#!/alexiahudson/status/1119026833046016001" TargetMode="External" /><Relationship Id="rId164" Type="http://schemas.openxmlformats.org/officeDocument/2006/relationships/hyperlink" Target="https://twitter.com/#!/janesancinito/status/1120714812902772737" TargetMode="External" /><Relationship Id="rId165" Type="http://schemas.openxmlformats.org/officeDocument/2006/relationships/hyperlink" Target="https://twitter.com/#!/tigerlilyrocks/status/1119994533197090817" TargetMode="External" /><Relationship Id="rId166" Type="http://schemas.openxmlformats.org/officeDocument/2006/relationships/hyperlink" Target="https://twitter.com/#!/alexiahudson/status/1119026833046016001" TargetMode="External" /><Relationship Id="rId167" Type="http://schemas.openxmlformats.org/officeDocument/2006/relationships/hyperlink" Target="https://twitter.com/#!/janesancinito/status/1120714812902772737" TargetMode="External" /><Relationship Id="rId168" Type="http://schemas.openxmlformats.org/officeDocument/2006/relationships/hyperlink" Target="https://twitter.com/#!/tigerlilyrocks/status/1119994533197090817" TargetMode="External" /><Relationship Id="rId169" Type="http://schemas.openxmlformats.org/officeDocument/2006/relationships/hyperlink" Target="https://twitter.com/#!/alexiahudson/status/1119026833046016001" TargetMode="External" /><Relationship Id="rId170" Type="http://schemas.openxmlformats.org/officeDocument/2006/relationships/hyperlink" Target="https://twitter.com/#!/janesancinito/status/1120714812902772737" TargetMode="External" /><Relationship Id="rId171" Type="http://schemas.openxmlformats.org/officeDocument/2006/relationships/hyperlink" Target="https://twitter.com/#!/tigerlilyrocks/status/1119994533197090817" TargetMode="External" /><Relationship Id="rId172" Type="http://schemas.openxmlformats.org/officeDocument/2006/relationships/hyperlink" Target="https://twitter.com/#!/janesancinito/status/1118984861119860736" TargetMode="External" /><Relationship Id="rId173" Type="http://schemas.openxmlformats.org/officeDocument/2006/relationships/hyperlink" Target="https://twitter.com/#!/tigerlilyrocks/status/1119994533197090817" TargetMode="External" /><Relationship Id="rId174" Type="http://schemas.openxmlformats.org/officeDocument/2006/relationships/hyperlink" Target="https://twitter.com/#!/tigerlilyrocks/status/1119994935317602304" TargetMode="External" /><Relationship Id="rId175" Type="http://schemas.openxmlformats.org/officeDocument/2006/relationships/hyperlink" Target="https://twitter.com/#!/tigerlilyrocks/status/1119994306230722560" TargetMode="External" /><Relationship Id="rId176" Type="http://schemas.openxmlformats.org/officeDocument/2006/relationships/hyperlink" Target="https://twitter.com/#!/tigerlilyrocks/status/1121084472923963392" TargetMode="External" /><Relationship Id="rId177" Type="http://schemas.openxmlformats.org/officeDocument/2006/relationships/hyperlink" Target="https://twitter.com/#!/tigerlilyrocks/status/1121095591600304128" TargetMode="External" /><Relationship Id="rId178" Type="http://schemas.openxmlformats.org/officeDocument/2006/relationships/hyperlink" Target="https://twitter.com/#!/tigerlilyrocks/status/1121084469841211392" TargetMode="External" /><Relationship Id="rId179" Type="http://schemas.openxmlformats.org/officeDocument/2006/relationships/hyperlink" Target="https://twitter.com/#!/tigerlilyrocks/status/1121084472923963392" TargetMode="External" /><Relationship Id="rId180" Type="http://schemas.openxmlformats.org/officeDocument/2006/relationships/hyperlink" Target="https://twitter.com/#!/tigerlilyrocks/status/1121095591600304128" TargetMode="External" /><Relationship Id="rId181" Type="http://schemas.openxmlformats.org/officeDocument/2006/relationships/hyperlink" Target="https://twitter.com/#!/moominmamma7/status/1121095693412728833" TargetMode="External" /><Relationship Id="rId182" Type="http://schemas.openxmlformats.org/officeDocument/2006/relationships/hyperlink" Target="https://twitter.com/#!/tigerlilyrocks/status/1120238928961908736" TargetMode="External" /><Relationship Id="rId183" Type="http://schemas.openxmlformats.org/officeDocument/2006/relationships/hyperlink" Target="https://twitter.com/#!/tigerlilyrocks/status/1121084471623680000" TargetMode="External" /><Relationship Id="rId184" Type="http://schemas.openxmlformats.org/officeDocument/2006/relationships/hyperlink" Target="https://twitter.com/#!/tigerlilyrocks/status/1121084475218305027" TargetMode="External" /><Relationship Id="rId185" Type="http://schemas.openxmlformats.org/officeDocument/2006/relationships/hyperlink" Target="https://twitter.com/#!/tigerlilyrocks/status/1121084477067935745" TargetMode="External" /><Relationship Id="rId186" Type="http://schemas.openxmlformats.org/officeDocument/2006/relationships/hyperlink" Target="https://twitter.com/#!/tigerlilyrocks/status/1121084478221357061" TargetMode="External" /><Relationship Id="rId187" Type="http://schemas.openxmlformats.org/officeDocument/2006/relationships/hyperlink" Target="https://twitter.com/#!/tigerlilyrocks/status/1121091616108888070" TargetMode="External" /><Relationship Id="rId188" Type="http://schemas.openxmlformats.org/officeDocument/2006/relationships/hyperlink" Target="https://twitter.com/#!/moominmamma7/status/1121095693412728833" TargetMode="External" /><Relationship Id="rId189" Type="http://schemas.openxmlformats.org/officeDocument/2006/relationships/comments" Target="../comments1.xml" /><Relationship Id="rId190" Type="http://schemas.openxmlformats.org/officeDocument/2006/relationships/vmlDrawing" Target="../drawings/vmlDrawing1.vml" /><Relationship Id="rId191" Type="http://schemas.openxmlformats.org/officeDocument/2006/relationships/table" Target="../tables/table1.xml" /><Relationship Id="rId19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e8jlARbIg0" TargetMode="External" /><Relationship Id="rId2" Type="http://schemas.openxmlformats.org/officeDocument/2006/relationships/hyperlink" Target="https://t.co/BCUpjMDCRz" TargetMode="External" /><Relationship Id="rId3" Type="http://schemas.openxmlformats.org/officeDocument/2006/relationships/hyperlink" Target="https://t.co/qEKZ4cMoAl" TargetMode="External" /><Relationship Id="rId4" Type="http://schemas.openxmlformats.org/officeDocument/2006/relationships/hyperlink" Target="http://t.co/KIayL0vUUA" TargetMode="External" /><Relationship Id="rId5" Type="http://schemas.openxmlformats.org/officeDocument/2006/relationships/hyperlink" Target="https://t.co/oaIQPOTfVc" TargetMode="External" /><Relationship Id="rId6" Type="http://schemas.openxmlformats.org/officeDocument/2006/relationships/hyperlink" Target="http://t.co/IgLl3DVMW4" TargetMode="External" /><Relationship Id="rId7" Type="http://schemas.openxmlformats.org/officeDocument/2006/relationships/hyperlink" Target="https://t.co/dmTvZ5w51l" TargetMode="External" /><Relationship Id="rId8" Type="http://schemas.openxmlformats.org/officeDocument/2006/relationships/hyperlink" Target="https://t.co/tShNYugKFd" TargetMode="External" /><Relationship Id="rId9" Type="http://schemas.openxmlformats.org/officeDocument/2006/relationships/hyperlink" Target="https://t.co/u5k6sVuzAr" TargetMode="External" /><Relationship Id="rId10" Type="http://schemas.openxmlformats.org/officeDocument/2006/relationships/hyperlink" Target="https://t.co/iMkudDVBka" TargetMode="External" /><Relationship Id="rId11" Type="http://schemas.openxmlformats.org/officeDocument/2006/relationships/hyperlink" Target="https://t.co/CjNh2zZUj1" TargetMode="External" /><Relationship Id="rId12" Type="http://schemas.openxmlformats.org/officeDocument/2006/relationships/hyperlink" Target="https://t.co/pZiv5ZiYID" TargetMode="External" /><Relationship Id="rId13" Type="http://schemas.openxmlformats.org/officeDocument/2006/relationships/hyperlink" Target="http://t.co/ctaCGRVjUw" TargetMode="External" /><Relationship Id="rId14" Type="http://schemas.openxmlformats.org/officeDocument/2006/relationships/hyperlink" Target="https://t.co/wMQTciU5vu" TargetMode="External" /><Relationship Id="rId15" Type="http://schemas.openxmlformats.org/officeDocument/2006/relationships/hyperlink" Target="https://t.co/cPMCTJcn5g" TargetMode="External" /><Relationship Id="rId16" Type="http://schemas.openxmlformats.org/officeDocument/2006/relationships/hyperlink" Target="https://t.co/ueSvZ289nd" TargetMode="External" /><Relationship Id="rId17" Type="http://schemas.openxmlformats.org/officeDocument/2006/relationships/hyperlink" Target="https://t.co/7FHycYRXc8" TargetMode="External" /><Relationship Id="rId18" Type="http://schemas.openxmlformats.org/officeDocument/2006/relationships/hyperlink" Target="http://t.co/GOSAiZWZkM" TargetMode="External" /><Relationship Id="rId19" Type="http://schemas.openxmlformats.org/officeDocument/2006/relationships/hyperlink" Target="https://t.co/RhtrvcwO0Z" TargetMode="External" /><Relationship Id="rId20" Type="http://schemas.openxmlformats.org/officeDocument/2006/relationships/hyperlink" Target="https://t.co/OHQWSLaAIw" TargetMode="External" /><Relationship Id="rId21" Type="http://schemas.openxmlformats.org/officeDocument/2006/relationships/hyperlink" Target="https://t.co/c5RjNLsEyV" TargetMode="External" /><Relationship Id="rId22" Type="http://schemas.openxmlformats.org/officeDocument/2006/relationships/hyperlink" Target="https://t.co/T3q1WIA74e" TargetMode="External" /><Relationship Id="rId23" Type="http://schemas.openxmlformats.org/officeDocument/2006/relationships/hyperlink" Target="https://t.co/GdmktOIMoq" TargetMode="External" /><Relationship Id="rId24" Type="http://schemas.openxmlformats.org/officeDocument/2006/relationships/hyperlink" Target="https://t.co/DqPvEoRaGH" TargetMode="External" /><Relationship Id="rId25" Type="http://schemas.openxmlformats.org/officeDocument/2006/relationships/hyperlink" Target="https://t.co/r6VHe6knLd" TargetMode="External" /><Relationship Id="rId26" Type="http://schemas.openxmlformats.org/officeDocument/2006/relationships/hyperlink" Target="https://pbs.twimg.com/profile_banners/3110669800/1505801275" TargetMode="External" /><Relationship Id="rId27" Type="http://schemas.openxmlformats.org/officeDocument/2006/relationships/hyperlink" Target="https://pbs.twimg.com/profile_banners/345238440/1494400874" TargetMode="External" /><Relationship Id="rId28" Type="http://schemas.openxmlformats.org/officeDocument/2006/relationships/hyperlink" Target="https://pbs.twimg.com/profile_banners/14706611/1546361048" TargetMode="External" /><Relationship Id="rId29" Type="http://schemas.openxmlformats.org/officeDocument/2006/relationships/hyperlink" Target="https://pbs.twimg.com/profile_banners/2976808211/1423498387" TargetMode="External" /><Relationship Id="rId30" Type="http://schemas.openxmlformats.org/officeDocument/2006/relationships/hyperlink" Target="https://pbs.twimg.com/profile_banners/1500057296/1460301063" TargetMode="External" /><Relationship Id="rId31" Type="http://schemas.openxmlformats.org/officeDocument/2006/relationships/hyperlink" Target="https://pbs.twimg.com/profile_banners/921040338881515521/1508428282" TargetMode="External" /><Relationship Id="rId32" Type="http://schemas.openxmlformats.org/officeDocument/2006/relationships/hyperlink" Target="https://pbs.twimg.com/profile_banners/225052010/1499706746" TargetMode="External" /><Relationship Id="rId33" Type="http://schemas.openxmlformats.org/officeDocument/2006/relationships/hyperlink" Target="https://pbs.twimg.com/profile_banners/61260971/1460587666" TargetMode="External" /><Relationship Id="rId34" Type="http://schemas.openxmlformats.org/officeDocument/2006/relationships/hyperlink" Target="https://pbs.twimg.com/profile_banners/16146495/1518023899" TargetMode="External" /><Relationship Id="rId35" Type="http://schemas.openxmlformats.org/officeDocument/2006/relationships/hyperlink" Target="https://pbs.twimg.com/profile_banners/710070020806746112/1458129696" TargetMode="External" /><Relationship Id="rId36" Type="http://schemas.openxmlformats.org/officeDocument/2006/relationships/hyperlink" Target="https://pbs.twimg.com/profile_banners/818076010356834304/1526301907" TargetMode="External" /><Relationship Id="rId37" Type="http://schemas.openxmlformats.org/officeDocument/2006/relationships/hyperlink" Target="https://pbs.twimg.com/profile_banners/2154486266/1533297096" TargetMode="External" /><Relationship Id="rId38" Type="http://schemas.openxmlformats.org/officeDocument/2006/relationships/hyperlink" Target="https://pbs.twimg.com/profile_banners/298785229/1497288905" TargetMode="External" /><Relationship Id="rId39" Type="http://schemas.openxmlformats.org/officeDocument/2006/relationships/hyperlink" Target="https://pbs.twimg.com/profile_banners/54986585/1538175431" TargetMode="External" /><Relationship Id="rId40" Type="http://schemas.openxmlformats.org/officeDocument/2006/relationships/hyperlink" Target="https://pbs.twimg.com/profile_banners/116466644/1542707151" TargetMode="External" /><Relationship Id="rId41" Type="http://schemas.openxmlformats.org/officeDocument/2006/relationships/hyperlink" Target="https://pbs.twimg.com/profile_banners/987377869214056448/1524245707" TargetMode="External" /><Relationship Id="rId42" Type="http://schemas.openxmlformats.org/officeDocument/2006/relationships/hyperlink" Target="https://pbs.twimg.com/profile_banners/758683482893668352/1469804956" TargetMode="External" /><Relationship Id="rId43" Type="http://schemas.openxmlformats.org/officeDocument/2006/relationships/hyperlink" Target="https://pbs.twimg.com/profile_banners/3017980054/1468442313" TargetMode="External" /><Relationship Id="rId44" Type="http://schemas.openxmlformats.org/officeDocument/2006/relationships/hyperlink" Target="https://pbs.twimg.com/profile_banners/20904490/1518215962" TargetMode="External" /><Relationship Id="rId45" Type="http://schemas.openxmlformats.org/officeDocument/2006/relationships/hyperlink" Target="https://pbs.twimg.com/profile_banners/794122720875311104/1552752827" TargetMode="External" /><Relationship Id="rId46" Type="http://schemas.openxmlformats.org/officeDocument/2006/relationships/hyperlink" Target="https://pbs.twimg.com/profile_banners/19821265/1491709707" TargetMode="External" /><Relationship Id="rId47" Type="http://schemas.openxmlformats.org/officeDocument/2006/relationships/hyperlink" Target="https://pbs.twimg.com/profile_banners/175471838/1356633709" TargetMode="External" /><Relationship Id="rId48" Type="http://schemas.openxmlformats.org/officeDocument/2006/relationships/hyperlink" Target="https://pbs.twimg.com/profile_banners/430670860/1443005164" TargetMode="External" /><Relationship Id="rId49" Type="http://schemas.openxmlformats.org/officeDocument/2006/relationships/hyperlink" Target="https://pbs.twimg.com/profile_banners/3283774369/1556100007" TargetMode="External" /><Relationship Id="rId50" Type="http://schemas.openxmlformats.org/officeDocument/2006/relationships/hyperlink" Target="https://pbs.twimg.com/profile_banners/97641827/1401351996" TargetMode="External" /><Relationship Id="rId51" Type="http://schemas.openxmlformats.org/officeDocument/2006/relationships/hyperlink" Target="https://pbs.twimg.com/profile_banners/3157888318/1476192858" TargetMode="External" /><Relationship Id="rId52" Type="http://schemas.openxmlformats.org/officeDocument/2006/relationships/hyperlink" Target="https://pbs.twimg.com/profile_banners/4534340361/1450520661" TargetMode="External" /><Relationship Id="rId53" Type="http://schemas.openxmlformats.org/officeDocument/2006/relationships/hyperlink" Target="https://pbs.twimg.com/profile_banners/394739441/1484864951"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6/bg.gif" TargetMode="External" /><Relationship Id="rId56" Type="http://schemas.openxmlformats.org/officeDocument/2006/relationships/hyperlink" Target="http://abs.twimg.com/images/themes/theme6/bg.gif"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7/bg.gif" TargetMode="External" /><Relationship Id="rId61" Type="http://schemas.openxmlformats.org/officeDocument/2006/relationships/hyperlink" Target="http://abs.twimg.com/images/themes/theme11/bg.gif"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7/bg.gif" TargetMode="External" /><Relationship Id="rId71" Type="http://schemas.openxmlformats.org/officeDocument/2006/relationships/hyperlink" Target="http://abs.twimg.com/images/themes/theme2/bg.gif"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5/bg.png" TargetMode="External" /><Relationship Id="rId74" Type="http://schemas.openxmlformats.org/officeDocument/2006/relationships/hyperlink" Target="http://abs.twimg.com/images/themes/theme7/bg.gif"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pbs.twimg.com/profile_images/910022613401001984/TZxD2MNm_normal.jpg" TargetMode="External" /><Relationship Id="rId81" Type="http://schemas.openxmlformats.org/officeDocument/2006/relationships/hyperlink" Target="http://pbs.twimg.com/profile_images/715146863914131458/ywAXitDd_normal.jpg" TargetMode="External" /><Relationship Id="rId82" Type="http://schemas.openxmlformats.org/officeDocument/2006/relationships/hyperlink" Target="http://pbs.twimg.com/profile_images/746354309072359424/cNd8oK5A_normal.jpg" TargetMode="External" /><Relationship Id="rId83" Type="http://schemas.openxmlformats.org/officeDocument/2006/relationships/hyperlink" Target="http://pbs.twimg.com/profile_images/555315595898413056/GBlIVNPp_normal.jpeg" TargetMode="External" /><Relationship Id="rId84" Type="http://schemas.openxmlformats.org/officeDocument/2006/relationships/hyperlink" Target="http://pbs.twimg.com/profile_images/893938262011781120/PvD4MwYX_normal.jpg" TargetMode="External" /><Relationship Id="rId85" Type="http://schemas.openxmlformats.org/officeDocument/2006/relationships/hyperlink" Target="http://pbs.twimg.com/profile_images/1039237325132312577/trQYmiQV_normal.jpg" TargetMode="External" /><Relationship Id="rId86" Type="http://schemas.openxmlformats.org/officeDocument/2006/relationships/hyperlink" Target="http://pbs.twimg.com/profile_images/884460200207548416/DBs3zod__normal.jpg" TargetMode="External" /><Relationship Id="rId87" Type="http://schemas.openxmlformats.org/officeDocument/2006/relationships/hyperlink" Target="http://pbs.twimg.com/profile_images/969251429205524480/iRWRGwH7_normal.jpg" TargetMode="External" /><Relationship Id="rId88" Type="http://schemas.openxmlformats.org/officeDocument/2006/relationships/hyperlink" Target="http://pbs.twimg.com/profile_images/1078375927200051201/574nxRro_normal.jpg" TargetMode="External" /><Relationship Id="rId89" Type="http://schemas.openxmlformats.org/officeDocument/2006/relationships/hyperlink" Target="http://pbs.twimg.com/profile_images/710070846979743745/T0glV-UG_normal.jpg" TargetMode="External" /><Relationship Id="rId90" Type="http://schemas.openxmlformats.org/officeDocument/2006/relationships/hyperlink" Target="http://pbs.twimg.com/profile_images/1058041556119240704/un0_EVoh_normal.jpg" TargetMode="External" /><Relationship Id="rId91" Type="http://schemas.openxmlformats.org/officeDocument/2006/relationships/hyperlink" Target="http://pbs.twimg.com/profile_images/976435579046060035/5tscXs3b_normal.jpg" TargetMode="External" /><Relationship Id="rId92" Type="http://schemas.openxmlformats.org/officeDocument/2006/relationships/hyperlink" Target="http://pbs.twimg.com/profile_images/422877005076389888/WhJIEjrp_normal.png" TargetMode="External" /><Relationship Id="rId93" Type="http://schemas.openxmlformats.org/officeDocument/2006/relationships/hyperlink" Target="http://pbs.twimg.com/profile_images/1023559386164285440/xgdUfC01_normal.jpg" TargetMode="External" /><Relationship Id="rId94" Type="http://schemas.openxmlformats.org/officeDocument/2006/relationships/hyperlink" Target="http://pbs.twimg.com/profile_images/1006177718864695296/ZuhJHJYy_normal.jpg" TargetMode="External" /><Relationship Id="rId95" Type="http://schemas.openxmlformats.org/officeDocument/2006/relationships/hyperlink" Target="http://pbs.twimg.com/profile_images/987381027478888448/J3JXKEEJ_normal.jpg" TargetMode="External" /><Relationship Id="rId96" Type="http://schemas.openxmlformats.org/officeDocument/2006/relationships/hyperlink" Target="http://pbs.twimg.com/profile_images/762320677487599616/RyaRYzWj_normal.jpg" TargetMode="External" /><Relationship Id="rId97" Type="http://schemas.openxmlformats.org/officeDocument/2006/relationships/hyperlink" Target="http://pbs.twimg.com/profile_images/984544735376404480/MYwX5yk3_normal.jpg" TargetMode="External" /><Relationship Id="rId98" Type="http://schemas.openxmlformats.org/officeDocument/2006/relationships/hyperlink" Target="http://pbs.twimg.com/profile_images/916307807573594112/sifVb75j_normal.jpg" TargetMode="External" /><Relationship Id="rId99" Type="http://schemas.openxmlformats.org/officeDocument/2006/relationships/hyperlink" Target="http://pbs.twimg.com/profile_images/1070717753521250304/BdVAoou8_normal.jpg" TargetMode="External" /><Relationship Id="rId100" Type="http://schemas.openxmlformats.org/officeDocument/2006/relationships/hyperlink" Target="http://pbs.twimg.com/profile_images/105405251/valeria-small-rede_normal.jpg" TargetMode="External" /><Relationship Id="rId101" Type="http://schemas.openxmlformats.org/officeDocument/2006/relationships/hyperlink" Target="http://pbs.twimg.com/profile_images/1097087825/Bibliography_normal.jpg" TargetMode="External" /><Relationship Id="rId102" Type="http://schemas.openxmlformats.org/officeDocument/2006/relationships/hyperlink" Target="http://pbs.twimg.com/profile_images/1679714511/Black_Moon_and_Ochre_normal.jpeg" TargetMode="External" /><Relationship Id="rId103" Type="http://schemas.openxmlformats.org/officeDocument/2006/relationships/hyperlink" Target="http://pbs.twimg.com/profile_images/1107426611643801600/0kZ3mErY_normal.png" TargetMode="External" /><Relationship Id="rId104" Type="http://schemas.openxmlformats.org/officeDocument/2006/relationships/hyperlink" Target="http://pbs.twimg.com/profile_images/552525124440580096/sTvWemTH_normal.png" TargetMode="External" /><Relationship Id="rId105" Type="http://schemas.openxmlformats.org/officeDocument/2006/relationships/hyperlink" Target="http://pbs.twimg.com/profile_images/979276701002760192/KJBJ345H_normal.jpg" TargetMode="External" /><Relationship Id="rId106" Type="http://schemas.openxmlformats.org/officeDocument/2006/relationships/hyperlink" Target="http://pbs.twimg.com/profile_images/1027166700721065984/mRqWned__normal.jpg" TargetMode="External" /><Relationship Id="rId107" Type="http://schemas.openxmlformats.org/officeDocument/2006/relationships/hyperlink" Target="http://pbs.twimg.com/profile_images/1211240291/twitterpic_normal.jpg" TargetMode="External" /><Relationship Id="rId108" Type="http://schemas.openxmlformats.org/officeDocument/2006/relationships/hyperlink" Target="http://pbs.twimg.com/profile_images/915928271832928256/KQgiT8lM_normal.jpg" TargetMode="External" /><Relationship Id="rId109" Type="http://schemas.openxmlformats.org/officeDocument/2006/relationships/hyperlink" Target="http://pbs.twimg.com/profile_images/984568779123273728/JzJR61Qv_normal.jpg" TargetMode="External" /><Relationship Id="rId110" Type="http://schemas.openxmlformats.org/officeDocument/2006/relationships/hyperlink" Target="https://twitter.com/pennycoombe" TargetMode="External" /><Relationship Id="rId111" Type="http://schemas.openxmlformats.org/officeDocument/2006/relationships/hyperlink" Target="https://twitter.com/lisalodwick" TargetMode="External" /><Relationship Id="rId112" Type="http://schemas.openxmlformats.org/officeDocument/2006/relationships/hyperlink" Target="https://twitter.com/claire_m" TargetMode="External" /><Relationship Id="rId113" Type="http://schemas.openxmlformats.org/officeDocument/2006/relationships/hyperlink" Target="https://twitter.com/medievalsaints" TargetMode="External" /><Relationship Id="rId114" Type="http://schemas.openxmlformats.org/officeDocument/2006/relationships/hyperlink" Target="https://twitter.com/kinthelibrary" TargetMode="External" /><Relationship Id="rId115" Type="http://schemas.openxmlformats.org/officeDocument/2006/relationships/hyperlink" Target="https://twitter.com/janesancinito" TargetMode="External" /><Relationship Id="rId116" Type="http://schemas.openxmlformats.org/officeDocument/2006/relationships/hyperlink" Target="https://twitter.com/oberlincollege" TargetMode="External" /><Relationship Id="rId117" Type="http://schemas.openxmlformats.org/officeDocument/2006/relationships/hyperlink" Target="https://twitter.com/obielib" TargetMode="External" /><Relationship Id="rId118" Type="http://schemas.openxmlformats.org/officeDocument/2006/relationships/hyperlink" Target="https://twitter.com/alexiahudson" TargetMode="External" /><Relationship Id="rId119" Type="http://schemas.openxmlformats.org/officeDocument/2006/relationships/hyperlink" Target="https://twitter.com/durham_classics" TargetMode="External" /><Relationship Id="rId120" Type="http://schemas.openxmlformats.org/officeDocument/2006/relationships/hyperlink" Target="https://twitter.com/maimusie" TargetMode="External" /><Relationship Id="rId121" Type="http://schemas.openxmlformats.org/officeDocument/2006/relationships/hyperlink" Target="https://twitter.com/elliemackin" TargetMode="External" /><Relationship Id="rId122" Type="http://schemas.openxmlformats.org/officeDocument/2006/relationships/hyperlink" Target="https://twitter.com/sarahebond" TargetMode="External" /><Relationship Id="rId123" Type="http://schemas.openxmlformats.org/officeDocument/2006/relationships/hyperlink" Target="https://twitter.com/florencesn" TargetMode="External" /><Relationship Id="rId124" Type="http://schemas.openxmlformats.org/officeDocument/2006/relationships/hyperlink" Target="https://twitter.com/camclassics" TargetMode="External" /><Relationship Id="rId125" Type="http://schemas.openxmlformats.org/officeDocument/2006/relationships/hyperlink" Target="https://twitter.com/annapjudson" TargetMode="External" /><Relationship Id="rId126" Type="http://schemas.openxmlformats.org/officeDocument/2006/relationships/hyperlink" Target="https://twitter.com/wn_cac" TargetMode="External" /><Relationship Id="rId127" Type="http://schemas.openxmlformats.org/officeDocument/2006/relationships/hyperlink" Target="https://twitter.com/richardnevell" TargetMode="External" /><Relationship Id="rId128" Type="http://schemas.openxmlformats.org/officeDocument/2006/relationships/hyperlink" Target="https://twitter.com/jesswade" TargetMode="External" /><Relationship Id="rId129" Type="http://schemas.openxmlformats.org/officeDocument/2006/relationships/hyperlink" Target="https://twitter.com/liamjohnbell" TargetMode="External" /><Relationship Id="rId130" Type="http://schemas.openxmlformats.org/officeDocument/2006/relationships/hyperlink" Target="https://twitter.com/valeriadepaiva" TargetMode="External" /><Relationship Id="rId131" Type="http://schemas.openxmlformats.org/officeDocument/2006/relationships/hyperlink" Target="https://twitter.com/lizgloyn" TargetMode="External" /><Relationship Id="rId132" Type="http://schemas.openxmlformats.org/officeDocument/2006/relationships/hyperlink" Target="https://twitter.com/lucianixon" TargetMode="External" /><Relationship Id="rId133" Type="http://schemas.openxmlformats.org/officeDocument/2006/relationships/hyperlink" Target="https://twitter.com/wikiwomeninred" TargetMode="External" /><Relationship Id="rId134" Type="http://schemas.openxmlformats.org/officeDocument/2006/relationships/hyperlink" Target="https://twitter.com/katexe" TargetMode="External" /><Relationship Id="rId135" Type="http://schemas.openxmlformats.org/officeDocument/2006/relationships/hyperlink" Target="https://twitter.com/vicky_austen" TargetMode="External" /><Relationship Id="rId136" Type="http://schemas.openxmlformats.org/officeDocument/2006/relationships/hyperlink" Target="https://twitter.com/tigerlilyrocks" TargetMode="External" /><Relationship Id="rId137" Type="http://schemas.openxmlformats.org/officeDocument/2006/relationships/hyperlink" Target="https://twitter.com/wmarybeard" TargetMode="External" /><Relationship Id="rId138" Type="http://schemas.openxmlformats.org/officeDocument/2006/relationships/hyperlink" Target="https://twitter.com/womeninclassics" TargetMode="External" /><Relationship Id="rId139" Type="http://schemas.openxmlformats.org/officeDocument/2006/relationships/hyperlink" Target="https://twitter.com/moominmamma7" TargetMode="External" /><Relationship Id="rId140" Type="http://schemas.openxmlformats.org/officeDocument/2006/relationships/comments" Target="../comments2.xml" /><Relationship Id="rId141" Type="http://schemas.openxmlformats.org/officeDocument/2006/relationships/vmlDrawing" Target="../drawings/vmlDrawing2.vml" /><Relationship Id="rId142" Type="http://schemas.openxmlformats.org/officeDocument/2006/relationships/table" Target="../tables/table2.xml" /><Relationship Id="rId143" Type="http://schemas.openxmlformats.org/officeDocument/2006/relationships/drawing" Target="../drawings/drawing1.xml" /><Relationship Id="rId14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twitter.com/JaneSancinito/status/1118984861119860736" TargetMode="External" /><Relationship Id="rId2" Type="http://schemas.openxmlformats.org/officeDocument/2006/relationships/hyperlink" Target="https://twitter.com/annapjudson/status/1121016552302829576" TargetMode="External" /><Relationship Id="rId3" Type="http://schemas.openxmlformats.org/officeDocument/2006/relationships/hyperlink" Target="https://twitter.com/DataClassics/status/1118698048056713216" TargetMode="External" /><Relationship Id="rId4" Type="http://schemas.openxmlformats.org/officeDocument/2006/relationships/hyperlink" Target="https://twitter.com/annapjudson/status/1121034773634400256" TargetMode="External" /><Relationship Id="rId5" Type="http://schemas.openxmlformats.org/officeDocument/2006/relationships/hyperlink" Target="https://thefword.org.uk/2019/04/its-not-alleged-if-theres-no-allegation/?fbclid=IwAR0lHbyGcmvcUnYxBozsFr6OuqN5JFMsMaHWtUni8wfirKsKavjOqBhLZsc" TargetMode="External" /><Relationship Id="rId6" Type="http://schemas.openxmlformats.org/officeDocument/2006/relationships/hyperlink" Target="https://twitter.com/JaneSancinito/status/1119996111241007104" TargetMode="External" /><Relationship Id="rId7" Type="http://schemas.openxmlformats.org/officeDocument/2006/relationships/hyperlink" Target="https://link.springer.com/referenceworkentry/10.1007%2F978-3-319-51726-1_3432-1" TargetMode="External" /><Relationship Id="rId8" Type="http://schemas.openxmlformats.org/officeDocument/2006/relationships/hyperlink" Target="https://en.wikipedia.org/wiki/Wikipedia:Women%27s_Classical_Committee/Events_and_Workshops" TargetMode="External" /><Relationship Id="rId9" Type="http://schemas.openxmlformats.org/officeDocument/2006/relationships/hyperlink" Target="https://twitter.com/DataClassics/status/1118698048056713216" TargetMode="External" /><Relationship Id="rId10" Type="http://schemas.openxmlformats.org/officeDocument/2006/relationships/hyperlink" Target="https://twitter.com/annapjudson/status/1121034773634400256" TargetMode="External" /><Relationship Id="rId11" Type="http://schemas.openxmlformats.org/officeDocument/2006/relationships/hyperlink" Target="https://twitter.com/annapjudson/status/1121016552302829576" TargetMode="External" /><Relationship Id="rId12" Type="http://schemas.openxmlformats.org/officeDocument/2006/relationships/hyperlink" Target="https://en.wikipedia.org/wiki/Wikipedia:Women%27s_Classical_Committee/Events_and_Workshops" TargetMode="External" /><Relationship Id="rId13" Type="http://schemas.openxmlformats.org/officeDocument/2006/relationships/hyperlink" Target="https://link.springer.com/referenceworkentry/10.1007%2F978-3-319-51726-1_3432-1" TargetMode="External" /><Relationship Id="rId14" Type="http://schemas.openxmlformats.org/officeDocument/2006/relationships/hyperlink" Target="https://twitter.com/JaneSancinito/status/1118984861119860736" TargetMode="External" /><Relationship Id="rId15" Type="http://schemas.openxmlformats.org/officeDocument/2006/relationships/hyperlink" Target="https://twitter.com/JaneSancinito/status/1119996111241007104" TargetMode="External" /><Relationship Id="rId16" Type="http://schemas.openxmlformats.org/officeDocument/2006/relationships/hyperlink" Target="https://thefword.org.uk/2019/04/its-not-alleged-if-theres-no-allegation/?fbclid=IwAR0lHbyGcmvcUnYxBozsFr6OuqN5JFMsMaHWtUni8wfirKsKavjOqBhLZsc" TargetMode="External" /><Relationship Id="rId17" Type="http://schemas.openxmlformats.org/officeDocument/2006/relationships/hyperlink" Target="https://twitter.com/annapjudson/status/1121016552302829576" TargetMode="External" /><Relationship Id="rId18" Type="http://schemas.openxmlformats.org/officeDocument/2006/relationships/hyperlink" Target="https://twitter.com/annapjudson/status/1121034773634400256" TargetMode="External" /><Relationship Id="rId19" Type="http://schemas.openxmlformats.org/officeDocument/2006/relationships/hyperlink" Target="https://twitter.com/DataClassics/status/1118698048056713216" TargetMode="External" /><Relationship Id="rId20" Type="http://schemas.openxmlformats.org/officeDocument/2006/relationships/hyperlink" Target="https://twitter.com/JaneSancinito/status/1118984861119860736" TargetMode="External" /><Relationship Id="rId21" Type="http://schemas.openxmlformats.org/officeDocument/2006/relationships/table" Target="../tables/table12.xml" /><Relationship Id="rId22" Type="http://schemas.openxmlformats.org/officeDocument/2006/relationships/table" Target="../tables/table13.xml" /><Relationship Id="rId23" Type="http://schemas.openxmlformats.org/officeDocument/2006/relationships/table" Target="../tables/table14.xml" /><Relationship Id="rId24" Type="http://schemas.openxmlformats.org/officeDocument/2006/relationships/table" Target="../tables/table15.xml" /><Relationship Id="rId25" Type="http://schemas.openxmlformats.org/officeDocument/2006/relationships/table" Target="../tables/table16.xml" /><Relationship Id="rId26" Type="http://schemas.openxmlformats.org/officeDocument/2006/relationships/table" Target="../tables/table17.xml" /><Relationship Id="rId27" Type="http://schemas.openxmlformats.org/officeDocument/2006/relationships/table" Target="../tables/table18.xml" /><Relationship Id="rId28"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8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706</v>
      </c>
      <c r="BB2" s="13" t="s">
        <v>716</v>
      </c>
      <c r="BC2" s="13" t="s">
        <v>717</v>
      </c>
      <c r="BD2" s="67" t="s">
        <v>1007</v>
      </c>
      <c r="BE2" s="67" t="s">
        <v>1008</v>
      </c>
      <c r="BF2" s="67" t="s">
        <v>1009</v>
      </c>
      <c r="BG2" s="67" t="s">
        <v>1010</v>
      </c>
      <c r="BH2" s="67" t="s">
        <v>1011</v>
      </c>
      <c r="BI2" s="67" t="s">
        <v>1012</v>
      </c>
      <c r="BJ2" s="67" t="s">
        <v>1013</v>
      </c>
      <c r="BK2" s="67" t="s">
        <v>1014</v>
      </c>
      <c r="BL2" s="67" t="s">
        <v>1015</v>
      </c>
    </row>
    <row r="3" spans="1:64" ht="15" customHeight="1">
      <c r="A3" s="84" t="s">
        <v>212</v>
      </c>
      <c r="B3" s="84" t="s">
        <v>237</v>
      </c>
      <c r="C3" s="53" t="s">
        <v>1019</v>
      </c>
      <c r="D3" s="54">
        <v>3</v>
      </c>
      <c r="E3" s="65" t="s">
        <v>132</v>
      </c>
      <c r="F3" s="55">
        <v>32</v>
      </c>
      <c r="G3" s="53"/>
      <c r="H3" s="57"/>
      <c r="I3" s="56"/>
      <c r="J3" s="56"/>
      <c r="K3" s="36" t="s">
        <v>65</v>
      </c>
      <c r="L3" s="62">
        <v>3</v>
      </c>
      <c r="M3" s="62"/>
      <c r="N3" s="63"/>
      <c r="O3" s="85" t="s">
        <v>242</v>
      </c>
      <c r="P3" s="87">
        <v>43487.634930555556</v>
      </c>
      <c r="Q3" s="85" t="s">
        <v>244</v>
      </c>
      <c r="R3" s="85"/>
      <c r="S3" s="85"/>
      <c r="T3" s="85" t="s">
        <v>287</v>
      </c>
      <c r="U3" s="85"/>
      <c r="V3" s="90" t="s">
        <v>299</v>
      </c>
      <c r="W3" s="87">
        <v>43487.634930555556</v>
      </c>
      <c r="X3" s="90" t="s">
        <v>323</v>
      </c>
      <c r="Y3" s="85"/>
      <c r="Z3" s="85"/>
      <c r="AA3" s="91" t="s">
        <v>373</v>
      </c>
      <c r="AB3" s="85"/>
      <c r="AC3" s="85" t="b">
        <v>0</v>
      </c>
      <c r="AD3" s="85">
        <v>41</v>
      </c>
      <c r="AE3" s="91" t="s">
        <v>425</v>
      </c>
      <c r="AF3" s="85" t="b">
        <v>0</v>
      </c>
      <c r="AG3" s="85" t="s">
        <v>431</v>
      </c>
      <c r="AH3" s="85"/>
      <c r="AI3" s="91" t="s">
        <v>425</v>
      </c>
      <c r="AJ3" s="85" t="b">
        <v>0</v>
      </c>
      <c r="AK3" s="85">
        <v>12</v>
      </c>
      <c r="AL3" s="91" t="s">
        <v>425</v>
      </c>
      <c r="AM3" s="85" t="s">
        <v>436</v>
      </c>
      <c r="AN3" s="85" t="b">
        <v>0</v>
      </c>
      <c r="AO3" s="91" t="s">
        <v>373</v>
      </c>
      <c r="AP3" s="85" t="s">
        <v>442</v>
      </c>
      <c r="AQ3" s="85">
        <v>0</v>
      </c>
      <c r="AR3" s="85">
        <v>0</v>
      </c>
      <c r="AS3" s="85"/>
      <c r="AT3" s="85"/>
      <c r="AU3" s="85"/>
      <c r="AV3" s="85"/>
      <c r="AW3" s="85"/>
      <c r="AX3" s="85"/>
      <c r="AY3" s="85"/>
      <c r="AZ3" s="85"/>
      <c r="BA3">
        <v>1</v>
      </c>
      <c r="BB3" s="85" t="str">
        <f>REPLACE(INDEX(GroupVertices[Group],MATCH(Edges[[#This Row],[Vertex 1]],GroupVertices[Vertex],0)),1,1,"")</f>
        <v>2</v>
      </c>
      <c r="BC3" s="85" t="str">
        <f>REPLACE(INDEX(GroupVertices[Group],MATCH(Edges[[#This Row],[Vertex 2]],GroupVertices[Vertex],0)),1,1,"")</f>
        <v>2</v>
      </c>
      <c r="BD3" s="51"/>
      <c r="BE3" s="52"/>
      <c r="BF3" s="51"/>
      <c r="BG3" s="52"/>
      <c r="BH3" s="51"/>
      <c r="BI3" s="52"/>
      <c r="BJ3" s="51"/>
      <c r="BK3" s="52"/>
      <c r="BL3" s="51"/>
    </row>
    <row r="4" spans="1:64" ht="15" customHeight="1">
      <c r="A4" s="84" t="s">
        <v>212</v>
      </c>
      <c r="B4" s="84" t="s">
        <v>227</v>
      </c>
      <c r="C4" s="53" t="s">
        <v>1019</v>
      </c>
      <c r="D4" s="54">
        <v>3</v>
      </c>
      <c r="E4" s="65" t="s">
        <v>132</v>
      </c>
      <c r="F4" s="55">
        <v>32</v>
      </c>
      <c r="G4" s="53"/>
      <c r="H4" s="57"/>
      <c r="I4" s="56"/>
      <c r="J4" s="56"/>
      <c r="K4" s="36" t="s">
        <v>65</v>
      </c>
      <c r="L4" s="83">
        <v>4</v>
      </c>
      <c r="M4" s="83"/>
      <c r="N4" s="63"/>
      <c r="O4" s="86" t="s">
        <v>242</v>
      </c>
      <c r="P4" s="88">
        <v>43487.634930555556</v>
      </c>
      <c r="Q4" s="86" t="s">
        <v>244</v>
      </c>
      <c r="R4" s="86"/>
      <c r="S4" s="86"/>
      <c r="T4" s="86" t="s">
        <v>287</v>
      </c>
      <c r="U4" s="86"/>
      <c r="V4" s="89" t="s">
        <v>299</v>
      </c>
      <c r="W4" s="88">
        <v>43487.634930555556</v>
      </c>
      <c r="X4" s="89" t="s">
        <v>323</v>
      </c>
      <c r="Y4" s="86"/>
      <c r="Z4" s="86"/>
      <c r="AA4" s="92" t="s">
        <v>373</v>
      </c>
      <c r="AB4" s="86"/>
      <c r="AC4" s="86" t="b">
        <v>0</v>
      </c>
      <c r="AD4" s="86">
        <v>41</v>
      </c>
      <c r="AE4" s="92" t="s">
        <v>425</v>
      </c>
      <c r="AF4" s="86" t="b">
        <v>0</v>
      </c>
      <c r="AG4" s="86" t="s">
        <v>431</v>
      </c>
      <c r="AH4" s="86"/>
      <c r="AI4" s="92" t="s">
        <v>425</v>
      </c>
      <c r="AJ4" s="86" t="b">
        <v>0</v>
      </c>
      <c r="AK4" s="86">
        <v>12</v>
      </c>
      <c r="AL4" s="92" t="s">
        <v>425</v>
      </c>
      <c r="AM4" s="86" t="s">
        <v>436</v>
      </c>
      <c r="AN4" s="86" t="b">
        <v>0</v>
      </c>
      <c r="AO4" s="92" t="s">
        <v>373</v>
      </c>
      <c r="AP4" s="86" t="s">
        <v>442</v>
      </c>
      <c r="AQ4" s="86">
        <v>0</v>
      </c>
      <c r="AR4" s="86">
        <v>0</v>
      </c>
      <c r="AS4" s="86"/>
      <c r="AT4" s="86"/>
      <c r="AU4" s="86"/>
      <c r="AV4" s="86"/>
      <c r="AW4" s="86"/>
      <c r="AX4" s="86"/>
      <c r="AY4" s="86"/>
      <c r="AZ4" s="86"/>
      <c r="BA4">
        <v>1</v>
      </c>
      <c r="BB4" s="85" t="str">
        <f>REPLACE(INDEX(GroupVertices[Group],MATCH(Edges[[#This Row],[Vertex 1]],GroupVertices[Vertex],0)),1,1,"")</f>
        <v>2</v>
      </c>
      <c r="BC4" s="85" t="str">
        <f>REPLACE(INDEX(GroupVertices[Group],MATCH(Edges[[#This Row],[Vertex 2]],GroupVertices[Vertex],0)),1,1,"")</f>
        <v>2</v>
      </c>
      <c r="BD4" s="51">
        <v>1</v>
      </c>
      <c r="BE4" s="52">
        <v>3.7037037037037037</v>
      </c>
      <c r="BF4" s="51">
        <v>0</v>
      </c>
      <c r="BG4" s="52">
        <v>0</v>
      </c>
      <c r="BH4" s="51">
        <v>0</v>
      </c>
      <c r="BI4" s="52">
        <v>0</v>
      </c>
      <c r="BJ4" s="51">
        <v>26</v>
      </c>
      <c r="BK4" s="52">
        <v>96.29629629629629</v>
      </c>
      <c r="BL4" s="51">
        <v>27</v>
      </c>
    </row>
    <row r="5" spans="1:64" ht="15">
      <c r="A5" s="84" t="s">
        <v>213</v>
      </c>
      <c r="B5" s="84" t="s">
        <v>212</v>
      </c>
      <c r="C5" s="53" t="s">
        <v>1019</v>
      </c>
      <c r="D5" s="54">
        <v>3</v>
      </c>
      <c r="E5" s="65" t="s">
        <v>132</v>
      </c>
      <c r="F5" s="55">
        <v>32</v>
      </c>
      <c r="G5" s="53"/>
      <c r="H5" s="57"/>
      <c r="I5" s="56"/>
      <c r="J5" s="56"/>
      <c r="K5" s="36" t="s">
        <v>65</v>
      </c>
      <c r="L5" s="83">
        <v>5</v>
      </c>
      <c r="M5" s="83"/>
      <c r="N5" s="63"/>
      <c r="O5" s="86" t="s">
        <v>242</v>
      </c>
      <c r="P5" s="88">
        <v>43573.60631944444</v>
      </c>
      <c r="Q5" s="86" t="s">
        <v>245</v>
      </c>
      <c r="R5" s="86"/>
      <c r="S5" s="86"/>
      <c r="T5" s="86" t="s">
        <v>287</v>
      </c>
      <c r="U5" s="86"/>
      <c r="V5" s="89" t="s">
        <v>300</v>
      </c>
      <c r="W5" s="88">
        <v>43573.60631944444</v>
      </c>
      <c r="X5" s="89" t="s">
        <v>324</v>
      </c>
      <c r="Y5" s="86"/>
      <c r="Z5" s="86"/>
      <c r="AA5" s="92" t="s">
        <v>374</v>
      </c>
      <c r="AB5" s="86"/>
      <c r="AC5" s="86" t="b">
        <v>0</v>
      </c>
      <c r="AD5" s="86">
        <v>0</v>
      </c>
      <c r="AE5" s="92" t="s">
        <v>425</v>
      </c>
      <c r="AF5" s="86" t="b">
        <v>0</v>
      </c>
      <c r="AG5" s="86" t="s">
        <v>431</v>
      </c>
      <c r="AH5" s="86"/>
      <c r="AI5" s="92" t="s">
        <v>425</v>
      </c>
      <c r="AJ5" s="86" t="b">
        <v>0</v>
      </c>
      <c r="AK5" s="86">
        <v>12</v>
      </c>
      <c r="AL5" s="92" t="s">
        <v>373</v>
      </c>
      <c r="AM5" s="86" t="s">
        <v>437</v>
      </c>
      <c r="AN5" s="86" t="b">
        <v>0</v>
      </c>
      <c r="AO5" s="92" t="s">
        <v>373</v>
      </c>
      <c r="AP5" s="86" t="s">
        <v>176</v>
      </c>
      <c r="AQ5" s="86">
        <v>0</v>
      </c>
      <c r="AR5" s="86">
        <v>0</v>
      </c>
      <c r="AS5" s="86"/>
      <c r="AT5" s="86"/>
      <c r="AU5" s="86"/>
      <c r="AV5" s="86"/>
      <c r="AW5" s="86"/>
      <c r="AX5" s="86"/>
      <c r="AY5" s="86"/>
      <c r="AZ5" s="86"/>
      <c r="BA5">
        <v>1</v>
      </c>
      <c r="BB5" s="85" t="str">
        <f>REPLACE(INDEX(GroupVertices[Group],MATCH(Edges[[#This Row],[Vertex 1]],GroupVertices[Vertex],0)),1,1,"")</f>
        <v>2</v>
      </c>
      <c r="BC5" s="85" t="str">
        <f>REPLACE(INDEX(GroupVertices[Group],MATCH(Edges[[#This Row],[Vertex 2]],GroupVertices[Vertex],0)),1,1,"")</f>
        <v>2</v>
      </c>
      <c r="BD5" s="51">
        <v>1</v>
      </c>
      <c r="BE5" s="52">
        <v>5</v>
      </c>
      <c r="BF5" s="51">
        <v>0</v>
      </c>
      <c r="BG5" s="52">
        <v>0</v>
      </c>
      <c r="BH5" s="51">
        <v>0</v>
      </c>
      <c r="BI5" s="52">
        <v>0</v>
      </c>
      <c r="BJ5" s="51">
        <v>19</v>
      </c>
      <c r="BK5" s="52">
        <v>95</v>
      </c>
      <c r="BL5" s="51">
        <v>20</v>
      </c>
    </row>
    <row r="6" spans="1:64" ht="15">
      <c r="A6" s="84" t="s">
        <v>214</v>
      </c>
      <c r="B6" s="84" t="s">
        <v>228</v>
      </c>
      <c r="C6" s="53" t="s">
        <v>1019</v>
      </c>
      <c r="D6" s="54">
        <v>3</v>
      </c>
      <c r="E6" s="65" t="s">
        <v>132</v>
      </c>
      <c r="F6" s="55">
        <v>32</v>
      </c>
      <c r="G6" s="53"/>
      <c r="H6" s="57"/>
      <c r="I6" s="56"/>
      <c r="J6" s="56"/>
      <c r="K6" s="36" t="s">
        <v>65</v>
      </c>
      <c r="L6" s="83">
        <v>6</v>
      </c>
      <c r="M6" s="83"/>
      <c r="N6" s="63"/>
      <c r="O6" s="86" t="s">
        <v>242</v>
      </c>
      <c r="P6" s="88">
        <v>43574.50016203704</v>
      </c>
      <c r="Q6" s="86" t="s">
        <v>246</v>
      </c>
      <c r="R6" s="89" t="s">
        <v>275</v>
      </c>
      <c r="S6" s="86" t="s">
        <v>283</v>
      </c>
      <c r="T6" s="86" t="s">
        <v>288</v>
      </c>
      <c r="U6" s="86"/>
      <c r="V6" s="89" t="s">
        <v>301</v>
      </c>
      <c r="W6" s="88">
        <v>43574.50016203704</v>
      </c>
      <c r="X6" s="89" t="s">
        <v>325</v>
      </c>
      <c r="Y6" s="86"/>
      <c r="Z6" s="86"/>
      <c r="AA6" s="92" t="s">
        <v>375</v>
      </c>
      <c r="AB6" s="86"/>
      <c r="AC6" s="86" t="b">
        <v>0</v>
      </c>
      <c r="AD6" s="86">
        <v>0</v>
      </c>
      <c r="AE6" s="92" t="s">
        <v>425</v>
      </c>
      <c r="AF6" s="86" t="b">
        <v>1</v>
      </c>
      <c r="AG6" s="86" t="s">
        <v>431</v>
      </c>
      <c r="AH6" s="86"/>
      <c r="AI6" s="92" t="s">
        <v>411</v>
      </c>
      <c r="AJ6" s="86" t="b">
        <v>0</v>
      </c>
      <c r="AK6" s="86">
        <v>2</v>
      </c>
      <c r="AL6" s="92" t="s">
        <v>409</v>
      </c>
      <c r="AM6" s="86" t="s">
        <v>436</v>
      </c>
      <c r="AN6" s="86" t="b">
        <v>0</v>
      </c>
      <c r="AO6" s="92" t="s">
        <v>409</v>
      </c>
      <c r="AP6" s="86" t="s">
        <v>176</v>
      </c>
      <c r="AQ6" s="86">
        <v>0</v>
      </c>
      <c r="AR6" s="86">
        <v>0</v>
      </c>
      <c r="AS6" s="86"/>
      <c r="AT6" s="86"/>
      <c r="AU6" s="86"/>
      <c r="AV6" s="86"/>
      <c r="AW6" s="86"/>
      <c r="AX6" s="86"/>
      <c r="AY6" s="86"/>
      <c r="AZ6" s="86"/>
      <c r="BA6">
        <v>1</v>
      </c>
      <c r="BB6" s="85" t="str">
        <f>REPLACE(INDEX(GroupVertices[Group],MATCH(Edges[[#This Row],[Vertex 1]],GroupVertices[Vertex],0)),1,1,"")</f>
        <v>4</v>
      </c>
      <c r="BC6" s="85" t="str">
        <f>REPLACE(INDEX(GroupVertices[Group],MATCH(Edges[[#This Row],[Vertex 2]],GroupVertices[Vertex],0)),1,1,"")</f>
        <v>4</v>
      </c>
      <c r="BD6" s="51"/>
      <c r="BE6" s="52"/>
      <c r="BF6" s="51"/>
      <c r="BG6" s="52"/>
      <c r="BH6" s="51"/>
      <c r="BI6" s="52"/>
      <c r="BJ6" s="51"/>
      <c r="BK6" s="52"/>
      <c r="BL6" s="51"/>
    </row>
    <row r="7" spans="1:64" ht="15">
      <c r="A7" s="84" t="s">
        <v>214</v>
      </c>
      <c r="B7" s="84" t="s">
        <v>238</v>
      </c>
      <c r="C7" s="53" t="s">
        <v>1019</v>
      </c>
      <c r="D7" s="54">
        <v>3</v>
      </c>
      <c r="E7" s="65" t="s">
        <v>132</v>
      </c>
      <c r="F7" s="55">
        <v>32</v>
      </c>
      <c r="G7" s="53"/>
      <c r="H7" s="57"/>
      <c r="I7" s="56"/>
      <c r="J7" s="56"/>
      <c r="K7" s="36" t="s">
        <v>65</v>
      </c>
      <c r="L7" s="83">
        <v>7</v>
      </c>
      <c r="M7" s="83"/>
      <c r="N7" s="63"/>
      <c r="O7" s="86" t="s">
        <v>242</v>
      </c>
      <c r="P7" s="88">
        <v>43574.50016203704</v>
      </c>
      <c r="Q7" s="86" t="s">
        <v>246</v>
      </c>
      <c r="R7" s="89" t="s">
        <v>275</v>
      </c>
      <c r="S7" s="86" t="s">
        <v>283</v>
      </c>
      <c r="T7" s="86" t="s">
        <v>288</v>
      </c>
      <c r="U7" s="86"/>
      <c r="V7" s="89" t="s">
        <v>301</v>
      </c>
      <c r="W7" s="88">
        <v>43574.50016203704</v>
      </c>
      <c r="X7" s="89" t="s">
        <v>325</v>
      </c>
      <c r="Y7" s="86"/>
      <c r="Z7" s="86"/>
      <c r="AA7" s="92" t="s">
        <v>375</v>
      </c>
      <c r="AB7" s="86"/>
      <c r="AC7" s="86" t="b">
        <v>0</v>
      </c>
      <c r="AD7" s="86">
        <v>0</v>
      </c>
      <c r="AE7" s="92" t="s">
        <v>425</v>
      </c>
      <c r="AF7" s="86" t="b">
        <v>1</v>
      </c>
      <c r="AG7" s="86" t="s">
        <v>431</v>
      </c>
      <c r="AH7" s="86"/>
      <c r="AI7" s="92" t="s">
        <v>411</v>
      </c>
      <c r="AJ7" s="86" t="b">
        <v>0</v>
      </c>
      <c r="AK7" s="86">
        <v>2</v>
      </c>
      <c r="AL7" s="92" t="s">
        <v>409</v>
      </c>
      <c r="AM7" s="86" t="s">
        <v>436</v>
      </c>
      <c r="AN7" s="86" t="b">
        <v>0</v>
      </c>
      <c r="AO7" s="92" t="s">
        <v>409</v>
      </c>
      <c r="AP7" s="86" t="s">
        <v>176</v>
      </c>
      <c r="AQ7" s="86">
        <v>0</v>
      </c>
      <c r="AR7" s="86">
        <v>0</v>
      </c>
      <c r="AS7" s="86"/>
      <c r="AT7" s="86"/>
      <c r="AU7" s="86"/>
      <c r="AV7" s="86"/>
      <c r="AW7" s="86"/>
      <c r="AX7" s="86"/>
      <c r="AY7" s="86"/>
      <c r="AZ7" s="86"/>
      <c r="BA7">
        <v>1</v>
      </c>
      <c r="BB7" s="85" t="str">
        <f>REPLACE(INDEX(GroupVertices[Group],MATCH(Edges[[#This Row],[Vertex 1]],GroupVertices[Vertex],0)),1,1,"")</f>
        <v>4</v>
      </c>
      <c r="BC7" s="85" t="str">
        <f>REPLACE(INDEX(GroupVertices[Group],MATCH(Edges[[#This Row],[Vertex 2]],GroupVertices[Vertex],0)),1,1,"")</f>
        <v>4</v>
      </c>
      <c r="BD7" s="51"/>
      <c r="BE7" s="52"/>
      <c r="BF7" s="51"/>
      <c r="BG7" s="52"/>
      <c r="BH7" s="51"/>
      <c r="BI7" s="52"/>
      <c r="BJ7" s="51"/>
      <c r="BK7" s="52"/>
      <c r="BL7" s="51"/>
    </row>
    <row r="8" spans="1:64" ht="15">
      <c r="A8" s="84" t="s">
        <v>214</v>
      </c>
      <c r="B8" s="84" t="s">
        <v>239</v>
      </c>
      <c r="C8" s="53" t="s">
        <v>1019</v>
      </c>
      <c r="D8" s="54">
        <v>3</v>
      </c>
      <c r="E8" s="65" t="s">
        <v>132</v>
      </c>
      <c r="F8" s="55">
        <v>32</v>
      </c>
      <c r="G8" s="53"/>
      <c r="H8" s="57"/>
      <c r="I8" s="56"/>
      <c r="J8" s="56"/>
      <c r="K8" s="36" t="s">
        <v>65</v>
      </c>
      <c r="L8" s="83">
        <v>8</v>
      </c>
      <c r="M8" s="83"/>
      <c r="N8" s="63"/>
      <c r="O8" s="86" t="s">
        <v>242</v>
      </c>
      <c r="P8" s="88">
        <v>43574.50016203704</v>
      </c>
      <c r="Q8" s="86" t="s">
        <v>246</v>
      </c>
      <c r="R8" s="89" t="s">
        <v>275</v>
      </c>
      <c r="S8" s="86" t="s">
        <v>283</v>
      </c>
      <c r="T8" s="86" t="s">
        <v>288</v>
      </c>
      <c r="U8" s="86"/>
      <c r="V8" s="89" t="s">
        <v>301</v>
      </c>
      <c r="W8" s="88">
        <v>43574.50016203704</v>
      </c>
      <c r="X8" s="89" t="s">
        <v>325</v>
      </c>
      <c r="Y8" s="86"/>
      <c r="Z8" s="86"/>
      <c r="AA8" s="92" t="s">
        <v>375</v>
      </c>
      <c r="AB8" s="86"/>
      <c r="AC8" s="86" t="b">
        <v>0</v>
      </c>
      <c r="AD8" s="86">
        <v>0</v>
      </c>
      <c r="AE8" s="92" t="s">
        <v>425</v>
      </c>
      <c r="AF8" s="86" t="b">
        <v>1</v>
      </c>
      <c r="AG8" s="86" t="s">
        <v>431</v>
      </c>
      <c r="AH8" s="86"/>
      <c r="AI8" s="92" t="s">
        <v>411</v>
      </c>
      <c r="AJ8" s="86" t="b">
        <v>0</v>
      </c>
      <c r="AK8" s="86">
        <v>2</v>
      </c>
      <c r="AL8" s="92" t="s">
        <v>409</v>
      </c>
      <c r="AM8" s="86" t="s">
        <v>436</v>
      </c>
      <c r="AN8" s="86" t="b">
        <v>0</v>
      </c>
      <c r="AO8" s="92" t="s">
        <v>409</v>
      </c>
      <c r="AP8" s="86" t="s">
        <v>176</v>
      </c>
      <c r="AQ8" s="86">
        <v>0</v>
      </c>
      <c r="AR8" s="86">
        <v>0</v>
      </c>
      <c r="AS8" s="86"/>
      <c r="AT8" s="86"/>
      <c r="AU8" s="86"/>
      <c r="AV8" s="86"/>
      <c r="AW8" s="86"/>
      <c r="AX8" s="86"/>
      <c r="AY8" s="86"/>
      <c r="AZ8" s="86"/>
      <c r="BA8">
        <v>1</v>
      </c>
      <c r="BB8" s="85" t="str">
        <f>REPLACE(INDEX(GroupVertices[Group],MATCH(Edges[[#This Row],[Vertex 1]],GroupVertices[Vertex],0)),1,1,"")</f>
        <v>4</v>
      </c>
      <c r="BC8" s="85" t="str">
        <f>REPLACE(INDEX(GroupVertices[Group],MATCH(Edges[[#This Row],[Vertex 2]],GroupVertices[Vertex],0)),1,1,"")</f>
        <v>4</v>
      </c>
      <c r="BD8" s="51"/>
      <c r="BE8" s="52"/>
      <c r="BF8" s="51"/>
      <c r="BG8" s="52"/>
      <c r="BH8" s="51"/>
      <c r="BI8" s="52"/>
      <c r="BJ8" s="51"/>
      <c r="BK8" s="52"/>
      <c r="BL8" s="51"/>
    </row>
    <row r="9" spans="1:64" ht="15">
      <c r="A9" s="84" t="s">
        <v>214</v>
      </c>
      <c r="B9" s="84" t="s">
        <v>235</v>
      </c>
      <c r="C9" s="53" t="s">
        <v>1019</v>
      </c>
      <c r="D9" s="54">
        <v>3</v>
      </c>
      <c r="E9" s="65" t="s">
        <v>132</v>
      </c>
      <c r="F9" s="55">
        <v>32</v>
      </c>
      <c r="G9" s="53"/>
      <c r="H9" s="57"/>
      <c r="I9" s="56"/>
      <c r="J9" s="56"/>
      <c r="K9" s="36" t="s">
        <v>65</v>
      </c>
      <c r="L9" s="83">
        <v>9</v>
      </c>
      <c r="M9" s="83"/>
      <c r="N9" s="63"/>
      <c r="O9" s="86" t="s">
        <v>242</v>
      </c>
      <c r="P9" s="88">
        <v>43574.50016203704</v>
      </c>
      <c r="Q9" s="86" t="s">
        <v>246</v>
      </c>
      <c r="R9" s="89" t="s">
        <v>275</v>
      </c>
      <c r="S9" s="86" t="s">
        <v>283</v>
      </c>
      <c r="T9" s="86" t="s">
        <v>288</v>
      </c>
      <c r="U9" s="86"/>
      <c r="V9" s="89" t="s">
        <v>301</v>
      </c>
      <c r="W9" s="88">
        <v>43574.50016203704</v>
      </c>
      <c r="X9" s="89" t="s">
        <v>325</v>
      </c>
      <c r="Y9" s="86"/>
      <c r="Z9" s="86"/>
      <c r="AA9" s="92" t="s">
        <v>375</v>
      </c>
      <c r="AB9" s="86"/>
      <c r="AC9" s="86" t="b">
        <v>0</v>
      </c>
      <c r="AD9" s="86">
        <v>0</v>
      </c>
      <c r="AE9" s="92" t="s">
        <v>425</v>
      </c>
      <c r="AF9" s="86" t="b">
        <v>1</v>
      </c>
      <c r="AG9" s="86" t="s">
        <v>431</v>
      </c>
      <c r="AH9" s="86"/>
      <c r="AI9" s="92" t="s">
        <v>411</v>
      </c>
      <c r="AJ9" s="86" t="b">
        <v>0</v>
      </c>
      <c r="AK9" s="86">
        <v>2</v>
      </c>
      <c r="AL9" s="92" t="s">
        <v>409</v>
      </c>
      <c r="AM9" s="86" t="s">
        <v>436</v>
      </c>
      <c r="AN9" s="86" t="b">
        <v>0</v>
      </c>
      <c r="AO9" s="92" t="s">
        <v>409</v>
      </c>
      <c r="AP9" s="86" t="s">
        <v>176</v>
      </c>
      <c r="AQ9" s="86">
        <v>0</v>
      </c>
      <c r="AR9" s="86">
        <v>0</v>
      </c>
      <c r="AS9" s="86"/>
      <c r="AT9" s="86"/>
      <c r="AU9" s="86"/>
      <c r="AV9" s="86"/>
      <c r="AW9" s="86"/>
      <c r="AX9" s="86"/>
      <c r="AY9" s="86"/>
      <c r="AZ9" s="86"/>
      <c r="BA9">
        <v>1</v>
      </c>
      <c r="BB9" s="85" t="str">
        <f>REPLACE(INDEX(GroupVertices[Group],MATCH(Edges[[#This Row],[Vertex 1]],GroupVertices[Vertex],0)),1,1,"")</f>
        <v>4</v>
      </c>
      <c r="BC9" s="85" t="str">
        <f>REPLACE(INDEX(GroupVertices[Group],MATCH(Edges[[#This Row],[Vertex 2]],GroupVertices[Vertex],0)),1,1,"")</f>
        <v>4</v>
      </c>
      <c r="BD9" s="51">
        <v>0</v>
      </c>
      <c r="BE9" s="52">
        <v>0</v>
      </c>
      <c r="BF9" s="51">
        <v>0</v>
      </c>
      <c r="BG9" s="52">
        <v>0</v>
      </c>
      <c r="BH9" s="51">
        <v>0</v>
      </c>
      <c r="BI9" s="52">
        <v>0</v>
      </c>
      <c r="BJ9" s="51">
        <v>9</v>
      </c>
      <c r="BK9" s="52">
        <v>100</v>
      </c>
      <c r="BL9" s="51">
        <v>9</v>
      </c>
    </row>
    <row r="10" spans="1:64" ht="15">
      <c r="A10" s="84" t="s">
        <v>215</v>
      </c>
      <c r="B10" s="84" t="s">
        <v>227</v>
      </c>
      <c r="C10" s="53" t="s">
        <v>1019</v>
      </c>
      <c r="D10" s="54">
        <v>3</v>
      </c>
      <c r="E10" s="65" t="s">
        <v>132</v>
      </c>
      <c r="F10" s="55">
        <v>32</v>
      </c>
      <c r="G10" s="53"/>
      <c r="H10" s="57"/>
      <c r="I10" s="56"/>
      <c r="J10" s="56"/>
      <c r="K10" s="36" t="s">
        <v>65</v>
      </c>
      <c r="L10" s="83">
        <v>10</v>
      </c>
      <c r="M10" s="83"/>
      <c r="N10" s="63"/>
      <c r="O10" s="86" t="s">
        <v>242</v>
      </c>
      <c r="P10" s="88">
        <v>43578.61476851852</v>
      </c>
      <c r="Q10" s="86" t="s">
        <v>247</v>
      </c>
      <c r="R10" s="86"/>
      <c r="S10" s="86"/>
      <c r="T10" s="86" t="s">
        <v>287</v>
      </c>
      <c r="U10" s="86"/>
      <c r="V10" s="89" t="s">
        <v>302</v>
      </c>
      <c r="W10" s="88">
        <v>43578.61476851852</v>
      </c>
      <c r="X10" s="89" t="s">
        <v>326</v>
      </c>
      <c r="Y10" s="86"/>
      <c r="Z10" s="86"/>
      <c r="AA10" s="92" t="s">
        <v>376</v>
      </c>
      <c r="AB10" s="86"/>
      <c r="AC10" s="86" t="b">
        <v>0</v>
      </c>
      <c r="AD10" s="86">
        <v>0</v>
      </c>
      <c r="AE10" s="92" t="s">
        <v>425</v>
      </c>
      <c r="AF10" s="86" t="b">
        <v>0</v>
      </c>
      <c r="AG10" s="86" t="s">
        <v>431</v>
      </c>
      <c r="AH10" s="86"/>
      <c r="AI10" s="92" t="s">
        <v>425</v>
      </c>
      <c r="AJ10" s="86" t="b">
        <v>0</v>
      </c>
      <c r="AK10" s="86">
        <v>10</v>
      </c>
      <c r="AL10" s="92" t="s">
        <v>390</v>
      </c>
      <c r="AM10" s="86" t="s">
        <v>437</v>
      </c>
      <c r="AN10" s="86" t="b">
        <v>0</v>
      </c>
      <c r="AO10" s="92" t="s">
        <v>390</v>
      </c>
      <c r="AP10" s="86" t="s">
        <v>176</v>
      </c>
      <c r="AQ10" s="86">
        <v>0</v>
      </c>
      <c r="AR10" s="86">
        <v>0</v>
      </c>
      <c r="AS10" s="86"/>
      <c r="AT10" s="86"/>
      <c r="AU10" s="86"/>
      <c r="AV10" s="86"/>
      <c r="AW10" s="86"/>
      <c r="AX10" s="86"/>
      <c r="AY10" s="86"/>
      <c r="AZ10" s="86"/>
      <c r="BA10">
        <v>1</v>
      </c>
      <c r="BB10" s="85" t="str">
        <f>REPLACE(INDEX(GroupVertices[Group],MATCH(Edges[[#This Row],[Vertex 1]],GroupVertices[Vertex],0)),1,1,"")</f>
        <v>2</v>
      </c>
      <c r="BC10" s="85" t="str">
        <f>REPLACE(INDEX(GroupVertices[Group],MATCH(Edges[[#This Row],[Vertex 2]],GroupVertices[Vertex],0)),1,1,"")</f>
        <v>2</v>
      </c>
      <c r="BD10" s="51">
        <v>1</v>
      </c>
      <c r="BE10" s="52">
        <v>4.3478260869565215</v>
      </c>
      <c r="BF10" s="51">
        <v>0</v>
      </c>
      <c r="BG10" s="52">
        <v>0</v>
      </c>
      <c r="BH10" s="51">
        <v>0</v>
      </c>
      <c r="BI10" s="52">
        <v>0</v>
      </c>
      <c r="BJ10" s="51">
        <v>22</v>
      </c>
      <c r="BK10" s="52">
        <v>95.65217391304348</v>
      </c>
      <c r="BL10" s="51">
        <v>23</v>
      </c>
    </row>
    <row r="11" spans="1:64" ht="15">
      <c r="A11" s="84" t="s">
        <v>216</v>
      </c>
      <c r="B11" s="84" t="s">
        <v>227</v>
      </c>
      <c r="C11" s="53" t="s">
        <v>1019</v>
      </c>
      <c r="D11" s="54">
        <v>3</v>
      </c>
      <c r="E11" s="65" t="s">
        <v>132</v>
      </c>
      <c r="F11" s="55">
        <v>32</v>
      </c>
      <c r="G11" s="53"/>
      <c r="H11" s="57"/>
      <c r="I11" s="56"/>
      <c r="J11" s="56"/>
      <c r="K11" s="36" t="s">
        <v>65</v>
      </c>
      <c r="L11" s="83">
        <v>11</v>
      </c>
      <c r="M11" s="83"/>
      <c r="N11" s="63"/>
      <c r="O11" s="86" t="s">
        <v>242</v>
      </c>
      <c r="P11" s="88">
        <v>43578.66832175926</v>
      </c>
      <c r="Q11" s="86" t="s">
        <v>247</v>
      </c>
      <c r="R11" s="86"/>
      <c r="S11" s="86"/>
      <c r="T11" s="86" t="s">
        <v>287</v>
      </c>
      <c r="U11" s="86"/>
      <c r="V11" s="89" t="s">
        <v>303</v>
      </c>
      <c r="W11" s="88">
        <v>43578.66832175926</v>
      </c>
      <c r="X11" s="89" t="s">
        <v>327</v>
      </c>
      <c r="Y11" s="86"/>
      <c r="Z11" s="86"/>
      <c r="AA11" s="92" t="s">
        <v>377</v>
      </c>
      <c r="AB11" s="86"/>
      <c r="AC11" s="86" t="b">
        <v>0</v>
      </c>
      <c r="AD11" s="86">
        <v>0</v>
      </c>
      <c r="AE11" s="92" t="s">
        <v>425</v>
      </c>
      <c r="AF11" s="86" t="b">
        <v>0</v>
      </c>
      <c r="AG11" s="86" t="s">
        <v>431</v>
      </c>
      <c r="AH11" s="86"/>
      <c r="AI11" s="92" t="s">
        <v>425</v>
      </c>
      <c r="AJ11" s="86" t="b">
        <v>0</v>
      </c>
      <c r="AK11" s="86">
        <v>10</v>
      </c>
      <c r="AL11" s="92" t="s">
        <v>390</v>
      </c>
      <c r="AM11" s="86" t="s">
        <v>438</v>
      </c>
      <c r="AN11" s="86" t="b">
        <v>0</v>
      </c>
      <c r="AO11" s="92" t="s">
        <v>390</v>
      </c>
      <c r="AP11" s="86" t="s">
        <v>176</v>
      </c>
      <c r="AQ11" s="86">
        <v>0</v>
      </c>
      <c r="AR11" s="86">
        <v>0</v>
      </c>
      <c r="AS11" s="86"/>
      <c r="AT11" s="86"/>
      <c r="AU11" s="86"/>
      <c r="AV11" s="86"/>
      <c r="AW11" s="86"/>
      <c r="AX11" s="86"/>
      <c r="AY11" s="86"/>
      <c r="AZ11" s="86"/>
      <c r="BA11">
        <v>1</v>
      </c>
      <c r="BB11" s="85" t="str">
        <f>REPLACE(INDEX(GroupVertices[Group],MATCH(Edges[[#This Row],[Vertex 1]],GroupVertices[Vertex],0)),1,1,"")</f>
        <v>2</v>
      </c>
      <c r="BC11" s="85" t="str">
        <f>REPLACE(INDEX(GroupVertices[Group],MATCH(Edges[[#This Row],[Vertex 2]],GroupVertices[Vertex],0)),1,1,"")</f>
        <v>2</v>
      </c>
      <c r="BD11" s="51">
        <v>1</v>
      </c>
      <c r="BE11" s="52">
        <v>4.3478260869565215</v>
      </c>
      <c r="BF11" s="51">
        <v>0</v>
      </c>
      <c r="BG11" s="52">
        <v>0</v>
      </c>
      <c r="BH11" s="51">
        <v>0</v>
      </c>
      <c r="BI11" s="52">
        <v>0</v>
      </c>
      <c r="BJ11" s="51">
        <v>22</v>
      </c>
      <c r="BK11" s="52">
        <v>95.65217391304348</v>
      </c>
      <c r="BL11" s="51">
        <v>23</v>
      </c>
    </row>
    <row r="12" spans="1:64" ht="15">
      <c r="A12" s="84" t="s">
        <v>217</v>
      </c>
      <c r="B12" s="84" t="s">
        <v>228</v>
      </c>
      <c r="C12" s="53" t="s">
        <v>1019</v>
      </c>
      <c r="D12" s="54">
        <v>3</v>
      </c>
      <c r="E12" s="65" t="s">
        <v>132</v>
      </c>
      <c r="F12" s="55">
        <v>32</v>
      </c>
      <c r="G12" s="53"/>
      <c r="H12" s="57"/>
      <c r="I12" s="56"/>
      <c r="J12" s="56"/>
      <c r="K12" s="36" t="s">
        <v>65</v>
      </c>
      <c r="L12" s="83">
        <v>12</v>
      </c>
      <c r="M12" s="83"/>
      <c r="N12" s="63"/>
      <c r="O12" s="86" t="s">
        <v>242</v>
      </c>
      <c r="P12" s="88">
        <v>43578.674791666665</v>
      </c>
      <c r="Q12" s="86" t="s">
        <v>248</v>
      </c>
      <c r="R12" s="86"/>
      <c r="S12" s="86"/>
      <c r="T12" s="86" t="s">
        <v>287</v>
      </c>
      <c r="U12" s="89" t="s">
        <v>294</v>
      </c>
      <c r="V12" s="89" t="s">
        <v>294</v>
      </c>
      <c r="W12" s="88">
        <v>43578.674791666665</v>
      </c>
      <c r="X12" s="89" t="s">
        <v>328</v>
      </c>
      <c r="Y12" s="86"/>
      <c r="Z12" s="86"/>
      <c r="AA12" s="92" t="s">
        <v>378</v>
      </c>
      <c r="AB12" s="86"/>
      <c r="AC12" s="86" t="b">
        <v>0</v>
      </c>
      <c r="AD12" s="86">
        <v>0</v>
      </c>
      <c r="AE12" s="92" t="s">
        <v>425</v>
      </c>
      <c r="AF12" s="86" t="b">
        <v>0</v>
      </c>
      <c r="AG12" s="86" t="s">
        <v>431</v>
      </c>
      <c r="AH12" s="86"/>
      <c r="AI12" s="92" t="s">
        <v>425</v>
      </c>
      <c r="AJ12" s="86" t="b">
        <v>0</v>
      </c>
      <c r="AK12" s="86">
        <v>4</v>
      </c>
      <c r="AL12" s="92" t="s">
        <v>411</v>
      </c>
      <c r="AM12" s="86" t="s">
        <v>438</v>
      </c>
      <c r="AN12" s="86" t="b">
        <v>0</v>
      </c>
      <c r="AO12" s="92" t="s">
        <v>411</v>
      </c>
      <c r="AP12" s="86" t="s">
        <v>176</v>
      </c>
      <c r="AQ12" s="86">
        <v>0</v>
      </c>
      <c r="AR12" s="86">
        <v>0</v>
      </c>
      <c r="AS12" s="86"/>
      <c r="AT12" s="86"/>
      <c r="AU12" s="86"/>
      <c r="AV12" s="86"/>
      <c r="AW12" s="86"/>
      <c r="AX12" s="86"/>
      <c r="AY12" s="86"/>
      <c r="AZ12" s="86"/>
      <c r="BA12">
        <v>1</v>
      </c>
      <c r="BB12" s="85" t="str">
        <f>REPLACE(INDEX(GroupVertices[Group],MATCH(Edges[[#This Row],[Vertex 1]],GroupVertices[Vertex],0)),1,1,"")</f>
        <v>4</v>
      </c>
      <c r="BC12" s="85" t="str">
        <f>REPLACE(INDEX(GroupVertices[Group],MATCH(Edges[[#This Row],[Vertex 2]],GroupVertices[Vertex],0)),1,1,"")</f>
        <v>4</v>
      </c>
      <c r="BD12" s="51">
        <v>0</v>
      </c>
      <c r="BE12" s="52">
        <v>0</v>
      </c>
      <c r="BF12" s="51">
        <v>0</v>
      </c>
      <c r="BG12" s="52">
        <v>0</v>
      </c>
      <c r="BH12" s="51">
        <v>0</v>
      </c>
      <c r="BI12" s="52">
        <v>0</v>
      </c>
      <c r="BJ12" s="51">
        <v>17</v>
      </c>
      <c r="BK12" s="52">
        <v>100</v>
      </c>
      <c r="BL12" s="51">
        <v>17</v>
      </c>
    </row>
    <row r="13" spans="1:64" ht="15">
      <c r="A13" s="84" t="s">
        <v>218</v>
      </c>
      <c r="B13" s="84" t="s">
        <v>227</v>
      </c>
      <c r="C13" s="53" t="s">
        <v>1019</v>
      </c>
      <c r="D13" s="54">
        <v>3</v>
      </c>
      <c r="E13" s="65" t="s">
        <v>132</v>
      </c>
      <c r="F13" s="55">
        <v>32</v>
      </c>
      <c r="G13" s="53"/>
      <c r="H13" s="57"/>
      <c r="I13" s="56"/>
      <c r="J13" s="56"/>
      <c r="K13" s="36" t="s">
        <v>65</v>
      </c>
      <c r="L13" s="83">
        <v>13</v>
      </c>
      <c r="M13" s="83"/>
      <c r="N13" s="63"/>
      <c r="O13" s="86" t="s">
        <v>242</v>
      </c>
      <c r="P13" s="88">
        <v>43578.79324074074</v>
      </c>
      <c r="Q13" s="86" t="s">
        <v>247</v>
      </c>
      <c r="R13" s="86"/>
      <c r="S13" s="86"/>
      <c r="T13" s="86" t="s">
        <v>287</v>
      </c>
      <c r="U13" s="86"/>
      <c r="V13" s="89" t="s">
        <v>304</v>
      </c>
      <c r="W13" s="88">
        <v>43578.79324074074</v>
      </c>
      <c r="X13" s="89" t="s">
        <v>329</v>
      </c>
      <c r="Y13" s="86"/>
      <c r="Z13" s="86"/>
      <c r="AA13" s="92" t="s">
        <v>379</v>
      </c>
      <c r="AB13" s="86"/>
      <c r="AC13" s="86" t="b">
        <v>0</v>
      </c>
      <c r="AD13" s="86">
        <v>0</v>
      </c>
      <c r="AE13" s="92" t="s">
        <v>425</v>
      </c>
      <c r="AF13" s="86" t="b">
        <v>0</v>
      </c>
      <c r="AG13" s="86" t="s">
        <v>431</v>
      </c>
      <c r="AH13" s="86"/>
      <c r="AI13" s="92" t="s">
        <v>425</v>
      </c>
      <c r="AJ13" s="86" t="b">
        <v>0</v>
      </c>
      <c r="AK13" s="86">
        <v>10</v>
      </c>
      <c r="AL13" s="92" t="s">
        <v>390</v>
      </c>
      <c r="AM13" s="86" t="s">
        <v>436</v>
      </c>
      <c r="AN13" s="86" t="b">
        <v>0</v>
      </c>
      <c r="AO13" s="92" t="s">
        <v>390</v>
      </c>
      <c r="AP13" s="86" t="s">
        <v>176</v>
      </c>
      <c r="AQ13" s="86">
        <v>0</v>
      </c>
      <c r="AR13" s="86">
        <v>0</v>
      </c>
      <c r="AS13" s="86"/>
      <c r="AT13" s="86"/>
      <c r="AU13" s="86"/>
      <c r="AV13" s="86"/>
      <c r="AW13" s="86"/>
      <c r="AX13" s="86"/>
      <c r="AY13" s="86"/>
      <c r="AZ13" s="86"/>
      <c r="BA13">
        <v>1</v>
      </c>
      <c r="BB13" s="85" t="str">
        <f>REPLACE(INDEX(GroupVertices[Group],MATCH(Edges[[#This Row],[Vertex 1]],GroupVertices[Vertex],0)),1,1,"")</f>
        <v>2</v>
      </c>
      <c r="BC13" s="85" t="str">
        <f>REPLACE(INDEX(GroupVertices[Group],MATCH(Edges[[#This Row],[Vertex 2]],GroupVertices[Vertex],0)),1,1,"")</f>
        <v>2</v>
      </c>
      <c r="BD13" s="51">
        <v>1</v>
      </c>
      <c r="BE13" s="52">
        <v>4.3478260869565215</v>
      </c>
      <c r="BF13" s="51">
        <v>0</v>
      </c>
      <c r="BG13" s="52">
        <v>0</v>
      </c>
      <c r="BH13" s="51">
        <v>0</v>
      </c>
      <c r="BI13" s="52">
        <v>0</v>
      </c>
      <c r="BJ13" s="51">
        <v>22</v>
      </c>
      <c r="BK13" s="52">
        <v>95.65217391304348</v>
      </c>
      <c r="BL13" s="51">
        <v>23</v>
      </c>
    </row>
    <row r="14" spans="1:64" ht="15">
      <c r="A14" s="84" t="s">
        <v>219</v>
      </c>
      <c r="B14" s="84" t="s">
        <v>232</v>
      </c>
      <c r="C14" s="53" t="s">
        <v>1019</v>
      </c>
      <c r="D14" s="54">
        <v>3</v>
      </c>
      <c r="E14" s="65" t="s">
        <v>132</v>
      </c>
      <c r="F14" s="55">
        <v>32</v>
      </c>
      <c r="G14" s="53"/>
      <c r="H14" s="57"/>
      <c r="I14" s="56"/>
      <c r="J14" s="56"/>
      <c r="K14" s="36" t="s">
        <v>65</v>
      </c>
      <c r="L14" s="83">
        <v>14</v>
      </c>
      <c r="M14" s="83"/>
      <c r="N14" s="63"/>
      <c r="O14" s="86" t="s">
        <v>242</v>
      </c>
      <c r="P14" s="88">
        <v>43579.5334375</v>
      </c>
      <c r="Q14" s="86" t="s">
        <v>249</v>
      </c>
      <c r="R14" s="86"/>
      <c r="S14" s="86"/>
      <c r="T14" s="86" t="s">
        <v>289</v>
      </c>
      <c r="U14" s="86"/>
      <c r="V14" s="89" t="s">
        <v>305</v>
      </c>
      <c r="W14" s="88">
        <v>43579.5334375</v>
      </c>
      <c r="X14" s="89" t="s">
        <v>330</v>
      </c>
      <c r="Y14" s="86"/>
      <c r="Z14" s="86"/>
      <c r="AA14" s="92" t="s">
        <v>380</v>
      </c>
      <c r="AB14" s="86"/>
      <c r="AC14" s="86" t="b">
        <v>0</v>
      </c>
      <c r="AD14" s="86">
        <v>0</v>
      </c>
      <c r="AE14" s="92" t="s">
        <v>425</v>
      </c>
      <c r="AF14" s="86" t="b">
        <v>0</v>
      </c>
      <c r="AG14" s="86" t="s">
        <v>431</v>
      </c>
      <c r="AH14" s="86"/>
      <c r="AI14" s="92" t="s">
        <v>425</v>
      </c>
      <c r="AJ14" s="86" t="b">
        <v>0</v>
      </c>
      <c r="AK14" s="86">
        <v>10</v>
      </c>
      <c r="AL14" s="92" t="s">
        <v>397</v>
      </c>
      <c r="AM14" s="86" t="s">
        <v>437</v>
      </c>
      <c r="AN14" s="86" t="b">
        <v>0</v>
      </c>
      <c r="AO14" s="92" t="s">
        <v>397</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c r="BE14" s="52"/>
      <c r="BF14" s="51"/>
      <c r="BG14" s="52"/>
      <c r="BH14" s="51"/>
      <c r="BI14" s="52"/>
      <c r="BJ14" s="51"/>
      <c r="BK14" s="52"/>
      <c r="BL14" s="51"/>
    </row>
    <row r="15" spans="1:64" ht="15">
      <c r="A15" s="84" t="s">
        <v>219</v>
      </c>
      <c r="B15" s="84" t="s">
        <v>229</v>
      </c>
      <c r="C15" s="53" t="s">
        <v>1019</v>
      </c>
      <c r="D15" s="54">
        <v>3</v>
      </c>
      <c r="E15" s="65" t="s">
        <v>132</v>
      </c>
      <c r="F15" s="55">
        <v>32</v>
      </c>
      <c r="G15" s="53"/>
      <c r="H15" s="57"/>
      <c r="I15" s="56"/>
      <c r="J15" s="56"/>
      <c r="K15" s="36" t="s">
        <v>65</v>
      </c>
      <c r="L15" s="83">
        <v>15</v>
      </c>
      <c r="M15" s="83"/>
      <c r="N15" s="63"/>
      <c r="O15" s="86" t="s">
        <v>242</v>
      </c>
      <c r="P15" s="88">
        <v>43579.5334375</v>
      </c>
      <c r="Q15" s="86" t="s">
        <v>249</v>
      </c>
      <c r="R15" s="86"/>
      <c r="S15" s="86"/>
      <c r="T15" s="86" t="s">
        <v>289</v>
      </c>
      <c r="U15" s="86"/>
      <c r="V15" s="89" t="s">
        <v>305</v>
      </c>
      <c r="W15" s="88">
        <v>43579.5334375</v>
      </c>
      <c r="X15" s="89" t="s">
        <v>330</v>
      </c>
      <c r="Y15" s="86"/>
      <c r="Z15" s="86"/>
      <c r="AA15" s="92" t="s">
        <v>380</v>
      </c>
      <c r="AB15" s="86"/>
      <c r="AC15" s="86" t="b">
        <v>0</v>
      </c>
      <c r="AD15" s="86">
        <v>0</v>
      </c>
      <c r="AE15" s="92" t="s">
        <v>425</v>
      </c>
      <c r="AF15" s="86" t="b">
        <v>0</v>
      </c>
      <c r="AG15" s="86" t="s">
        <v>431</v>
      </c>
      <c r="AH15" s="86"/>
      <c r="AI15" s="92" t="s">
        <v>425</v>
      </c>
      <c r="AJ15" s="86" t="b">
        <v>0</v>
      </c>
      <c r="AK15" s="86">
        <v>10</v>
      </c>
      <c r="AL15" s="92" t="s">
        <v>397</v>
      </c>
      <c r="AM15" s="86" t="s">
        <v>437</v>
      </c>
      <c r="AN15" s="86" t="b">
        <v>0</v>
      </c>
      <c r="AO15" s="92" t="s">
        <v>397</v>
      </c>
      <c r="AP15" s="86" t="s">
        <v>176</v>
      </c>
      <c r="AQ15" s="86">
        <v>0</v>
      </c>
      <c r="AR15" s="86">
        <v>0</v>
      </c>
      <c r="AS15" s="86"/>
      <c r="AT15" s="86"/>
      <c r="AU15" s="86"/>
      <c r="AV15" s="86"/>
      <c r="AW15" s="86"/>
      <c r="AX15" s="86"/>
      <c r="AY15" s="86"/>
      <c r="AZ15" s="86"/>
      <c r="BA15">
        <v>1</v>
      </c>
      <c r="BB15" s="85" t="str">
        <f>REPLACE(INDEX(GroupVertices[Group],MATCH(Edges[[#This Row],[Vertex 1]],GroupVertices[Vertex],0)),1,1,"")</f>
        <v>1</v>
      </c>
      <c r="BC15" s="85" t="str">
        <f>REPLACE(INDEX(GroupVertices[Group],MATCH(Edges[[#This Row],[Vertex 2]],GroupVertices[Vertex],0)),1,1,"")</f>
        <v>1</v>
      </c>
      <c r="BD15" s="51">
        <v>1</v>
      </c>
      <c r="BE15" s="52">
        <v>4.166666666666667</v>
      </c>
      <c r="BF15" s="51">
        <v>0</v>
      </c>
      <c r="BG15" s="52">
        <v>0</v>
      </c>
      <c r="BH15" s="51">
        <v>0</v>
      </c>
      <c r="BI15" s="52">
        <v>0</v>
      </c>
      <c r="BJ15" s="51">
        <v>23</v>
      </c>
      <c r="BK15" s="52">
        <v>95.83333333333333</v>
      </c>
      <c r="BL15" s="51">
        <v>24</v>
      </c>
    </row>
    <row r="16" spans="1:64" ht="15">
      <c r="A16" s="84" t="s">
        <v>220</v>
      </c>
      <c r="B16" s="84" t="s">
        <v>232</v>
      </c>
      <c r="C16" s="53" t="s">
        <v>1019</v>
      </c>
      <c r="D16" s="54">
        <v>3</v>
      </c>
      <c r="E16" s="65" t="s">
        <v>132</v>
      </c>
      <c r="F16" s="55">
        <v>32</v>
      </c>
      <c r="G16" s="53"/>
      <c r="H16" s="57"/>
      <c r="I16" s="56"/>
      <c r="J16" s="56"/>
      <c r="K16" s="36" t="s">
        <v>65</v>
      </c>
      <c r="L16" s="83">
        <v>16</v>
      </c>
      <c r="M16" s="83"/>
      <c r="N16" s="63"/>
      <c r="O16" s="86" t="s">
        <v>242</v>
      </c>
      <c r="P16" s="88">
        <v>43579.55568287037</v>
      </c>
      <c r="Q16" s="86" t="s">
        <v>249</v>
      </c>
      <c r="R16" s="86"/>
      <c r="S16" s="86"/>
      <c r="T16" s="86" t="s">
        <v>289</v>
      </c>
      <c r="U16" s="86"/>
      <c r="V16" s="89" t="s">
        <v>306</v>
      </c>
      <c r="W16" s="88">
        <v>43579.55568287037</v>
      </c>
      <c r="X16" s="89" t="s">
        <v>331</v>
      </c>
      <c r="Y16" s="86"/>
      <c r="Z16" s="86"/>
      <c r="AA16" s="92" t="s">
        <v>381</v>
      </c>
      <c r="AB16" s="86"/>
      <c r="AC16" s="86" t="b">
        <v>0</v>
      </c>
      <c r="AD16" s="86">
        <v>0</v>
      </c>
      <c r="AE16" s="92" t="s">
        <v>425</v>
      </c>
      <c r="AF16" s="86" t="b">
        <v>0</v>
      </c>
      <c r="AG16" s="86" t="s">
        <v>431</v>
      </c>
      <c r="AH16" s="86"/>
      <c r="AI16" s="92" t="s">
        <v>425</v>
      </c>
      <c r="AJ16" s="86" t="b">
        <v>0</v>
      </c>
      <c r="AK16" s="86">
        <v>10</v>
      </c>
      <c r="AL16" s="92" t="s">
        <v>397</v>
      </c>
      <c r="AM16" s="86" t="s">
        <v>436</v>
      </c>
      <c r="AN16" s="86" t="b">
        <v>0</v>
      </c>
      <c r="AO16" s="92" t="s">
        <v>397</v>
      </c>
      <c r="AP16" s="86" t="s">
        <v>176</v>
      </c>
      <c r="AQ16" s="86">
        <v>0</v>
      </c>
      <c r="AR16" s="86">
        <v>0</v>
      </c>
      <c r="AS16" s="86"/>
      <c r="AT16" s="86"/>
      <c r="AU16" s="86"/>
      <c r="AV16" s="86"/>
      <c r="AW16" s="86"/>
      <c r="AX16" s="86"/>
      <c r="AY16" s="86"/>
      <c r="AZ16" s="86"/>
      <c r="BA16">
        <v>1</v>
      </c>
      <c r="BB16" s="85" t="str">
        <f>REPLACE(INDEX(GroupVertices[Group],MATCH(Edges[[#This Row],[Vertex 1]],GroupVertices[Vertex],0)),1,1,"")</f>
        <v>1</v>
      </c>
      <c r="BC16" s="85" t="str">
        <f>REPLACE(INDEX(GroupVertices[Group],MATCH(Edges[[#This Row],[Vertex 2]],GroupVertices[Vertex],0)),1,1,"")</f>
        <v>1</v>
      </c>
      <c r="BD16" s="51"/>
      <c r="BE16" s="52"/>
      <c r="BF16" s="51"/>
      <c r="BG16" s="52"/>
      <c r="BH16" s="51"/>
      <c r="BI16" s="52"/>
      <c r="BJ16" s="51"/>
      <c r="BK16" s="52"/>
      <c r="BL16" s="51"/>
    </row>
    <row r="17" spans="1:64" ht="15">
      <c r="A17" s="84" t="s">
        <v>220</v>
      </c>
      <c r="B17" s="84" t="s">
        <v>229</v>
      </c>
      <c r="C17" s="53" t="s">
        <v>1019</v>
      </c>
      <c r="D17" s="54">
        <v>3</v>
      </c>
      <c r="E17" s="65" t="s">
        <v>132</v>
      </c>
      <c r="F17" s="55">
        <v>32</v>
      </c>
      <c r="G17" s="53"/>
      <c r="H17" s="57"/>
      <c r="I17" s="56"/>
      <c r="J17" s="56"/>
      <c r="K17" s="36" t="s">
        <v>65</v>
      </c>
      <c r="L17" s="83">
        <v>17</v>
      </c>
      <c r="M17" s="83"/>
      <c r="N17" s="63"/>
      <c r="O17" s="86" t="s">
        <v>242</v>
      </c>
      <c r="P17" s="88">
        <v>43579.55568287037</v>
      </c>
      <c r="Q17" s="86" t="s">
        <v>249</v>
      </c>
      <c r="R17" s="86"/>
      <c r="S17" s="86"/>
      <c r="T17" s="86" t="s">
        <v>289</v>
      </c>
      <c r="U17" s="86"/>
      <c r="V17" s="89" t="s">
        <v>306</v>
      </c>
      <c r="W17" s="88">
        <v>43579.55568287037</v>
      </c>
      <c r="X17" s="89" t="s">
        <v>331</v>
      </c>
      <c r="Y17" s="86"/>
      <c r="Z17" s="86"/>
      <c r="AA17" s="92" t="s">
        <v>381</v>
      </c>
      <c r="AB17" s="86"/>
      <c r="AC17" s="86" t="b">
        <v>0</v>
      </c>
      <c r="AD17" s="86">
        <v>0</v>
      </c>
      <c r="AE17" s="92" t="s">
        <v>425</v>
      </c>
      <c r="AF17" s="86" t="b">
        <v>0</v>
      </c>
      <c r="AG17" s="86" t="s">
        <v>431</v>
      </c>
      <c r="AH17" s="86"/>
      <c r="AI17" s="92" t="s">
        <v>425</v>
      </c>
      <c r="AJ17" s="86" t="b">
        <v>0</v>
      </c>
      <c r="AK17" s="86">
        <v>10</v>
      </c>
      <c r="AL17" s="92" t="s">
        <v>397</v>
      </c>
      <c r="AM17" s="86" t="s">
        <v>436</v>
      </c>
      <c r="AN17" s="86" t="b">
        <v>0</v>
      </c>
      <c r="AO17" s="92" t="s">
        <v>397</v>
      </c>
      <c r="AP17" s="86" t="s">
        <v>176</v>
      </c>
      <c r="AQ17" s="86">
        <v>0</v>
      </c>
      <c r="AR17" s="86">
        <v>0</v>
      </c>
      <c r="AS17" s="86"/>
      <c r="AT17" s="86"/>
      <c r="AU17" s="86"/>
      <c r="AV17" s="86"/>
      <c r="AW17" s="86"/>
      <c r="AX17" s="86"/>
      <c r="AY17" s="86"/>
      <c r="AZ17" s="86"/>
      <c r="BA17">
        <v>1</v>
      </c>
      <c r="BB17" s="85" t="str">
        <f>REPLACE(INDEX(GroupVertices[Group],MATCH(Edges[[#This Row],[Vertex 1]],GroupVertices[Vertex],0)),1,1,"")</f>
        <v>1</v>
      </c>
      <c r="BC17" s="85" t="str">
        <f>REPLACE(INDEX(GroupVertices[Group],MATCH(Edges[[#This Row],[Vertex 2]],GroupVertices[Vertex],0)),1,1,"")</f>
        <v>1</v>
      </c>
      <c r="BD17" s="51">
        <v>1</v>
      </c>
      <c r="BE17" s="52">
        <v>4.166666666666667</v>
      </c>
      <c r="BF17" s="51">
        <v>0</v>
      </c>
      <c r="BG17" s="52">
        <v>0</v>
      </c>
      <c r="BH17" s="51">
        <v>0</v>
      </c>
      <c r="BI17" s="52">
        <v>0</v>
      </c>
      <c r="BJ17" s="51">
        <v>23</v>
      </c>
      <c r="BK17" s="52">
        <v>95.83333333333333</v>
      </c>
      <c r="BL17" s="51">
        <v>24</v>
      </c>
    </row>
    <row r="18" spans="1:64" ht="15">
      <c r="A18" s="84" t="s">
        <v>221</v>
      </c>
      <c r="B18" s="84" t="s">
        <v>227</v>
      </c>
      <c r="C18" s="53" t="s">
        <v>1019</v>
      </c>
      <c r="D18" s="54">
        <v>3</v>
      </c>
      <c r="E18" s="65" t="s">
        <v>132</v>
      </c>
      <c r="F18" s="55">
        <v>32</v>
      </c>
      <c r="G18" s="53"/>
      <c r="H18" s="57"/>
      <c r="I18" s="56"/>
      <c r="J18" s="56"/>
      <c r="K18" s="36" t="s">
        <v>65</v>
      </c>
      <c r="L18" s="83">
        <v>18</v>
      </c>
      <c r="M18" s="83"/>
      <c r="N18" s="63"/>
      <c r="O18" s="86" t="s">
        <v>242</v>
      </c>
      <c r="P18" s="88">
        <v>43578.68304398148</v>
      </c>
      <c r="Q18" s="86" t="s">
        <v>247</v>
      </c>
      <c r="R18" s="86"/>
      <c r="S18" s="86"/>
      <c r="T18" s="86" t="s">
        <v>287</v>
      </c>
      <c r="U18" s="86"/>
      <c r="V18" s="89" t="s">
        <v>307</v>
      </c>
      <c r="W18" s="88">
        <v>43578.68304398148</v>
      </c>
      <c r="X18" s="89" t="s">
        <v>332</v>
      </c>
      <c r="Y18" s="86"/>
      <c r="Z18" s="86"/>
      <c r="AA18" s="92" t="s">
        <v>382</v>
      </c>
      <c r="AB18" s="86"/>
      <c r="AC18" s="86" t="b">
        <v>0</v>
      </c>
      <c r="AD18" s="86">
        <v>0</v>
      </c>
      <c r="AE18" s="92" t="s">
        <v>425</v>
      </c>
      <c r="AF18" s="86" t="b">
        <v>0</v>
      </c>
      <c r="AG18" s="86" t="s">
        <v>431</v>
      </c>
      <c r="AH18" s="86"/>
      <c r="AI18" s="92" t="s">
        <v>425</v>
      </c>
      <c r="AJ18" s="86" t="b">
        <v>0</v>
      </c>
      <c r="AK18" s="86">
        <v>10</v>
      </c>
      <c r="AL18" s="92" t="s">
        <v>390</v>
      </c>
      <c r="AM18" s="86" t="s">
        <v>438</v>
      </c>
      <c r="AN18" s="86" t="b">
        <v>0</v>
      </c>
      <c r="AO18" s="92" t="s">
        <v>390</v>
      </c>
      <c r="AP18" s="86" t="s">
        <v>176</v>
      </c>
      <c r="AQ18" s="86">
        <v>0</v>
      </c>
      <c r="AR18" s="86">
        <v>0</v>
      </c>
      <c r="AS18" s="86"/>
      <c r="AT18" s="86"/>
      <c r="AU18" s="86"/>
      <c r="AV18" s="86"/>
      <c r="AW18" s="86"/>
      <c r="AX18" s="86"/>
      <c r="AY18" s="86"/>
      <c r="AZ18" s="86"/>
      <c r="BA18">
        <v>1</v>
      </c>
      <c r="BB18" s="85" t="str">
        <f>REPLACE(INDEX(GroupVertices[Group],MATCH(Edges[[#This Row],[Vertex 1]],GroupVertices[Vertex],0)),1,1,"")</f>
        <v>1</v>
      </c>
      <c r="BC18" s="85" t="str">
        <f>REPLACE(INDEX(GroupVertices[Group],MATCH(Edges[[#This Row],[Vertex 2]],GroupVertices[Vertex],0)),1,1,"")</f>
        <v>2</v>
      </c>
      <c r="BD18" s="51">
        <v>1</v>
      </c>
      <c r="BE18" s="52">
        <v>4.3478260869565215</v>
      </c>
      <c r="BF18" s="51">
        <v>0</v>
      </c>
      <c r="BG18" s="52">
        <v>0</v>
      </c>
      <c r="BH18" s="51">
        <v>0</v>
      </c>
      <c r="BI18" s="52">
        <v>0</v>
      </c>
      <c r="BJ18" s="51">
        <v>22</v>
      </c>
      <c r="BK18" s="52">
        <v>95.65217391304348</v>
      </c>
      <c r="BL18" s="51">
        <v>23</v>
      </c>
    </row>
    <row r="19" spans="1:64" ht="15">
      <c r="A19" s="84" t="s">
        <v>221</v>
      </c>
      <c r="B19" s="84" t="s">
        <v>232</v>
      </c>
      <c r="C19" s="53" t="s">
        <v>1019</v>
      </c>
      <c r="D19" s="54">
        <v>3</v>
      </c>
      <c r="E19" s="65" t="s">
        <v>132</v>
      </c>
      <c r="F19" s="55">
        <v>32</v>
      </c>
      <c r="G19" s="53"/>
      <c r="H19" s="57"/>
      <c r="I19" s="56"/>
      <c r="J19" s="56"/>
      <c r="K19" s="36" t="s">
        <v>65</v>
      </c>
      <c r="L19" s="83">
        <v>19</v>
      </c>
      <c r="M19" s="83"/>
      <c r="N19" s="63"/>
      <c r="O19" s="86" t="s">
        <v>242</v>
      </c>
      <c r="P19" s="88">
        <v>43579.569814814815</v>
      </c>
      <c r="Q19" s="86" t="s">
        <v>249</v>
      </c>
      <c r="R19" s="86"/>
      <c r="S19" s="86"/>
      <c r="T19" s="86" t="s">
        <v>289</v>
      </c>
      <c r="U19" s="86"/>
      <c r="V19" s="89" t="s">
        <v>307</v>
      </c>
      <c r="W19" s="88">
        <v>43579.569814814815</v>
      </c>
      <c r="X19" s="89" t="s">
        <v>333</v>
      </c>
      <c r="Y19" s="86"/>
      <c r="Z19" s="86"/>
      <c r="AA19" s="92" t="s">
        <v>383</v>
      </c>
      <c r="AB19" s="86"/>
      <c r="AC19" s="86" t="b">
        <v>0</v>
      </c>
      <c r="AD19" s="86">
        <v>0</v>
      </c>
      <c r="AE19" s="92" t="s">
        <v>425</v>
      </c>
      <c r="AF19" s="86" t="b">
        <v>0</v>
      </c>
      <c r="AG19" s="86" t="s">
        <v>431</v>
      </c>
      <c r="AH19" s="86"/>
      <c r="AI19" s="92" t="s">
        <v>425</v>
      </c>
      <c r="AJ19" s="86" t="b">
        <v>0</v>
      </c>
      <c r="AK19" s="86">
        <v>10</v>
      </c>
      <c r="AL19" s="92" t="s">
        <v>397</v>
      </c>
      <c r="AM19" s="86" t="s">
        <v>437</v>
      </c>
      <c r="AN19" s="86" t="b">
        <v>0</v>
      </c>
      <c r="AO19" s="92" t="s">
        <v>397</v>
      </c>
      <c r="AP19" s="86" t="s">
        <v>176</v>
      </c>
      <c r="AQ19" s="86">
        <v>0</v>
      </c>
      <c r="AR19" s="86">
        <v>0</v>
      </c>
      <c r="AS19" s="86"/>
      <c r="AT19" s="86"/>
      <c r="AU19" s="86"/>
      <c r="AV19" s="86"/>
      <c r="AW19" s="86"/>
      <c r="AX19" s="86"/>
      <c r="AY19" s="86"/>
      <c r="AZ19" s="86"/>
      <c r="BA19">
        <v>1</v>
      </c>
      <c r="BB19" s="85" t="str">
        <f>REPLACE(INDEX(GroupVertices[Group],MATCH(Edges[[#This Row],[Vertex 1]],GroupVertices[Vertex],0)),1,1,"")</f>
        <v>1</v>
      </c>
      <c r="BC19" s="85" t="str">
        <f>REPLACE(INDEX(GroupVertices[Group],MATCH(Edges[[#This Row],[Vertex 2]],GroupVertices[Vertex],0)),1,1,"")</f>
        <v>1</v>
      </c>
      <c r="BD19" s="51"/>
      <c r="BE19" s="52"/>
      <c r="BF19" s="51"/>
      <c r="BG19" s="52"/>
      <c r="BH19" s="51"/>
      <c r="BI19" s="52"/>
      <c r="BJ19" s="51"/>
      <c r="BK19" s="52"/>
      <c r="BL19" s="51"/>
    </row>
    <row r="20" spans="1:64" ht="15">
      <c r="A20" s="84" t="s">
        <v>221</v>
      </c>
      <c r="B20" s="84" t="s">
        <v>229</v>
      </c>
      <c r="C20" s="53" t="s">
        <v>1019</v>
      </c>
      <c r="D20" s="54">
        <v>3</v>
      </c>
      <c r="E20" s="65" t="s">
        <v>132</v>
      </c>
      <c r="F20" s="55">
        <v>32</v>
      </c>
      <c r="G20" s="53"/>
      <c r="H20" s="57"/>
      <c r="I20" s="56"/>
      <c r="J20" s="56"/>
      <c r="K20" s="36" t="s">
        <v>65</v>
      </c>
      <c r="L20" s="83">
        <v>20</v>
      </c>
      <c r="M20" s="83"/>
      <c r="N20" s="63"/>
      <c r="O20" s="86" t="s">
        <v>242</v>
      </c>
      <c r="P20" s="88">
        <v>43579.569814814815</v>
      </c>
      <c r="Q20" s="86" t="s">
        <v>249</v>
      </c>
      <c r="R20" s="86"/>
      <c r="S20" s="86"/>
      <c r="T20" s="86" t="s">
        <v>289</v>
      </c>
      <c r="U20" s="86"/>
      <c r="V20" s="89" t="s">
        <v>307</v>
      </c>
      <c r="W20" s="88">
        <v>43579.569814814815</v>
      </c>
      <c r="X20" s="89" t="s">
        <v>333</v>
      </c>
      <c r="Y20" s="86"/>
      <c r="Z20" s="86"/>
      <c r="AA20" s="92" t="s">
        <v>383</v>
      </c>
      <c r="AB20" s="86"/>
      <c r="AC20" s="86" t="b">
        <v>0</v>
      </c>
      <c r="AD20" s="86">
        <v>0</v>
      </c>
      <c r="AE20" s="92" t="s">
        <v>425</v>
      </c>
      <c r="AF20" s="86" t="b">
        <v>0</v>
      </c>
      <c r="AG20" s="86" t="s">
        <v>431</v>
      </c>
      <c r="AH20" s="86"/>
      <c r="AI20" s="92" t="s">
        <v>425</v>
      </c>
      <c r="AJ20" s="86" t="b">
        <v>0</v>
      </c>
      <c r="AK20" s="86">
        <v>10</v>
      </c>
      <c r="AL20" s="92" t="s">
        <v>397</v>
      </c>
      <c r="AM20" s="86" t="s">
        <v>437</v>
      </c>
      <c r="AN20" s="86" t="b">
        <v>0</v>
      </c>
      <c r="AO20" s="92" t="s">
        <v>397</v>
      </c>
      <c r="AP20" s="86" t="s">
        <v>176</v>
      </c>
      <c r="AQ20" s="86">
        <v>0</v>
      </c>
      <c r="AR20" s="86">
        <v>0</v>
      </c>
      <c r="AS20" s="86"/>
      <c r="AT20" s="86"/>
      <c r="AU20" s="86"/>
      <c r="AV20" s="86"/>
      <c r="AW20" s="86"/>
      <c r="AX20" s="86"/>
      <c r="AY20" s="86"/>
      <c r="AZ20" s="86"/>
      <c r="BA20">
        <v>1</v>
      </c>
      <c r="BB20" s="85" t="str">
        <f>REPLACE(INDEX(GroupVertices[Group],MATCH(Edges[[#This Row],[Vertex 1]],GroupVertices[Vertex],0)),1,1,"")</f>
        <v>1</v>
      </c>
      <c r="BC20" s="85" t="str">
        <f>REPLACE(INDEX(GroupVertices[Group],MATCH(Edges[[#This Row],[Vertex 2]],GroupVertices[Vertex],0)),1,1,"")</f>
        <v>1</v>
      </c>
      <c r="BD20" s="51">
        <v>1</v>
      </c>
      <c r="BE20" s="52">
        <v>4.166666666666667</v>
      </c>
      <c r="BF20" s="51">
        <v>0</v>
      </c>
      <c r="BG20" s="52">
        <v>0</v>
      </c>
      <c r="BH20" s="51">
        <v>0</v>
      </c>
      <c r="BI20" s="52">
        <v>0</v>
      </c>
      <c r="BJ20" s="51">
        <v>23</v>
      </c>
      <c r="BK20" s="52">
        <v>95.83333333333333</v>
      </c>
      <c r="BL20" s="51">
        <v>24</v>
      </c>
    </row>
    <row r="21" spans="1:64" ht="15">
      <c r="A21" s="84" t="s">
        <v>222</v>
      </c>
      <c r="B21" s="84" t="s">
        <v>232</v>
      </c>
      <c r="C21" s="53" t="s">
        <v>1019</v>
      </c>
      <c r="D21" s="54">
        <v>3</v>
      </c>
      <c r="E21" s="65" t="s">
        <v>132</v>
      </c>
      <c r="F21" s="55">
        <v>32</v>
      </c>
      <c r="G21" s="53"/>
      <c r="H21" s="57"/>
      <c r="I21" s="56"/>
      <c r="J21" s="56"/>
      <c r="K21" s="36" t="s">
        <v>65</v>
      </c>
      <c r="L21" s="83">
        <v>21</v>
      </c>
      <c r="M21" s="83"/>
      <c r="N21" s="63"/>
      <c r="O21" s="86" t="s">
        <v>242</v>
      </c>
      <c r="P21" s="88">
        <v>43579.586122685185</v>
      </c>
      <c r="Q21" s="86" t="s">
        <v>249</v>
      </c>
      <c r="R21" s="86"/>
      <c r="S21" s="86"/>
      <c r="T21" s="86" t="s">
        <v>289</v>
      </c>
      <c r="U21" s="86"/>
      <c r="V21" s="89" t="s">
        <v>308</v>
      </c>
      <c r="W21" s="88">
        <v>43579.586122685185</v>
      </c>
      <c r="X21" s="89" t="s">
        <v>334</v>
      </c>
      <c r="Y21" s="86"/>
      <c r="Z21" s="86"/>
      <c r="AA21" s="92" t="s">
        <v>384</v>
      </c>
      <c r="AB21" s="86"/>
      <c r="AC21" s="86" t="b">
        <v>0</v>
      </c>
      <c r="AD21" s="86">
        <v>0</v>
      </c>
      <c r="AE21" s="92" t="s">
        <v>425</v>
      </c>
      <c r="AF21" s="86" t="b">
        <v>0</v>
      </c>
      <c r="AG21" s="86" t="s">
        <v>431</v>
      </c>
      <c r="AH21" s="86"/>
      <c r="AI21" s="92" t="s">
        <v>425</v>
      </c>
      <c r="AJ21" s="86" t="b">
        <v>0</v>
      </c>
      <c r="AK21" s="86">
        <v>10</v>
      </c>
      <c r="AL21" s="92" t="s">
        <v>397</v>
      </c>
      <c r="AM21" s="86" t="s">
        <v>436</v>
      </c>
      <c r="AN21" s="86" t="b">
        <v>0</v>
      </c>
      <c r="AO21" s="92" t="s">
        <v>397</v>
      </c>
      <c r="AP21" s="86" t="s">
        <v>176</v>
      </c>
      <c r="AQ21" s="86">
        <v>0</v>
      </c>
      <c r="AR21" s="86">
        <v>0</v>
      </c>
      <c r="AS21" s="86"/>
      <c r="AT21" s="86"/>
      <c r="AU21" s="86"/>
      <c r="AV21" s="86"/>
      <c r="AW21" s="86"/>
      <c r="AX21" s="86"/>
      <c r="AY21" s="86"/>
      <c r="AZ21" s="86"/>
      <c r="BA21">
        <v>1</v>
      </c>
      <c r="BB21" s="85" t="str">
        <f>REPLACE(INDEX(GroupVertices[Group],MATCH(Edges[[#This Row],[Vertex 1]],GroupVertices[Vertex],0)),1,1,"")</f>
        <v>1</v>
      </c>
      <c r="BC21" s="85" t="str">
        <f>REPLACE(INDEX(GroupVertices[Group],MATCH(Edges[[#This Row],[Vertex 2]],GroupVertices[Vertex],0)),1,1,"")</f>
        <v>1</v>
      </c>
      <c r="BD21" s="51"/>
      <c r="BE21" s="52"/>
      <c r="BF21" s="51"/>
      <c r="BG21" s="52"/>
      <c r="BH21" s="51"/>
      <c r="BI21" s="52"/>
      <c r="BJ21" s="51"/>
      <c r="BK21" s="52"/>
      <c r="BL21" s="51"/>
    </row>
    <row r="22" spans="1:64" ht="15">
      <c r="A22" s="84" t="s">
        <v>222</v>
      </c>
      <c r="B22" s="84" t="s">
        <v>229</v>
      </c>
      <c r="C22" s="53" t="s">
        <v>1019</v>
      </c>
      <c r="D22" s="54">
        <v>3</v>
      </c>
      <c r="E22" s="65" t="s">
        <v>132</v>
      </c>
      <c r="F22" s="55">
        <v>32</v>
      </c>
      <c r="G22" s="53"/>
      <c r="H22" s="57"/>
      <c r="I22" s="56"/>
      <c r="J22" s="56"/>
      <c r="K22" s="36" t="s">
        <v>65</v>
      </c>
      <c r="L22" s="83">
        <v>22</v>
      </c>
      <c r="M22" s="83"/>
      <c r="N22" s="63"/>
      <c r="O22" s="86" t="s">
        <v>242</v>
      </c>
      <c r="P22" s="88">
        <v>43579.586122685185</v>
      </c>
      <c r="Q22" s="86" t="s">
        <v>249</v>
      </c>
      <c r="R22" s="86"/>
      <c r="S22" s="86"/>
      <c r="T22" s="86" t="s">
        <v>289</v>
      </c>
      <c r="U22" s="86"/>
      <c r="V22" s="89" t="s">
        <v>308</v>
      </c>
      <c r="W22" s="88">
        <v>43579.586122685185</v>
      </c>
      <c r="X22" s="89" t="s">
        <v>334</v>
      </c>
      <c r="Y22" s="86"/>
      <c r="Z22" s="86"/>
      <c r="AA22" s="92" t="s">
        <v>384</v>
      </c>
      <c r="AB22" s="86"/>
      <c r="AC22" s="86" t="b">
        <v>0</v>
      </c>
      <c r="AD22" s="86">
        <v>0</v>
      </c>
      <c r="AE22" s="92" t="s">
        <v>425</v>
      </c>
      <c r="AF22" s="86" t="b">
        <v>0</v>
      </c>
      <c r="AG22" s="86" t="s">
        <v>431</v>
      </c>
      <c r="AH22" s="86"/>
      <c r="AI22" s="92" t="s">
        <v>425</v>
      </c>
      <c r="AJ22" s="86" t="b">
        <v>0</v>
      </c>
      <c r="AK22" s="86">
        <v>10</v>
      </c>
      <c r="AL22" s="92" t="s">
        <v>397</v>
      </c>
      <c r="AM22" s="86" t="s">
        <v>436</v>
      </c>
      <c r="AN22" s="86" t="b">
        <v>0</v>
      </c>
      <c r="AO22" s="92" t="s">
        <v>397</v>
      </c>
      <c r="AP22" s="86" t="s">
        <v>176</v>
      </c>
      <c r="AQ22" s="86">
        <v>0</v>
      </c>
      <c r="AR22" s="86">
        <v>0</v>
      </c>
      <c r="AS22" s="86"/>
      <c r="AT22" s="86"/>
      <c r="AU22" s="86"/>
      <c r="AV22" s="86"/>
      <c r="AW22" s="86"/>
      <c r="AX22" s="86"/>
      <c r="AY22" s="86"/>
      <c r="AZ22" s="86"/>
      <c r="BA22">
        <v>1</v>
      </c>
      <c r="BB22" s="85" t="str">
        <f>REPLACE(INDEX(GroupVertices[Group],MATCH(Edges[[#This Row],[Vertex 1]],GroupVertices[Vertex],0)),1,1,"")</f>
        <v>1</v>
      </c>
      <c r="BC22" s="85" t="str">
        <f>REPLACE(INDEX(GroupVertices[Group],MATCH(Edges[[#This Row],[Vertex 2]],GroupVertices[Vertex],0)),1,1,"")</f>
        <v>1</v>
      </c>
      <c r="BD22" s="51">
        <v>1</v>
      </c>
      <c r="BE22" s="52">
        <v>4.166666666666667</v>
      </c>
      <c r="BF22" s="51">
        <v>0</v>
      </c>
      <c r="BG22" s="52">
        <v>0</v>
      </c>
      <c r="BH22" s="51">
        <v>0</v>
      </c>
      <c r="BI22" s="52">
        <v>0</v>
      </c>
      <c r="BJ22" s="51">
        <v>23</v>
      </c>
      <c r="BK22" s="52">
        <v>95.83333333333333</v>
      </c>
      <c r="BL22" s="51">
        <v>24</v>
      </c>
    </row>
    <row r="23" spans="1:64" ht="15">
      <c r="A23" s="84" t="s">
        <v>223</v>
      </c>
      <c r="B23" s="84" t="s">
        <v>232</v>
      </c>
      <c r="C23" s="53" t="s">
        <v>1019</v>
      </c>
      <c r="D23" s="54">
        <v>3</v>
      </c>
      <c r="E23" s="65" t="s">
        <v>132</v>
      </c>
      <c r="F23" s="55">
        <v>32</v>
      </c>
      <c r="G23" s="53"/>
      <c r="H23" s="57"/>
      <c r="I23" s="56"/>
      <c r="J23" s="56"/>
      <c r="K23" s="36" t="s">
        <v>65</v>
      </c>
      <c r="L23" s="83">
        <v>23</v>
      </c>
      <c r="M23" s="83"/>
      <c r="N23" s="63"/>
      <c r="O23" s="86" t="s">
        <v>242</v>
      </c>
      <c r="P23" s="88">
        <v>43579.586377314816</v>
      </c>
      <c r="Q23" s="86" t="s">
        <v>249</v>
      </c>
      <c r="R23" s="86"/>
      <c r="S23" s="86"/>
      <c r="T23" s="86" t="s">
        <v>289</v>
      </c>
      <c r="U23" s="86"/>
      <c r="V23" s="89" t="s">
        <v>309</v>
      </c>
      <c r="W23" s="88">
        <v>43579.586377314816</v>
      </c>
      <c r="X23" s="89" t="s">
        <v>335</v>
      </c>
      <c r="Y23" s="86"/>
      <c r="Z23" s="86"/>
      <c r="AA23" s="92" t="s">
        <v>385</v>
      </c>
      <c r="AB23" s="86"/>
      <c r="AC23" s="86" t="b">
        <v>0</v>
      </c>
      <c r="AD23" s="86">
        <v>0</v>
      </c>
      <c r="AE23" s="92" t="s">
        <v>425</v>
      </c>
      <c r="AF23" s="86" t="b">
        <v>0</v>
      </c>
      <c r="AG23" s="86" t="s">
        <v>431</v>
      </c>
      <c r="AH23" s="86"/>
      <c r="AI23" s="92" t="s">
        <v>425</v>
      </c>
      <c r="AJ23" s="86" t="b">
        <v>0</v>
      </c>
      <c r="AK23" s="86">
        <v>10</v>
      </c>
      <c r="AL23" s="92" t="s">
        <v>397</v>
      </c>
      <c r="AM23" s="86" t="s">
        <v>438</v>
      </c>
      <c r="AN23" s="86" t="b">
        <v>0</v>
      </c>
      <c r="AO23" s="92" t="s">
        <v>397</v>
      </c>
      <c r="AP23" s="86" t="s">
        <v>176</v>
      </c>
      <c r="AQ23" s="86">
        <v>0</v>
      </c>
      <c r="AR23" s="86">
        <v>0</v>
      </c>
      <c r="AS23" s="86"/>
      <c r="AT23" s="86"/>
      <c r="AU23" s="86"/>
      <c r="AV23" s="86"/>
      <c r="AW23" s="86"/>
      <c r="AX23" s="86"/>
      <c r="AY23" s="86"/>
      <c r="AZ23" s="86"/>
      <c r="BA23">
        <v>1</v>
      </c>
      <c r="BB23" s="85" t="str">
        <f>REPLACE(INDEX(GroupVertices[Group],MATCH(Edges[[#This Row],[Vertex 1]],GroupVertices[Vertex],0)),1,1,"")</f>
        <v>1</v>
      </c>
      <c r="BC23" s="85" t="str">
        <f>REPLACE(INDEX(GroupVertices[Group],MATCH(Edges[[#This Row],[Vertex 2]],GroupVertices[Vertex],0)),1,1,"")</f>
        <v>1</v>
      </c>
      <c r="BD23" s="51"/>
      <c r="BE23" s="52"/>
      <c r="BF23" s="51"/>
      <c r="BG23" s="52"/>
      <c r="BH23" s="51"/>
      <c r="BI23" s="52"/>
      <c r="BJ23" s="51"/>
      <c r="BK23" s="52"/>
      <c r="BL23" s="51"/>
    </row>
    <row r="24" spans="1:64" ht="15">
      <c r="A24" s="84" t="s">
        <v>223</v>
      </c>
      <c r="B24" s="84" t="s">
        <v>229</v>
      </c>
      <c r="C24" s="53" t="s">
        <v>1019</v>
      </c>
      <c r="D24" s="54">
        <v>3</v>
      </c>
      <c r="E24" s="65" t="s">
        <v>132</v>
      </c>
      <c r="F24" s="55">
        <v>32</v>
      </c>
      <c r="G24" s="53"/>
      <c r="H24" s="57"/>
      <c r="I24" s="56"/>
      <c r="J24" s="56"/>
      <c r="K24" s="36" t="s">
        <v>65</v>
      </c>
      <c r="L24" s="83">
        <v>24</v>
      </c>
      <c r="M24" s="83"/>
      <c r="N24" s="63"/>
      <c r="O24" s="86" t="s">
        <v>242</v>
      </c>
      <c r="P24" s="88">
        <v>43579.586377314816</v>
      </c>
      <c r="Q24" s="86" t="s">
        <v>249</v>
      </c>
      <c r="R24" s="86"/>
      <c r="S24" s="86"/>
      <c r="T24" s="86" t="s">
        <v>289</v>
      </c>
      <c r="U24" s="86"/>
      <c r="V24" s="89" t="s">
        <v>309</v>
      </c>
      <c r="W24" s="88">
        <v>43579.586377314816</v>
      </c>
      <c r="X24" s="89" t="s">
        <v>335</v>
      </c>
      <c r="Y24" s="86"/>
      <c r="Z24" s="86"/>
      <c r="AA24" s="92" t="s">
        <v>385</v>
      </c>
      <c r="AB24" s="86"/>
      <c r="AC24" s="86" t="b">
        <v>0</v>
      </c>
      <c r="AD24" s="86">
        <v>0</v>
      </c>
      <c r="AE24" s="92" t="s">
        <v>425</v>
      </c>
      <c r="AF24" s="86" t="b">
        <v>0</v>
      </c>
      <c r="AG24" s="86" t="s">
        <v>431</v>
      </c>
      <c r="AH24" s="86"/>
      <c r="AI24" s="92" t="s">
        <v>425</v>
      </c>
      <c r="AJ24" s="86" t="b">
        <v>0</v>
      </c>
      <c r="AK24" s="86">
        <v>10</v>
      </c>
      <c r="AL24" s="92" t="s">
        <v>397</v>
      </c>
      <c r="AM24" s="86" t="s">
        <v>438</v>
      </c>
      <c r="AN24" s="86" t="b">
        <v>0</v>
      </c>
      <c r="AO24" s="92" t="s">
        <v>397</v>
      </c>
      <c r="AP24" s="86" t="s">
        <v>176</v>
      </c>
      <c r="AQ24" s="86">
        <v>0</v>
      </c>
      <c r="AR24" s="86">
        <v>0</v>
      </c>
      <c r="AS24" s="86"/>
      <c r="AT24" s="86"/>
      <c r="AU24" s="86"/>
      <c r="AV24" s="86"/>
      <c r="AW24" s="86"/>
      <c r="AX24" s="86"/>
      <c r="AY24" s="86"/>
      <c r="AZ24" s="86"/>
      <c r="BA24">
        <v>1</v>
      </c>
      <c r="BB24" s="85" t="str">
        <f>REPLACE(INDEX(GroupVertices[Group],MATCH(Edges[[#This Row],[Vertex 1]],GroupVertices[Vertex],0)),1,1,"")</f>
        <v>1</v>
      </c>
      <c r="BC24" s="85" t="str">
        <f>REPLACE(INDEX(GroupVertices[Group],MATCH(Edges[[#This Row],[Vertex 2]],GroupVertices[Vertex],0)),1,1,"")</f>
        <v>1</v>
      </c>
      <c r="BD24" s="51">
        <v>1</v>
      </c>
      <c r="BE24" s="52">
        <v>4.166666666666667</v>
      </c>
      <c r="BF24" s="51">
        <v>0</v>
      </c>
      <c r="BG24" s="52">
        <v>0</v>
      </c>
      <c r="BH24" s="51">
        <v>0</v>
      </c>
      <c r="BI24" s="52">
        <v>0</v>
      </c>
      <c r="BJ24" s="51">
        <v>23</v>
      </c>
      <c r="BK24" s="52">
        <v>95.83333333333333</v>
      </c>
      <c r="BL24" s="51">
        <v>24</v>
      </c>
    </row>
    <row r="25" spans="1:64" ht="15">
      <c r="A25" s="84" t="s">
        <v>224</v>
      </c>
      <c r="B25" s="84" t="s">
        <v>232</v>
      </c>
      <c r="C25" s="53" t="s">
        <v>1019</v>
      </c>
      <c r="D25" s="54">
        <v>3</v>
      </c>
      <c r="E25" s="65" t="s">
        <v>132</v>
      </c>
      <c r="F25" s="55">
        <v>32</v>
      </c>
      <c r="G25" s="53"/>
      <c r="H25" s="57"/>
      <c r="I25" s="56"/>
      <c r="J25" s="56"/>
      <c r="K25" s="36" t="s">
        <v>65</v>
      </c>
      <c r="L25" s="83">
        <v>25</v>
      </c>
      <c r="M25" s="83"/>
      <c r="N25" s="63"/>
      <c r="O25" s="86" t="s">
        <v>242</v>
      </c>
      <c r="P25" s="88">
        <v>43579.58929398148</v>
      </c>
      <c r="Q25" s="86" t="s">
        <v>249</v>
      </c>
      <c r="R25" s="86"/>
      <c r="S25" s="86"/>
      <c r="T25" s="86" t="s">
        <v>289</v>
      </c>
      <c r="U25" s="86"/>
      <c r="V25" s="89" t="s">
        <v>310</v>
      </c>
      <c r="W25" s="88">
        <v>43579.58929398148</v>
      </c>
      <c r="X25" s="89" t="s">
        <v>336</v>
      </c>
      <c r="Y25" s="86"/>
      <c r="Z25" s="86"/>
      <c r="AA25" s="92" t="s">
        <v>386</v>
      </c>
      <c r="AB25" s="86"/>
      <c r="AC25" s="86" t="b">
        <v>0</v>
      </c>
      <c r="AD25" s="86">
        <v>0</v>
      </c>
      <c r="AE25" s="92" t="s">
        <v>425</v>
      </c>
      <c r="AF25" s="86" t="b">
        <v>0</v>
      </c>
      <c r="AG25" s="86" t="s">
        <v>431</v>
      </c>
      <c r="AH25" s="86"/>
      <c r="AI25" s="92" t="s">
        <v>425</v>
      </c>
      <c r="AJ25" s="86" t="b">
        <v>0</v>
      </c>
      <c r="AK25" s="86">
        <v>10</v>
      </c>
      <c r="AL25" s="92" t="s">
        <v>397</v>
      </c>
      <c r="AM25" s="86" t="s">
        <v>437</v>
      </c>
      <c r="AN25" s="86" t="b">
        <v>0</v>
      </c>
      <c r="AO25" s="92" t="s">
        <v>397</v>
      </c>
      <c r="AP25" s="86" t="s">
        <v>176</v>
      </c>
      <c r="AQ25" s="86">
        <v>0</v>
      </c>
      <c r="AR25" s="86">
        <v>0</v>
      </c>
      <c r="AS25" s="86"/>
      <c r="AT25" s="86"/>
      <c r="AU25" s="86"/>
      <c r="AV25" s="86"/>
      <c r="AW25" s="86"/>
      <c r="AX25" s="86"/>
      <c r="AY25" s="86"/>
      <c r="AZ25" s="86"/>
      <c r="BA25">
        <v>1</v>
      </c>
      <c r="BB25" s="85" t="str">
        <f>REPLACE(INDEX(GroupVertices[Group],MATCH(Edges[[#This Row],[Vertex 1]],GroupVertices[Vertex],0)),1,1,"")</f>
        <v>1</v>
      </c>
      <c r="BC25" s="85" t="str">
        <f>REPLACE(INDEX(GroupVertices[Group],MATCH(Edges[[#This Row],[Vertex 2]],GroupVertices[Vertex],0)),1,1,"")</f>
        <v>1</v>
      </c>
      <c r="BD25" s="51"/>
      <c r="BE25" s="52"/>
      <c r="BF25" s="51"/>
      <c r="BG25" s="52"/>
      <c r="BH25" s="51"/>
      <c r="BI25" s="52"/>
      <c r="BJ25" s="51"/>
      <c r="BK25" s="52"/>
      <c r="BL25" s="51"/>
    </row>
    <row r="26" spans="1:64" ht="15">
      <c r="A26" s="84" t="s">
        <v>224</v>
      </c>
      <c r="B26" s="84" t="s">
        <v>229</v>
      </c>
      <c r="C26" s="53" t="s">
        <v>1019</v>
      </c>
      <c r="D26" s="54">
        <v>3</v>
      </c>
      <c r="E26" s="65" t="s">
        <v>132</v>
      </c>
      <c r="F26" s="55">
        <v>32</v>
      </c>
      <c r="G26" s="53"/>
      <c r="H26" s="57"/>
      <c r="I26" s="56"/>
      <c r="J26" s="56"/>
      <c r="K26" s="36" t="s">
        <v>65</v>
      </c>
      <c r="L26" s="83">
        <v>26</v>
      </c>
      <c r="M26" s="83"/>
      <c r="N26" s="63"/>
      <c r="O26" s="86" t="s">
        <v>242</v>
      </c>
      <c r="P26" s="88">
        <v>43579.58929398148</v>
      </c>
      <c r="Q26" s="86" t="s">
        <v>249</v>
      </c>
      <c r="R26" s="86"/>
      <c r="S26" s="86"/>
      <c r="T26" s="86" t="s">
        <v>289</v>
      </c>
      <c r="U26" s="86"/>
      <c r="V26" s="89" t="s">
        <v>310</v>
      </c>
      <c r="W26" s="88">
        <v>43579.58929398148</v>
      </c>
      <c r="X26" s="89" t="s">
        <v>336</v>
      </c>
      <c r="Y26" s="86"/>
      <c r="Z26" s="86"/>
      <c r="AA26" s="92" t="s">
        <v>386</v>
      </c>
      <c r="AB26" s="86"/>
      <c r="AC26" s="86" t="b">
        <v>0</v>
      </c>
      <c r="AD26" s="86">
        <v>0</v>
      </c>
      <c r="AE26" s="92" t="s">
        <v>425</v>
      </c>
      <c r="AF26" s="86" t="b">
        <v>0</v>
      </c>
      <c r="AG26" s="86" t="s">
        <v>431</v>
      </c>
      <c r="AH26" s="86"/>
      <c r="AI26" s="92" t="s">
        <v>425</v>
      </c>
      <c r="AJ26" s="86" t="b">
        <v>0</v>
      </c>
      <c r="AK26" s="86">
        <v>10</v>
      </c>
      <c r="AL26" s="92" t="s">
        <v>397</v>
      </c>
      <c r="AM26" s="86" t="s">
        <v>437</v>
      </c>
      <c r="AN26" s="86" t="b">
        <v>0</v>
      </c>
      <c r="AO26" s="92" t="s">
        <v>397</v>
      </c>
      <c r="AP26" s="86" t="s">
        <v>176</v>
      </c>
      <c r="AQ26" s="86">
        <v>0</v>
      </c>
      <c r="AR26" s="86">
        <v>0</v>
      </c>
      <c r="AS26" s="86"/>
      <c r="AT26" s="86"/>
      <c r="AU26" s="86"/>
      <c r="AV26" s="86"/>
      <c r="AW26" s="86"/>
      <c r="AX26" s="86"/>
      <c r="AY26" s="86"/>
      <c r="AZ26" s="86"/>
      <c r="BA26">
        <v>1</v>
      </c>
      <c r="BB26" s="85" t="str">
        <f>REPLACE(INDEX(GroupVertices[Group],MATCH(Edges[[#This Row],[Vertex 1]],GroupVertices[Vertex],0)),1,1,"")</f>
        <v>1</v>
      </c>
      <c r="BC26" s="85" t="str">
        <f>REPLACE(INDEX(GroupVertices[Group],MATCH(Edges[[#This Row],[Vertex 2]],GroupVertices[Vertex],0)),1,1,"")</f>
        <v>1</v>
      </c>
      <c r="BD26" s="51">
        <v>1</v>
      </c>
      <c r="BE26" s="52">
        <v>4.166666666666667</v>
      </c>
      <c r="BF26" s="51">
        <v>0</v>
      </c>
      <c r="BG26" s="52">
        <v>0</v>
      </c>
      <c r="BH26" s="51">
        <v>0</v>
      </c>
      <c r="BI26" s="52">
        <v>0</v>
      </c>
      <c r="BJ26" s="51">
        <v>23</v>
      </c>
      <c r="BK26" s="52">
        <v>95.83333333333333</v>
      </c>
      <c r="BL26" s="51">
        <v>24</v>
      </c>
    </row>
    <row r="27" spans="1:64" ht="15">
      <c r="A27" s="84" t="s">
        <v>225</v>
      </c>
      <c r="B27" s="84" t="s">
        <v>227</v>
      </c>
      <c r="C27" s="53" t="s">
        <v>1019</v>
      </c>
      <c r="D27" s="54">
        <v>3</v>
      </c>
      <c r="E27" s="65" t="s">
        <v>132</v>
      </c>
      <c r="F27" s="55">
        <v>32</v>
      </c>
      <c r="G27" s="53"/>
      <c r="H27" s="57"/>
      <c r="I27" s="56"/>
      <c r="J27" s="56"/>
      <c r="K27" s="36" t="s">
        <v>65</v>
      </c>
      <c r="L27" s="83">
        <v>27</v>
      </c>
      <c r="M27" s="83"/>
      <c r="N27" s="63"/>
      <c r="O27" s="86" t="s">
        <v>242</v>
      </c>
      <c r="P27" s="88">
        <v>43578.60899305555</v>
      </c>
      <c r="Q27" s="86" t="s">
        <v>247</v>
      </c>
      <c r="R27" s="86"/>
      <c r="S27" s="86"/>
      <c r="T27" s="86" t="s">
        <v>287</v>
      </c>
      <c r="U27" s="86"/>
      <c r="V27" s="89" t="s">
        <v>311</v>
      </c>
      <c r="W27" s="88">
        <v>43578.60899305555</v>
      </c>
      <c r="X27" s="89" t="s">
        <v>337</v>
      </c>
      <c r="Y27" s="86"/>
      <c r="Z27" s="86"/>
      <c r="AA27" s="92" t="s">
        <v>387</v>
      </c>
      <c r="AB27" s="86"/>
      <c r="AC27" s="86" t="b">
        <v>0</v>
      </c>
      <c r="AD27" s="86">
        <v>0</v>
      </c>
      <c r="AE27" s="92" t="s">
        <v>425</v>
      </c>
      <c r="AF27" s="86" t="b">
        <v>0</v>
      </c>
      <c r="AG27" s="86" t="s">
        <v>431</v>
      </c>
      <c r="AH27" s="86"/>
      <c r="AI27" s="92" t="s">
        <v>425</v>
      </c>
      <c r="AJ27" s="86" t="b">
        <v>0</v>
      </c>
      <c r="AK27" s="86">
        <v>10</v>
      </c>
      <c r="AL27" s="92" t="s">
        <v>390</v>
      </c>
      <c r="AM27" s="86" t="s">
        <v>439</v>
      </c>
      <c r="AN27" s="86" t="b">
        <v>0</v>
      </c>
      <c r="AO27" s="92" t="s">
        <v>390</v>
      </c>
      <c r="AP27" s="86" t="s">
        <v>176</v>
      </c>
      <c r="AQ27" s="86">
        <v>0</v>
      </c>
      <c r="AR27" s="86">
        <v>0</v>
      </c>
      <c r="AS27" s="86"/>
      <c r="AT27" s="86"/>
      <c r="AU27" s="86"/>
      <c r="AV27" s="86"/>
      <c r="AW27" s="86"/>
      <c r="AX27" s="86"/>
      <c r="AY27" s="86"/>
      <c r="AZ27" s="86"/>
      <c r="BA27">
        <v>1</v>
      </c>
      <c r="BB27" s="85" t="str">
        <f>REPLACE(INDEX(GroupVertices[Group],MATCH(Edges[[#This Row],[Vertex 1]],GroupVertices[Vertex],0)),1,1,"")</f>
        <v>2</v>
      </c>
      <c r="BC27" s="85" t="str">
        <f>REPLACE(INDEX(GroupVertices[Group],MATCH(Edges[[#This Row],[Vertex 2]],GroupVertices[Vertex],0)),1,1,"")</f>
        <v>2</v>
      </c>
      <c r="BD27" s="51">
        <v>1</v>
      </c>
      <c r="BE27" s="52">
        <v>4.3478260869565215</v>
      </c>
      <c r="BF27" s="51">
        <v>0</v>
      </c>
      <c r="BG27" s="52">
        <v>0</v>
      </c>
      <c r="BH27" s="51">
        <v>0</v>
      </c>
      <c r="BI27" s="52">
        <v>0</v>
      </c>
      <c r="BJ27" s="51">
        <v>22</v>
      </c>
      <c r="BK27" s="52">
        <v>95.65217391304348</v>
      </c>
      <c r="BL27" s="51">
        <v>23</v>
      </c>
    </row>
    <row r="28" spans="1:64" ht="15">
      <c r="A28" s="84" t="s">
        <v>225</v>
      </c>
      <c r="B28" s="84" t="s">
        <v>228</v>
      </c>
      <c r="C28" s="53" t="s">
        <v>1019</v>
      </c>
      <c r="D28" s="54">
        <v>3</v>
      </c>
      <c r="E28" s="65" t="s">
        <v>132</v>
      </c>
      <c r="F28" s="55">
        <v>32</v>
      </c>
      <c r="G28" s="53"/>
      <c r="H28" s="57"/>
      <c r="I28" s="56"/>
      <c r="J28" s="56"/>
      <c r="K28" s="36" t="s">
        <v>65</v>
      </c>
      <c r="L28" s="83">
        <v>28</v>
      </c>
      <c r="M28" s="83"/>
      <c r="N28" s="63"/>
      <c r="O28" s="86" t="s">
        <v>242</v>
      </c>
      <c r="P28" s="88">
        <v>43579.66974537037</v>
      </c>
      <c r="Q28" s="86" t="s">
        <v>248</v>
      </c>
      <c r="R28" s="86"/>
      <c r="S28" s="86"/>
      <c r="T28" s="86" t="s">
        <v>287</v>
      </c>
      <c r="U28" s="89" t="s">
        <v>294</v>
      </c>
      <c r="V28" s="89" t="s">
        <v>294</v>
      </c>
      <c r="W28" s="88">
        <v>43579.66974537037</v>
      </c>
      <c r="X28" s="89" t="s">
        <v>338</v>
      </c>
      <c r="Y28" s="86"/>
      <c r="Z28" s="86"/>
      <c r="AA28" s="92" t="s">
        <v>388</v>
      </c>
      <c r="AB28" s="86"/>
      <c r="AC28" s="86" t="b">
        <v>0</v>
      </c>
      <c r="AD28" s="86">
        <v>0</v>
      </c>
      <c r="AE28" s="92" t="s">
        <v>425</v>
      </c>
      <c r="AF28" s="86" t="b">
        <v>0</v>
      </c>
      <c r="AG28" s="86" t="s">
        <v>431</v>
      </c>
      <c r="AH28" s="86"/>
      <c r="AI28" s="92" t="s">
        <v>425</v>
      </c>
      <c r="AJ28" s="86" t="b">
        <v>0</v>
      </c>
      <c r="AK28" s="86">
        <v>4</v>
      </c>
      <c r="AL28" s="92" t="s">
        <v>411</v>
      </c>
      <c r="AM28" s="86" t="s">
        <v>439</v>
      </c>
      <c r="AN28" s="86" t="b">
        <v>0</v>
      </c>
      <c r="AO28" s="92" t="s">
        <v>411</v>
      </c>
      <c r="AP28" s="86" t="s">
        <v>176</v>
      </c>
      <c r="AQ28" s="86">
        <v>0</v>
      </c>
      <c r="AR28" s="86">
        <v>0</v>
      </c>
      <c r="AS28" s="86"/>
      <c r="AT28" s="86"/>
      <c r="AU28" s="86"/>
      <c r="AV28" s="86"/>
      <c r="AW28" s="86"/>
      <c r="AX28" s="86"/>
      <c r="AY28" s="86"/>
      <c r="AZ28" s="86"/>
      <c r="BA28">
        <v>1</v>
      </c>
      <c r="BB28" s="85" t="str">
        <f>REPLACE(INDEX(GroupVertices[Group],MATCH(Edges[[#This Row],[Vertex 1]],GroupVertices[Vertex],0)),1,1,"")</f>
        <v>2</v>
      </c>
      <c r="BC28" s="85" t="str">
        <f>REPLACE(INDEX(GroupVertices[Group],MATCH(Edges[[#This Row],[Vertex 2]],GroupVertices[Vertex],0)),1,1,"")</f>
        <v>4</v>
      </c>
      <c r="BD28" s="51">
        <v>0</v>
      </c>
      <c r="BE28" s="52">
        <v>0</v>
      </c>
      <c r="BF28" s="51">
        <v>0</v>
      </c>
      <c r="BG28" s="52">
        <v>0</v>
      </c>
      <c r="BH28" s="51">
        <v>0</v>
      </c>
      <c r="BI28" s="52">
        <v>0</v>
      </c>
      <c r="BJ28" s="51">
        <v>17</v>
      </c>
      <c r="BK28" s="52">
        <v>100</v>
      </c>
      <c r="BL28" s="51">
        <v>17</v>
      </c>
    </row>
    <row r="29" spans="1:64" ht="15">
      <c r="A29" s="84" t="s">
        <v>226</v>
      </c>
      <c r="B29" s="84" t="s">
        <v>232</v>
      </c>
      <c r="C29" s="53" t="s">
        <v>1019</v>
      </c>
      <c r="D29" s="54">
        <v>3</v>
      </c>
      <c r="E29" s="65" t="s">
        <v>132</v>
      </c>
      <c r="F29" s="55">
        <v>32</v>
      </c>
      <c r="G29" s="53"/>
      <c r="H29" s="57"/>
      <c r="I29" s="56"/>
      <c r="J29" s="56"/>
      <c r="K29" s="36" t="s">
        <v>65</v>
      </c>
      <c r="L29" s="83">
        <v>29</v>
      </c>
      <c r="M29" s="83"/>
      <c r="N29" s="63"/>
      <c r="O29" s="86" t="s">
        <v>242</v>
      </c>
      <c r="P29" s="88">
        <v>43579.69900462963</v>
      </c>
      <c r="Q29" s="86" t="s">
        <v>249</v>
      </c>
      <c r="R29" s="86"/>
      <c r="S29" s="86"/>
      <c r="T29" s="86" t="s">
        <v>289</v>
      </c>
      <c r="U29" s="86"/>
      <c r="V29" s="89" t="s">
        <v>312</v>
      </c>
      <c r="W29" s="88">
        <v>43579.69900462963</v>
      </c>
      <c r="X29" s="89" t="s">
        <v>339</v>
      </c>
      <c r="Y29" s="86"/>
      <c r="Z29" s="86"/>
      <c r="AA29" s="92" t="s">
        <v>389</v>
      </c>
      <c r="AB29" s="86"/>
      <c r="AC29" s="86" t="b">
        <v>0</v>
      </c>
      <c r="AD29" s="86">
        <v>0</v>
      </c>
      <c r="AE29" s="92" t="s">
        <v>425</v>
      </c>
      <c r="AF29" s="86" t="b">
        <v>0</v>
      </c>
      <c r="AG29" s="86" t="s">
        <v>431</v>
      </c>
      <c r="AH29" s="86"/>
      <c r="AI29" s="92" t="s">
        <v>425</v>
      </c>
      <c r="AJ29" s="86" t="b">
        <v>0</v>
      </c>
      <c r="AK29" s="86">
        <v>10</v>
      </c>
      <c r="AL29" s="92" t="s">
        <v>397</v>
      </c>
      <c r="AM29" s="86" t="s">
        <v>437</v>
      </c>
      <c r="AN29" s="86" t="b">
        <v>0</v>
      </c>
      <c r="AO29" s="92" t="s">
        <v>397</v>
      </c>
      <c r="AP29" s="86" t="s">
        <v>176</v>
      </c>
      <c r="AQ29" s="86">
        <v>0</v>
      </c>
      <c r="AR29" s="86">
        <v>0</v>
      </c>
      <c r="AS29" s="86"/>
      <c r="AT29" s="86"/>
      <c r="AU29" s="86"/>
      <c r="AV29" s="86"/>
      <c r="AW29" s="86"/>
      <c r="AX29" s="86"/>
      <c r="AY29" s="86"/>
      <c r="AZ29" s="86"/>
      <c r="BA29">
        <v>1</v>
      </c>
      <c r="BB29" s="85" t="str">
        <f>REPLACE(INDEX(GroupVertices[Group],MATCH(Edges[[#This Row],[Vertex 1]],GroupVertices[Vertex],0)),1,1,"")</f>
        <v>1</v>
      </c>
      <c r="BC29" s="85" t="str">
        <f>REPLACE(INDEX(GroupVertices[Group],MATCH(Edges[[#This Row],[Vertex 2]],GroupVertices[Vertex],0)),1,1,"")</f>
        <v>1</v>
      </c>
      <c r="BD29" s="51"/>
      <c r="BE29" s="52"/>
      <c r="BF29" s="51"/>
      <c r="BG29" s="52"/>
      <c r="BH29" s="51"/>
      <c r="BI29" s="52"/>
      <c r="BJ29" s="51"/>
      <c r="BK29" s="52"/>
      <c r="BL29" s="51"/>
    </row>
    <row r="30" spans="1:64" ht="15">
      <c r="A30" s="84" t="s">
        <v>226</v>
      </c>
      <c r="B30" s="84" t="s">
        <v>229</v>
      </c>
      <c r="C30" s="53" t="s">
        <v>1019</v>
      </c>
      <c r="D30" s="54">
        <v>3</v>
      </c>
      <c r="E30" s="65" t="s">
        <v>132</v>
      </c>
      <c r="F30" s="55">
        <v>32</v>
      </c>
      <c r="G30" s="53"/>
      <c r="H30" s="57"/>
      <c r="I30" s="56"/>
      <c r="J30" s="56"/>
      <c r="K30" s="36" t="s">
        <v>65</v>
      </c>
      <c r="L30" s="83">
        <v>30</v>
      </c>
      <c r="M30" s="83"/>
      <c r="N30" s="63"/>
      <c r="O30" s="86" t="s">
        <v>242</v>
      </c>
      <c r="P30" s="88">
        <v>43579.69900462963</v>
      </c>
      <c r="Q30" s="86" t="s">
        <v>249</v>
      </c>
      <c r="R30" s="86"/>
      <c r="S30" s="86"/>
      <c r="T30" s="86" t="s">
        <v>289</v>
      </c>
      <c r="U30" s="86"/>
      <c r="V30" s="89" t="s">
        <v>312</v>
      </c>
      <c r="W30" s="88">
        <v>43579.69900462963</v>
      </c>
      <c r="X30" s="89" t="s">
        <v>339</v>
      </c>
      <c r="Y30" s="86"/>
      <c r="Z30" s="86"/>
      <c r="AA30" s="92" t="s">
        <v>389</v>
      </c>
      <c r="AB30" s="86"/>
      <c r="AC30" s="86" t="b">
        <v>0</v>
      </c>
      <c r="AD30" s="86">
        <v>0</v>
      </c>
      <c r="AE30" s="92" t="s">
        <v>425</v>
      </c>
      <c r="AF30" s="86" t="b">
        <v>0</v>
      </c>
      <c r="AG30" s="86" t="s">
        <v>431</v>
      </c>
      <c r="AH30" s="86"/>
      <c r="AI30" s="92" t="s">
        <v>425</v>
      </c>
      <c r="AJ30" s="86" t="b">
        <v>0</v>
      </c>
      <c r="AK30" s="86">
        <v>10</v>
      </c>
      <c r="AL30" s="92" t="s">
        <v>397</v>
      </c>
      <c r="AM30" s="86" t="s">
        <v>437</v>
      </c>
      <c r="AN30" s="86" t="b">
        <v>0</v>
      </c>
      <c r="AO30" s="92" t="s">
        <v>397</v>
      </c>
      <c r="AP30" s="86" t="s">
        <v>176</v>
      </c>
      <c r="AQ30" s="86">
        <v>0</v>
      </c>
      <c r="AR30" s="86">
        <v>0</v>
      </c>
      <c r="AS30" s="86"/>
      <c r="AT30" s="86"/>
      <c r="AU30" s="86"/>
      <c r="AV30" s="86"/>
      <c r="AW30" s="86"/>
      <c r="AX30" s="86"/>
      <c r="AY30" s="86"/>
      <c r="AZ30" s="86"/>
      <c r="BA30">
        <v>1</v>
      </c>
      <c r="BB30" s="85" t="str">
        <f>REPLACE(INDEX(GroupVertices[Group],MATCH(Edges[[#This Row],[Vertex 1]],GroupVertices[Vertex],0)),1,1,"")</f>
        <v>1</v>
      </c>
      <c r="BC30" s="85" t="str">
        <f>REPLACE(INDEX(GroupVertices[Group],MATCH(Edges[[#This Row],[Vertex 2]],GroupVertices[Vertex],0)),1,1,"")</f>
        <v>1</v>
      </c>
      <c r="BD30" s="51">
        <v>1</v>
      </c>
      <c r="BE30" s="52">
        <v>4.166666666666667</v>
      </c>
      <c r="BF30" s="51">
        <v>0</v>
      </c>
      <c r="BG30" s="52">
        <v>0</v>
      </c>
      <c r="BH30" s="51">
        <v>0</v>
      </c>
      <c r="BI30" s="52">
        <v>0</v>
      </c>
      <c r="BJ30" s="51">
        <v>23</v>
      </c>
      <c r="BK30" s="52">
        <v>95.83333333333333</v>
      </c>
      <c r="BL30" s="51">
        <v>24</v>
      </c>
    </row>
    <row r="31" spans="1:64" ht="30">
      <c r="A31" s="84" t="s">
        <v>227</v>
      </c>
      <c r="B31" s="84" t="s">
        <v>227</v>
      </c>
      <c r="C31" s="53" t="s">
        <v>1020</v>
      </c>
      <c r="D31" s="54">
        <v>10</v>
      </c>
      <c r="E31" s="65" t="s">
        <v>136</v>
      </c>
      <c r="F31" s="55">
        <v>26.8</v>
      </c>
      <c r="G31" s="53"/>
      <c r="H31" s="57"/>
      <c r="I31" s="56"/>
      <c r="J31" s="56"/>
      <c r="K31" s="36" t="s">
        <v>65</v>
      </c>
      <c r="L31" s="83">
        <v>31</v>
      </c>
      <c r="M31" s="83"/>
      <c r="N31" s="63"/>
      <c r="O31" s="86" t="s">
        <v>176</v>
      </c>
      <c r="P31" s="88">
        <v>43578.60891203704</v>
      </c>
      <c r="Q31" s="86" t="s">
        <v>250</v>
      </c>
      <c r="R31" s="89" t="s">
        <v>276</v>
      </c>
      <c r="S31" s="86" t="s">
        <v>284</v>
      </c>
      <c r="T31" s="86" t="s">
        <v>287</v>
      </c>
      <c r="U31" s="89" t="s">
        <v>295</v>
      </c>
      <c r="V31" s="89" t="s">
        <v>295</v>
      </c>
      <c r="W31" s="88">
        <v>43578.60891203704</v>
      </c>
      <c r="X31" s="89" t="s">
        <v>340</v>
      </c>
      <c r="Y31" s="86"/>
      <c r="Z31" s="86"/>
      <c r="AA31" s="92" t="s">
        <v>390</v>
      </c>
      <c r="AB31" s="86"/>
      <c r="AC31" s="86" t="b">
        <v>0</v>
      </c>
      <c r="AD31" s="86">
        <v>12</v>
      </c>
      <c r="AE31" s="92" t="s">
        <v>425</v>
      </c>
      <c r="AF31" s="86" t="b">
        <v>0</v>
      </c>
      <c r="AG31" s="86" t="s">
        <v>431</v>
      </c>
      <c r="AH31" s="86"/>
      <c r="AI31" s="92" t="s">
        <v>425</v>
      </c>
      <c r="AJ31" s="86" t="b">
        <v>0</v>
      </c>
      <c r="AK31" s="86">
        <v>10</v>
      </c>
      <c r="AL31" s="92" t="s">
        <v>425</v>
      </c>
      <c r="AM31" s="86" t="s">
        <v>437</v>
      </c>
      <c r="AN31" s="86" t="b">
        <v>0</v>
      </c>
      <c r="AO31" s="92" t="s">
        <v>390</v>
      </c>
      <c r="AP31" s="86" t="s">
        <v>176</v>
      </c>
      <c r="AQ31" s="86">
        <v>0</v>
      </c>
      <c r="AR31" s="86">
        <v>0</v>
      </c>
      <c r="AS31" s="86"/>
      <c r="AT31" s="86"/>
      <c r="AU31" s="86"/>
      <c r="AV31" s="86"/>
      <c r="AW31" s="86"/>
      <c r="AX31" s="86"/>
      <c r="AY31" s="86"/>
      <c r="AZ31" s="86"/>
      <c r="BA31">
        <v>2</v>
      </c>
      <c r="BB31" s="85" t="str">
        <f>REPLACE(INDEX(GroupVertices[Group],MATCH(Edges[[#This Row],[Vertex 1]],GroupVertices[Vertex],0)),1,1,"")</f>
        <v>2</v>
      </c>
      <c r="BC31" s="85" t="str">
        <f>REPLACE(INDEX(GroupVertices[Group],MATCH(Edges[[#This Row],[Vertex 2]],GroupVertices[Vertex],0)),1,1,"")</f>
        <v>2</v>
      </c>
      <c r="BD31" s="51">
        <v>1</v>
      </c>
      <c r="BE31" s="52">
        <v>3.7037037037037037</v>
      </c>
      <c r="BF31" s="51">
        <v>0</v>
      </c>
      <c r="BG31" s="52">
        <v>0</v>
      </c>
      <c r="BH31" s="51">
        <v>0</v>
      </c>
      <c r="BI31" s="52">
        <v>0</v>
      </c>
      <c r="BJ31" s="51">
        <v>26</v>
      </c>
      <c r="BK31" s="52">
        <v>96.29629629629629</v>
      </c>
      <c r="BL31" s="51">
        <v>27</v>
      </c>
    </row>
    <row r="32" spans="1:64" ht="30">
      <c r="A32" s="84" t="s">
        <v>227</v>
      </c>
      <c r="B32" s="84" t="s">
        <v>227</v>
      </c>
      <c r="C32" s="53" t="s">
        <v>1020</v>
      </c>
      <c r="D32" s="54">
        <v>10</v>
      </c>
      <c r="E32" s="65" t="s">
        <v>136</v>
      </c>
      <c r="F32" s="55">
        <v>26.8</v>
      </c>
      <c r="G32" s="53"/>
      <c r="H32" s="57"/>
      <c r="I32" s="56"/>
      <c r="J32" s="56"/>
      <c r="K32" s="36" t="s">
        <v>65</v>
      </c>
      <c r="L32" s="83">
        <v>32</v>
      </c>
      <c r="M32" s="83"/>
      <c r="N32" s="63"/>
      <c r="O32" s="86" t="s">
        <v>176</v>
      </c>
      <c r="P32" s="88">
        <v>43578.61274305556</v>
      </c>
      <c r="Q32" s="86" t="s">
        <v>251</v>
      </c>
      <c r="R32" s="89" t="s">
        <v>277</v>
      </c>
      <c r="S32" s="86" t="s">
        <v>285</v>
      </c>
      <c r="T32" s="86" t="s">
        <v>287</v>
      </c>
      <c r="U32" s="86"/>
      <c r="V32" s="89" t="s">
        <v>313</v>
      </c>
      <c r="W32" s="88">
        <v>43578.61274305556</v>
      </c>
      <c r="X32" s="89" t="s">
        <v>341</v>
      </c>
      <c r="Y32" s="86"/>
      <c r="Z32" s="86"/>
      <c r="AA32" s="92" t="s">
        <v>391</v>
      </c>
      <c r="AB32" s="92" t="s">
        <v>390</v>
      </c>
      <c r="AC32" s="86" t="b">
        <v>0</v>
      </c>
      <c r="AD32" s="86">
        <v>0</v>
      </c>
      <c r="AE32" s="92" t="s">
        <v>426</v>
      </c>
      <c r="AF32" s="86" t="b">
        <v>0</v>
      </c>
      <c r="AG32" s="86" t="s">
        <v>431</v>
      </c>
      <c r="AH32" s="86"/>
      <c r="AI32" s="92" t="s">
        <v>425</v>
      </c>
      <c r="AJ32" s="86" t="b">
        <v>0</v>
      </c>
      <c r="AK32" s="86">
        <v>0</v>
      </c>
      <c r="AL32" s="92" t="s">
        <v>425</v>
      </c>
      <c r="AM32" s="86" t="s">
        <v>437</v>
      </c>
      <c r="AN32" s="86" t="b">
        <v>0</v>
      </c>
      <c r="AO32" s="92" t="s">
        <v>390</v>
      </c>
      <c r="AP32" s="86" t="s">
        <v>176</v>
      </c>
      <c r="AQ32" s="86">
        <v>0</v>
      </c>
      <c r="AR32" s="86">
        <v>0</v>
      </c>
      <c r="AS32" s="86"/>
      <c r="AT32" s="86"/>
      <c r="AU32" s="86"/>
      <c r="AV32" s="86"/>
      <c r="AW32" s="86"/>
      <c r="AX32" s="86"/>
      <c r="AY32" s="86"/>
      <c r="AZ32" s="86"/>
      <c r="BA32">
        <v>2</v>
      </c>
      <c r="BB32" s="85" t="str">
        <f>REPLACE(INDEX(GroupVertices[Group],MATCH(Edges[[#This Row],[Vertex 1]],GroupVertices[Vertex],0)),1,1,"")</f>
        <v>2</v>
      </c>
      <c r="BC32" s="85" t="str">
        <f>REPLACE(INDEX(GroupVertices[Group],MATCH(Edges[[#This Row],[Vertex 2]],GroupVertices[Vertex],0)),1,1,"")</f>
        <v>2</v>
      </c>
      <c r="BD32" s="51">
        <v>1</v>
      </c>
      <c r="BE32" s="52">
        <v>3.7037037037037037</v>
      </c>
      <c r="BF32" s="51">
        <v>0</v>
      </c>
      <c r="BG32" s="52">
        <v>0</v>
      </c>
      <c r="BH32" s="51">
        <v>0</v>
      </c>
      <c r="BI32" s="52">
        <v>0</v>
      </c>
      <c r="BJ32" s="51">
        <v>26</v>
      </c>
      <c r="BK32" s="52">
        <v>96.29629629629629</v>
      </c>
      <c r="BL32" s="51">
        <v>27</v>
      </c>
    </row>
    <row r="33" spans="1:64" ht="15">
      <c r="A33" s="84" t="s">
        <v>227</v>
      </c>
      <c r="B33" s="84" t="s">
        <v>228</v>
      </c>
      <c r="C33" s="53" t="s">
        <v>1019</v>
      </c>
      <c r="D33" s="54">
        <v>3</v>
      </c>
      <c r="E33" s="65" t="s">
        <v>132</v>
      </c>
      <c r="F33" s="55">
        <v>32</v>
      </c>
      <c r="G33" s="53"/>
      <c r="H33" s="57"/>
      <c r="I33" s="56"/>
      <c r="J33" s="56"/>
      <c r="K33" s="36" t="s">
        <v>66</v>
      </c>
      <c r="L33" s="83">
        <v>33</v>
      </c>
      <c r="M33" s="83"/>
      <c r="N33" s="63"/>
      <c r="O33" s="86" t="s">
        <v>242</v>
      </c>
      <c r="P33" s="88">
        <v>43578.64202546296</v>
      </c>
      <c r="Q33" s="86" t="s">
        <v>248</v>
      </c>
      <c r="R33" s="86"/>
      <c r="S33" s="86"/>
      <c r="T33" s="86" t="s">
        <v>287</v>
      </c>
      <c r="U33" s="89" t="s">
        <v>294</v>
      </c>
      <c r="V33" s="89" t="s">
        <v>294</v>
      </c>
      <c r="W33" s="88">
        <v>43578.64202546296</v>
      </c>
      <c r="X33" s="89" t="s">
        <v>342</v>
      </c>
      <c r="Y33" s="86"/>
      <c r="Z33" s="86"/>
      <c r="AA33" s="92" t="s">
        <v>392</v>
      </c>
      <c r="AB33" s="86"/>
      <c r="AC33" s="86" t="b">
        <v>0</v>
      </c>
      <c r="AD33" s="86">
        <v>0</v>
      </c>
      <c r="AE33" s="92" t="s">
        <v>425</v>
      </c>
      <c r="AF33" s="86" t="b">
        <v>0</v>
      </c>
      <c r="AG33" s="86" t="s">
        <v>431</v>
      </c>
      <c r="AH33" s="86"/>
      <c r="AI33" s="92" t="s">
        <v>425</v>
      </c>
      <c r="AJ33" s="86" t="b">
        <v>0</v>
      </c>
      <c r="AK33" s="86">
        <v>4</v>
      </c>
      <c r="AL33" s="92" t="s">
        <v>411</v>
      </c>
      <c r="AM33" s="86" t="s">
        <v>437</v>
      </c>
      <c r="AN33" s="86" t="b">
        <v>0</v>
      </c>
      <c r="AO33" s="92" t="s">
        <v>411</v>
      </c>
      <c r="AP33" s="86" t="s">
        <v>176</v>
      </c>
      <c r="AQ33" s="86">
        <v>0</v>
      </c>
      <c r="AR33" s="86">
        <v>0</v>
      </c>
      <c r="AS33" s="86"/>
      <c r="AT33" s="86"/>
      <c r="AU33" s="86"/>
      <c r="AV33" s="86"/>
      <c r="AW33" s="86"/>
      <c r="AX33" s="86"/>
      <c r="AY33" s="86"/>
      <c r="AZ33" s="86"/>
      <c r="BA33">
        <v>1</v>
      </c>
      <c r="BB33" s="85" t="str">
        <f>REPLACE(INDEX(GroupVertices[Group],MATCH(Edges[[#This Row],[Vertex 1]],GroupVertices[Vertex],0)),1,1,"")</f>
        <v>2</v>
      </c>
      <c r="BC33" s="85" t="str">
        <f>REPLACE(INDEX(GroupVertices[Group],MATCH(Edges[[#This Row],[Vertex 2]],GroupVertices[Vertex],0)),1,1,"")</f>
        <v>4</v>
      </c>
      <c r="BD33" s="51">
        <v>0</v>
      </c>
      <c r="BE33" s="52">
        <v>0</v>
      </c>
      <c r="BF33" s="51">
        <v>0</v>
      </c>
      <c r="BG33" s="52">
        <v>0</v>
      </c>
      <c r="BH33" s="51">
        <v>0</v>
      </c>
      <c r="BI33" s="52">
        <v>0</v>
      </c>
      <c r="BJ33" s="51">
        <v>17</v>
      </c>
      <c r="BK33" s="52">
        <v>100</v>
      </c>
      <c r="BL33" s="51">
        <v>17</v>
      </c>
    </row>
    <row r="34" spans="1:64" ht="15">
      <c r="A34" s="84" t="s">
        <v>228</v>
      </c>
      <c r="B34" s="84" t="s">
        <v>227</v>
      </c>
      <c r="C34" s="53" t="s">
        <v>1019</v>
      </c>
      <c r="D34" s="54">
        <v>3</v>
      </c>
      <c r="E34" s="65" t="s">
        <v>132</v>
      </c>
      <c r="F34" s="55">
        <v>32</v>
      </c>
      <c r="G34" s="53"/>
      <c r="H34" s="57"/>
      <c r="I34" s="56"/>
      <c r="J34" s="56"/>
      <c r="K34" s="36" t="s">
        <v>66</v>
      </c>
      <c r="L34" s="83">
        <v>34</v>
      </c>
      <c r="M34" s="83"/>
      <c r="N34" s="63"/>
      <c r="O34" s="86" t="s">
        <v>243</v>
      </c>
      <c r="P34" s="88">
        <v>43578.655173611114</v>
      </c>
      <c r="Q34" s="86" t="s">
        <v>252</v>
      </c>
      <c r="R34" s="86"/>
      <c r="S34" s="86"/>
      <c r="T34" s="86" t="s">
        <v>287</v>
      </c>
      <c r="U34" s="86"/>
      <c r="V34" s="89" t="s">
        <v>314</v>
      </c>
      <c r="W34" s="88">
        <v>43578.655173611114</v>
      </c>
      <c r="X34" s="89" t="s">
        <v>343</v>
      </c>
      <c r="Y34" s="86"/>
      <c r="Z34" s="86"/>
      <c r="AA34" s="92" t="s">
        <v>393</v>
      </c>
      <c r="AB34" s="92" t="s">
        <v>423</v>
      </c>
      <c r="AC34" s="86" t="b">
        <v>0</v>
      </c>
      <c r="AD34" s="86">
        <v>2</v>
      </c>
      <c r="AE34" s="92" t="s">
        <v>426</v>
      </c>
      <c r="AF34" s="86" t="b">
        <v>0</v>
      </c>
      <c r="AG34" s="86" t="s">
        <v>431</v>
      </c>
      <c r="AH34" s="86"/>
      <c r="AI34" s="92" t="s">
        <v>425</v>
      </c>
      <c r="AJ34" s="86" t="b">
        <v>0</v>
      </c>
      <c r="AK34" s="86">
        <v>0</v>
      </c>
      <c r="AL34" s="92" t="s">
        <v>425</v>
      </c>
      <c r="AM34" s="86" t="s">
        <v>440</v>
      </c>
      <c r="AN34" s="86" t="b">
        <v>0</v>
      </c>
      <c r="AO34" s="92" t="s">
        <v>423</v>
      </c>
      <c r="AP34" s="86" t="s">
        <v>176</v>
      </c>
      <c r="AQ34" s="86">
        <v>0</v>
      </c>
      <c r="AR34" s="86">
        <v>0</v>
      </c>
      <c r="AS34" s="86"/>
      <c r="AT34" s="86"/>
      <c r="AU34" s="86"/>
      <c r="AV34" s="86"/>
      <c r="AW34" s="86"/>
      <c r="AX34" s="86"/>
      <c r="AY34" s="86"/>
      <c r="AZ34" s="86"/>
      <c r="BA34">
        <v>1</v>
      </c>
      <c r="BB34" s="85" t="str">
        <f>REPLACE(INDEX(GroupVertices[Group],MATCH(Edges[[#This Row],[Vertex 1]],GroupVertices[Vertex],0)),1,1,"")</f>
        <v>4</v>
      </c>
      <c r="BC34" s="85" t="str">
        <f>REPLACE(INDEX(GroupVertices[Group],MATCH(Edges[[#This Row],[Vertex 2]],GroupVertices[Vertex],0)),1,1,"")</f>
        <v>2</v>
      </c>
      <c r="BD34" s="51"/>
      <c r="BE34" s="52"/>
      <c r="BF34" s="51"/>
      <c r="BG34" s="52"/>
      <c r="BH34" s="51"/>
      <c r="BI34" s="52"/>
      <c r="BJ34" s="51"/>
      <c r="BK34" s="52"/>
      <c r="BL34" s="51"/>
    </row>
    <row r="35" spans="1:64" ht="15">
      <c r="A35" s="84" t="s">
        <v>228</v>
      </c>
      <c r="B35" s="84" t="s">
        <v>227</v>
      </c>
      <c r="C35" s="53" t="s">
        <v>1019</v>
      </c>
      <c r="D35" s="54">
        <v>3</v>
      </c>
      <c r="E35" s="65" t="s">
        <v>132</v>
      </c>
      <c r="F35" s="55">
        <v>32</v>
      </c>
      <c r="G35" s="53"/>
      <c r="H35" s="57"/>
      <c r="I35" s="56"/>
      <c r="J35" s="56"/>
      <c r="K35" s="36" t="s">
        <v>66</v>
      </c>
      <c r="L35" s="83">
        <v>35</v>
      </c>
      <c r="M35" s="83"/>
      <c r="N35" s="63"/>
      <c r="O35" s="86" t="s">
        <v>242</v>
      </c>
      <c r="P35" s="88">
        <v>43578.684386574074</v>
      </c>
      <c r="Q35" s="86" t="s">
        <v>247</v>
      </c>
      <c r="R35" s="86"/>
      <c r="S35" s="86"/>
      <c r="T35" s="86" t="s">
        <v>287</v>
      </c>
      <c r="U35" s="86"/>
      <c r="V35" s="89" t="s">
        <v>314</v>
      </c>
      <c r="W35" s="88">
        <v>43578.684386574074</v>
      </c>
      <c r="X35" s="89" t="s">
        <v>344</v>
      </c>
      <c r="Y35" s="86"/>
      <c r="Z35" s="86"/>
      <c r="AA35" s="92" t="s">
        <v>394</v>
      </c>
      <c r="AB35" s="86"/>
      <c r="AC35" s="86" t="b">
        <v>0</v>
      </c>
      <c r="AD35" s="86">
        <v>0</v>
      </c>
      <c r="AE35" s="92" t="s">
        <v>425</v>
      </c>
      <c r="AF35" s="86" t="b">
        <v>0</v>
      </c>
      <c r="AG35" s="86" t="s">
        <v>431</v>
      </c>
      <c r="AH35" s="86"/>
      <c r="AI35" s="92" t="s">
        <v>425</v>
      </c>
      <c r="AJ35" s="86" t="b">
        <v>0</v>
      </c>
      <c r="AK35" s="86">
        <v>10</v>
      </c>
      <c r="AL35" s="92" t="s">
        <v>390</v>
      </c>
      <c r="AM35" s="86" t="s">
        <v>440</v>
      </c>
      <c r="AN35" s="86" t="b">
        <v>0</v>
      </c>
      <c r="AO35" s="92" t="s">
        <v>390</v>
      </c>
      <c r="AP35" s="86" t="s">
        <v>176</v>
      </c>
      <c r="AQ35" s="86">
        <v>0</v>
      </c>
      <c r="AR35" s="86">
        <v>0</v>
      </c>
      <c r="AS35" s="86"/>
      <c r="AT35" s="86"/>
      <c r="AU35" s="86"/>
      <c r="AV35" s="86"/>
      <c r="AW35" s="86"/>
      <c r="AX35" s="86"/>
      <c r="AY35" s="86"/>
      <c r="AZ35" s="86"/>
      <c r="BA35">
        <v>1</v>
      </c>
      <c r="BB35" s="85" t="str">
        <f>REPLACE(INDEX(GroupVertices[Group],MATCH(Edges[[#This Row],[Vertex 1]],GroupVertices[Vertex],0)),1,1,"")</f>
        <v>4</v>
      </c>
      <c r="BC35" s="85" t="str">
        <f>REPLACE(INDEX(GroupVertices[Group],MATCH(Edges[[#This Row],[Vertex 2]],GroupVertices[Vertex],0)),1,1,"")</f>
        <v>2</v>
      </c>
      <c r="BD35" s="51">
        <v>1</v>
      </c>
      <c r="BE35" s="52">
        <v>4.3478260869565215</v>
      </c>
      <c r="BF35" s="51">
        <v>0</v>
      </c>
      <c r="BG35" s="52">
        <v>0</v>
      </c>
      <c r="BH35" s="51">
        <v>0</v>
      </c>
      <c r="BI35" s="52">
        <v>0</v>
      </c>
      <c r="BJ35" s="51">
        <v>22</v>
      </c>
      <c r="BK35" s="52">
        <v>95.65217391304348</v>
      </c>
      <c r="BL35" s="51">
        <v>23</v>
      </c>
    </row>
    <row r="36" spans="1:64" ht="15">
      <c r="A36" s="84" t="s">
        <v>229</v>
      </c>
      <c r="B36" s="84" t="s">
        <v>227</v>
      </c>
      <c r="C36" s="53" t="s">
        <v>1019</v>
      </c>
      <c r="D36" s="54">
        <v>3</v>
      </c>
      <c r="E36" s="65" t="s">
        <v>132</v>
      </c>
      <c r="F36" s="55">
        <v>32</v>
      </c>
      <c r="G36" s="53"/>
      <c r="H36" s="57"/>
      <c r="I36" s="56"/>
      <c r="J36" s="56"/>
      <c r="K36" s="36" t="s">
        <v>65</v>
      </c>
      <c r="L36" s="83">
        <v>36</v>
      </c>
      <c r="M36" s="83"/>
      <c r="N36" s="63"/>
      <c r="O36" s="86" t="s">
        <v>242</v>
      </c>
      <c r="P36" s="88">
        <v>43578.792916666665</v>
      </c>
      <c r="Q36" s="86" t="s">
        <v>247</v>
      </c>
      <c r="R36" s="86"/>
      <c r="S36" s="86"/>
      <c r="T36" s="86" t="s">
        <v>287</v>
      </c>
      <c r="U36" s="86"/>
      <c r="V36" s="89" t="s">
        <v>315</v>
      </c>
      <c r="W36" s="88">
        <v>43578.792916666665</v>
      </c>
      <c r="X36" s="89" t="s">
        <v>345</v>
      </c>
      <c r="Y36" s="86"/>
      <c r="Z36" s="86"/>
      <c r="AA36" s="92" t="s">
        <v>395</v>
      </c>
      <c r="AB36" s="86"/>
      <c r="AC36" s="86" t="b">
        <v>0</v>
      </c>
      <c r="AD36" s="86">
        <v>0</v>
      </c>
      <c r="AE36" s="92" t="s">
        <v>425</v>
      </c>
      <c r="AF36" s="86" t="b">
        <v>0</v>
      </c>
      <c r="AG36" s="86" t="s">
        <v>431</v>
      </c>
      <c r="AH36" s="86"/>
      <c r="AI36" s="92" t="s">
        <v>425</v>
      </c>
      <c r="AJ36" s="86" t="b">
        <v>0</v>
      </c>
      <c r="AK36" s="86">
        <v>10</v>
      </c>
      <c r="AL36" s="92" t="s">
        <v>390</v>
      </c>
      <c r="AM36" s="86" t="s">
        <v>438</v>
      </c>
      <c r="AN36" s="86" t="b">
        <v>0</v>
      </c>
      <c r="AO36" s="92" t="s">
        <v>390</v>
      </c>
      <c r="AP36" s="86" t="s">
        <v>176</v>
      </c>
      <c r="AQ36" s="86">
        <v>0</v>
      </c>
      <c r="AR36" s="86">
        <v>0</v>
      </c>
      <c r="AS36" s="86"/>
      <c r="AT36" s="86"/>
      <c r="AU36" s="86"/>
      <c r="AV36" s="86"/>
      <c r="AW36" s="86"/>
      <c r="AX36" s="86"/>
      <c r="AY36" s="86"/>
      <c r="AZ36" s="86"/>
      <c r="BA36">
        <v>1</v>
      </c>
      <c r="BB36" s="85" t="str">
        <f>REPLACE(INDEX(GroupVertices[Group],MATCH(Edges[[#This Row],[Vertex 1]],GroupVertices[Vertex],0)),1,1,"")</f>
        <v>1</v>
      </c>
      <c r="BC36" s="85" t="str">
        <f>REPLACE(INDEX(GroupVertices[Group],MATCH(Edges[[#This Row],[Vertex 2]],GroupVertices[Vertex],0)),1,1,"")</f>
        <v>2</v>
      </c>
      <c r="BD36" s="51">
        <v>1</v>
      </c>
      <c r="BE36" s="52">
        <v>4.3478260869565215</v>
      </c>
      <c r="BF36" s="51">
        <v>0</v>
      </c>
      <c r="BG36" s="52">
        <v>0</v>
      </c>
      <c r="BH36" s="51">
        <v>0</v>
      </c>
      <c r="BI36" s="52">
        <v>0</v>
      </c>
      <c r="BJ36" s="51">
        <v>22</v>
      </c>
      <c r="BK36" s="52">
        <v>95.65217391304348</v>
      </c>
      <c r="BL36" s="51">
        <v>23</v>
      </c>
    </row>
    <row r="37" spans="1:64" ht="15">
      <c r="A37" s="84" t="s">
        <v>230</v>
      </c>
      <c r="B37" s="84" t="s">
        <v>232</v>
      </c>
      <c r="C37" s="53" t="s">
        <v>1019</v>
      </c>
      <c r="D37" s="54">
        <v>3</v>
      </c>
      <c r="E37" s="65" t="s">
        <v>132</v>
      </c>
      <c r="F37" s="55">
        <v>32</v>
      </c>
      <c r="G37" s="53"/>
      <c r="H37" s="57"/>
      <c r="I37" s="56"/>
      <c r="J37" s="56"/>
      <c r="K37" s="36" t="s">
        <v>65</v>
      </c>
      <c r="L37" s="83">
        <v>37</v>
      </c>
      <c r="M37" s="83"/>
      <c r="N37" s="63"/>
      <c r="O37" s="86" t="s">
        <v>242</v>
      </c>
      <c r="P37" s="88">
        <v>43579.6915625</v>
      </c>
      <c r="Q37" s="86" t="s">
        <v>249</v>
      </c>
      <c r="R37" s="86"/>
      <c r="S37" s="86"/>
      <c r="T37" s="86" t="s">
        <v>289</v>
      </c>
      <c r="U37" s="86"/>
      <c r="V37" s="89" t="s">
        <v>316</v>
      </c>
      <c r="W37" s="88">
        <v>43579.6915625</v>
      </c>
      <c r="X37" s="89" t="s">
        <v>346</v>
      </c>
      <c r="Y37" s="86"/>
      <c r="Z37" s="86"/>
      <c r="AA37" s="92" t="s">
        <v>396</v>
      </c>
      <c r="AB37" s="86"/>
      <c r="AC37" s="86" t="b">
        <v>0</v>
      </c>
      <c r="AD37" s="86">
        <v>0</v>
      </c>
      <c r="AE37" s="92" t="s">
        <v>425</v>
      </c>
      <c r="AF37" s="86" t="b">
        <v>0</v>
      </c>
      <c r="AG37" s="86" t="s">
        <v>431</v>
      </c>
      <c r="AH37" s="86"/>
      <c r="AI37" s="92" t="s">
        <v>425</v>
      </c>
      <c r="AJ37" s="86" t="b">
        <v>0</v>
      </c>
      <c r="AK37" s="86">
        <v>10</v>
      </c>
      <c r="AL37" s="92" t="s">
        <v>397</v>
      </c>
      <c r="AM37" s="86" t="s">
        <v>437</v>
      </c>
      <c r="AN37" s="86" t="b">
        <v>0</v>
      </c>
      <c r="AO37" s="92" t="s">
        <v>397</v>
      </c>
      <c r="AP37" s="86" t="s">
        <v>176</v>
      </c>
      <c r="AQ37" s="86">
        <v>0</v>
      </c>
      <c r="AR37" s="86">
        <v>0</v>
      </c>
      <c r="AS37" s="86"/>
      <c r="AT37" s="86"/>
      <c r="AU37" s="86"/>
      <c r="AV37" s="86"/>
      <c r="AW37" s="86"/>
      <c r="AX37" s="86"/>
      <c r="AY37" s="86"/>
      <c r="AZ37" s="86"/>
      <c r="BA37">
        <v>1</v>
      </c>
      <c r="BB37" s="85" t="str">
        <f>REPLACE(INDEX(GroupVertices[Group],MATCH(Edges[[#This Row],[Vertex 1]],GroupVertices[Vertex],0)),1,1,"")</f>
        <v>1</v>
      </c>
      <c r="BC37" s="85" t="str">
        <f>REPLACE(INDEX(GroupVertices[Group],MATCH(Edges[[#This Row],[Vertex 2]],GroupVertices[Vertex],0)),1,1,"")</f>
        <v>1</v>
      </c>
      <c r="BD37" s="51"/>
      <c r="BE37" s="52"/>
      <c r="BF37" s="51"/>
      <c r="BG37" s="52"/>
      <c r="BH37" s="51"/>
      <c r="BI37" s="52"/>
      <c r="BJ37" s="51"/>
      <c r="BK37" s="52"/>
      <c r="BL37" s="51"/>
    </row>
    <row r="38" spans="1:64" ht="15">
      <c r="A38" s="84" t="s">
        <v>230</v>
      </c>
      <c r="B38" s="84" t="s">
        <v>229</v>
      </c>
      <c r="C38" s="53" t="s">
        <v>1019</v>
      </c>
      <c r="D38" s="54">
        <v>3</v>
      </c>
      <c r="E38" s="65" t="s">
        <v>132</v>
      </c>
      <c r="F38" s="55">
        <v>32</v>
      </c>
      <c r="G38" s="53"/>
      <c r="H38" s="57"/>
      <c r="I38" s="56"/>
      <c r="J38" s="56"/>
      <c r="K38" s="36" t="s">
        <v>66</v>
      </c>
      <c r="L38" s="83">
        <v>38</v>
      </c>
      <c r="M38" s="83"/>
      <c r="N38" s="63"/>
      <c r="O38" s="86" t="s">
        <v>242</v>
      </c>
      <c r="P38" s="88">
        <v>43579.6915625</v>
      </c>
      <c r="Q38" s="86" t="s">
        <v>249</v>
      </c>
      <c r="R38" s="86"/>
      <c r="S38" s="86"/>
      <c r="T38" s="86" t="s">
        <v>289</v>
      </c>
      <c r="U38" s="86"/>
      <c r="V38" s="89" t="s">
        <v>316</v>
      </c>
      <c r="W38" s="88">
        <v>43579.6915625</v>
      </c>
      <c r="X38" s="89" t="s">
        <v>346</v>
      </c>
      <c r="Y38" s="86"/>
      <c r="Z38" s="86"/>
      <c r="AA38" s="92" t="s">
        <v>396</v>
      </c>
      <c r="AB38" s="86"/>
      <c r="AC38" s="86" t="b">
        <v>0</v>
      </c>
      <c r="AD38" s="86">
        <v>0</v>
      </c>
      <c r="AE38" s="92" t="s">
        <v>425</v>
      </c>
      <c r="AF38" s="86" t="b">
        <v>0</v>
      </c>
      <c r="AG38" s="86" t="s">
        <v>431</v>
      </c>
      <c r="AH38" s="86"/>
      <c r="AI38" s="92" t="s">
        <v>425</v>
      </c>
      <c r="AJ38" s="86" t="b">
        <v>0</v>
      </c>
      <c r="AK38" s="86">
        <v>10</v>
      </c>
      <c r="AL38" s="92" t="s">
        <v>397</v>
      </c>
      <c r="AM38" s="86" t="s">
        <v>437</v>
      </c>
      <c r="AN38" s="86" t="b">
        <v>0</v>
      </c>
      <c r="AO38" s="92" t="s">
        <v>397</v>
      </c>
      <c r="AP38" s="86" t="s">
        <v>176</v>
      </c>
      <c r="AQ38" s="86">
        <v>0</v>
      </c>
      <c r="AR38" s="86">
        <v>0</v>
      </c>
      <c r="AS38" s="86"/>
      <c r="AT38" s="86"/>
      <c r="AU38" s="86"/>
      <c r="AV38" s="86"/>
      <c r="AW38" s="86"/>
      <c r="AX38" s="86"/>
      <c r="AY38" s="86"/>
      <c r="AZ38" s="86"/>
      <c r="BA38">
        <v>1</v>
      </c>
      <c r="BB38" s="85" t="str">
        <f>REPLACE(INDEX(GroupVertices[Group],MATCH(Edges[[#This Row],[Vertex 1]],GroupVertices[Vertex],0)),1,1,"")</f>
        <v>1</v>
      </c>
      <c r="BC38" s="85" t="str">
        <f>REPLACE(INDEX(GroupVertices[Group],MATCH(Edges[[#This Row],[Vertex 2]],GroupVertices[Vertex],0)),1,1,"")</f>
        <v>1</v>
      </c>
      <c r="BD38" s="51">
        <v>1</v>
      </c>
      <c r="BE38" s="52">
        <v>4.166666666666667</v>
      </c>
      <c r="BF38" s="51">
        <v>0</v>
      </c>
      <c r="BG38" s="52">
        <v>0</v>
      </c>
      <c r="BH38" s="51">
        <v>0</v>
      </c>
      <c r="BI38" s="52">
        <v>0</v>
      </c>
      <c r="BJ38" s="51">
        <v>23</v>
      </c>
      <c r="BK38" s="52">
        <v>95.83333333333333</v>
      </c>
      <c r="BL38" s="51">
        <v>24</v>
      </c>
    </row>
    <row r="39" spans="1:64" ht="15">
      <c r="A39" s="84" t="s">
        <v>229</v>
      </c>
      <c r="B39" s="84" t="s">
        <v>230</v>
      </c>
      <c r="C39" s="53" t="s">
        <v>1019</v>
      </c>
      <c r="D39" s="54">
        <v>3</v>
      </c>
      <c r="E39" s="65" t="s">
        <v>132</v>
      </c>
      <c r="F39" s="55">
        <v>32</v>
      </c>
      <c r="G39" s="53"/>
      <c r="H39" s="57"/>
      <c r="I39" s="56"/>
      <c r="J39" s="56"/>
      <c r="K39" s="36" t="s">
        <v>66</v>
      </c>
      <c r="L39" s="83">
        <v>39</v>
      </c>
      <c r="M39" s="83"/>
      <c r="N39" s="63"/>
      <c r="O39" s="86" t="s">
        <v>242</v>
      </c>
      <c r="P39" s="88">
        <v>43579.48782407407</v>
      </c>
      <c r="Q39" s="86" t="s">
        <v>253</v>
      </c>
      <c r="R39" s="86"/>
      <c r="S39" s="86"/>
      <c r="T39" s="86" t="s">
        <v>290</v>
      </c>
      <c r="U39" s="86"/>
      <c r="V39" s="89" t="s">
        <v>315</v>
      </c>
      <c r="W39" s="88">
        <v>43579.48782407407</v>
      </c>
      <c r="X39" s="89" t="s">
        <v>347</v>
      </c>
      <c r="Y39" s="86"/>
      <c r="Z39" s="86"/>
      <c r="AA39" s="92" t="s">
        <v>397</v>
      </c>
      <c r="AB39" s="86"/>
      <c r="AC39" s="86" t="b">
        <v>0</v>
      </c>
      <c r="AD39" s="86">
        <v>18</v>
      </c>
      <c r="AE39" s="92" t="s">
        <v>425</v>
      </c>
      <c r="AF39" s="86" t="b">
        <v>0</v>
      </c>
      <c r="AG39" s="86" t="s">
        <v>431</v>
      </c>
      <c r="AH39" s="86"/>
      <c r="AI39" s="92" t="s">
        <v>425</v>
      </c>
      <c r="AJ39" s="86" t="b">
        <v>0</v>
      </c>
      <c r="AK39" s="86">
        <v>10</v>
      </c>
      <c r="AL39" s="92" t="s">
        <v>425</v>
      </c>
      <c r="AM39" s="86" t="s">
        <v>437</v>
      </c>
      <c r="AN39" s="86" t="b">
        <v>0</v>
      </c>
      <c r="AO39" s="92" t="s">
        <v>397</v>
      </c>
      <c r="AP39" s="86" t="s">
        <v>176</v>
      </c>
      <c r="AQ39" s="86">
        <v>0</v>
      </c>
      <c r="AR39" s="86">
        <v>0</v>
      </c>
      <c r="AS39" s="86"/>
      <c r="AT39" s="86"/>
      <c r="AU39" s="86"/>
      <c r="AV39" s="86"/>
      <c r="AW39" s="86"/>
      <c r="AX39" s="86"/>
      <c r="AY39" s="86"/>
      <c r="AZ39" s="86"/>
      <c r="BA39">
        <v>1</v>
      </c>
      <c r="BB39" s="85" t="str">
        <f>REPLACE(INDEX(GroupVertices[Group],MATCH(Edges[[#This Row],[Vertex 1]],GroupVertices[Vertex],0)),1,1,"")</f>
        <v>1</v>
      </c>
      <c r="BC39" s="85" t="str">
        <f>REPLACE(INDEX(GroupVertices[Group],MATCH(Edges[[#This Row],[Vertex 2]],GroupVertices[Vertex],0)),1,1,"")</f>
        <v>1</v>
      </c>
      <c r="BD39" s="51">
        <v>3</v>
      </c>
      <c r="BE39" s="52">
        <v>6.818181818181818</v>
      </c>
      <c r="BF39" s="51">
        <v>0</v>
      </c>
      <c r="BG39" s="52">
        <v>0</v>
      </c>
      <c r="BH39" s="51">
        <v>0</v>
      </c>
      <c r="BI39" s="52">
        <v>0</v>
      </c>
      <c r="BJ39" s="51">
        <v>41</v>
      </c>
      <c r="BK39" s="52">
        <v>93.18181818181819</v>
      </c>
      <c r="BL39" s="51">
        <v>44</v>
      </c>
    </row>
    <row r="40" spans="1:64" ht="15">
      <c r="A40" s="84" t="s">
        <v>231</v>
      </c>
      <c r="B40" s="84" t="s">
        <v>232</v>
      </c>
      <c r="C40" s="53" t="s">
        <v>1019</v>
      </c>
      <c r="D40" s="54">
        <v>3</v>
      </c>
      <c r="E40" s="65" t="s">
        <v>132</v>
      </c>
      <c r="F40" s="55">
        <v>32</v>
      </c>
      <c r="G40" s="53"/>
      <c r="H40" s="57"/>
      <c r="I40" s="56"/>
      <c r="J40" s="56"/>
      <c r="K40" s="36" t="s">
        <v>65</v>
      </c>
      <c r="L40" s="83">
        <v>40</v>
      </c>
      <c r="M40" s="83"/>
      <c r="N40" s="63"/>
      <c r="O40" s="86" t="s">
        <v>242</v>
      </c>
      <c r="P40" s="88">
        <v>43579.488171296296</v>
      </c>
      <c r="Q40" s="86" t="s">
        <v>249</v>
      </c>
      <c r="R40" s="86"/>
      <c r="S40" s="86"/>
      <c r="T40" s="86" t="s">
        <v>289</v>
      </c>
      <c r="U40" s="86"/>
      <c r="V40" s="89" t="s">
        <v>317</v>
      </c>
      <c r="W40" s="88">
        <v>43579.488171296296</v>
      </c>
      <c r="X40" s="89" t="s">
        <v>348</v>
      </c>
      <c r="Y40" s="86"/>
      <c r="Z40" s="86"/>
      <c r="AA40" s="92" t="s">
        <v>398</v>
      </c>
      <c r="AB40" s="86"/>
      <c r="AC40" s="86" t="b">
        <v>0</v>
      </c>
      <c r="AD40" s="86">
        <v>0</v>
      </c>
      <c r="AE40" s="92" t="s">
        <v>425</v>
      </c>
      <c r="AF40" s="86" t="b">
        <v>0</v>
      </c>
      <c r="AG40" s="86" t="s">
        <v>431</v>
      </c>
      <c r="AH40" s="86"/>
      <c r="AI40" s="92" t="s">
        <v>425</v>
      </c>
      <c r="AJ40" s="86" t="b">
        <v>0</v>
      </c>
      <c r="AK40" s="86">
        <v>10</v>
      </c>
      <c r="AL40" s="92" t="s">
        <v>397</v>
      </c>
      <c r="AM40" s="86" t="s">
        <v>439</v>
      </c>
      <c r="AN40" s="86" t="b">
        <v>0</v>
      </c>
      <c r="AO40" s="92" t="s">
        <v>397</v>
      </c>
      <c r="AP40" s="86" t="s">
        <v>176</v>
      </c>
      <c r="AQ40" s="86">
        <v>0</v>
      </c>
      <c r="AR40" s="86">
        <v>0</v>
      </c>
      <c r="AS40" s="86"/>
      <c r="AT40" s="86"/>
      <c r="AU40" s="86"/>
      <c r="AV40" s="86"/>
      <c r="AW40" s="86"/>
      <c r="AX40" s="86"/>
      <c r="AY40" s="86"/>
      <c r="AZ40" s="86"/>
      <c r="BA40">
        <v>1</v>
      </c>
      <c r="BB40" s="85" t="str">
        <f>REPLACE(INDEX(GroupVertices[Group],MATCH(Edges[[#This Row],[Vertex 1]],GroupVertices[Vertex],0)),1,1,"")</f>
        <v>3</v>
      </c>
      <c r="BC40" s="85" t="str">
        <f>REPLACE(INDEX(GroupVertices[Group],MATCH(Edges[[#This Row],[Vertex 2]],GroupVertices[Vertex],0)),1,1,"")</f>
        <v>1</v>
      </c>
      <c r="BD40" s="51"/>
      <c r="BE40" s="52"/>
      <c r="BF40" s="51"/>
      <c r="BG40" s="52"/>
      <c r="BH40" s="51"/>
      <c r="BI40" s="52"/>
      <c r="BJ40" s="51"/>
      <c r="BK40" s="52"/>
      <c r="BL40" s="51"/>
    </row>
    <row r="41" spans="1:64" ht="15">
      <c r="A41" s="84" t="s">
        <v>232</v>
      </c>
      <c r="B41" s="84" t="s">
        <v>229</v>
      </c>
      <c r="C41" s="53" t="s">
        <v>1019</v>
      </c>
      <c r="D41" s="54">
        <v>3</v>
      </c>
      <c r="E41" s="65" t="s">
        <v>132</v>
      </c>
      <c r="F41" s="55">
        <v>32</v>
      </c>
      <c r="G41" s="53"/>
      <c r="H41" s="57"/>
      <c r="I41" s="56"/>
      <c r="J41" s="56"/>
      <c r="K41" s="36" t="s">
        <v>66</v>
      </c>
      <c r="L41" s="83">
        <v>41</v>
      </c>
      <c r="M41" s="83"/>
      <c r="N41" s="63"/>
      <c r="O41" s="86" t="s">
        <v>242</v>
      </c>
      <c r="P41" s="88">
        <v>43579.576203703706</v>
      </c>
      <c r="Q41" s="86" t="s">
        <v>249</v>
      </c>
      <c r="R41" s="86"/>
      <c r="S41" s="86"/>
      <c r="T41" s="86" t="s">
        <v>289</v>
      </c>
      <c r="U41" s="86"/>
      <c r="V41" s="89" t="s">
        <v>318</v>
      </c>
      <c r="W41" s="88">
        <v>43579.576203703706</v>
      </c>
      <c r="X41" s="89" t="s">
        <v>349</v>
      </c>
      <c r="Y41" s="86"/>
      <c r="Z41" s="86"/>
      <c r="AA41" s="92" t="s">
        <v>399</v>
      </c>
      <c r="AB41" s="86"/>
      <c r="AC41" s="86" t="b">
        <v>0</v>
      </c>
      <c r="AD41" s="86">
        <v>0</v>
      </c>
      <c r="AE41" s="92" t="s">
        <v>425</v>
      </c>
      <c r="AF41" s="86" t="b">
        <v>0</v>
      </c>
      <c r="AG41" s="86" t="s">
        <v>431</v>
      </c>
      <c r="AH41" s="86"/>
      <c r="AI41" s="92" t="s">
        <v>425</v>
      </c>
      <c r="AJ41" s="86" t="b">
        <v>0</v>
      </c>
      <c r="AK41" s="86">
        <v>10</v>
      </c>
      <c r="AL41" s="92" t="s">
        <v>397</v>
      </c>
      <c r="AM41" s="86" t="s">
        <v>437</v>
      </c>
      <c r="AN41" s="86" t="b">
        <v>0</v>
      </c>
      <c r="AO41" s="92" t="s">
        <v>397</v>
      </c>
      <c r="AP41" s="86" t="s">
        <v>176</v>
      </c>
      <c r="AQ41" s="86">
        <v>0</v>
      </c>
      <c r="AR41" s="86">
        <v>0</v>
      </c>
      <c r="AS41" s="86"/>
      <c r="AT41" s="86"/>
      <c r="AU41" s="86"/>
      <c r="AV41" s="86"/>
      <c r="AW41" s="86"/>
      <c r="AX41" s="86"/>
      <c r="AY41" s="86"/>
      <c r="AZ41" s="86"/>
      <c r="BA41">
        <v>1</v>
      </c>
      <c r="BB41" s="85" t="str">
        <f>REPLACE(INDEX(GroupVertices[Group],MATCH(Edges[[#This Row],[Vertex 1]],GroupVertices[Vertex],0)),1,1,"")</f>
        <v>1</v>
      </c>
      <c r="BC41" s="85" t="str">
        <f>REPLACE(INDEX(GroupVertices[Group],MATCH(Edges[[#This Row],[Vertex 2]],GroupVertices[Vertex],0)),1,1,"")</f>
        <v>1</v>
      </c>
      <c r="BD41" s="51">
        <v>1</v>
      </c>
      <c r="BE41" s="52">
        <v>4.166666666666667</v>
      </c>
      <c r="BF41" s="51">
        <v>0</v>
      </c>
      <c r="BG41" s="52">
        <v>0</v>
      </c>
      <c r="BH41" s="51">
        <v>0</v>
      </c>
      <c r="BI41" s="52">
        <v>0</v>
      </c>
      <c r="BJ41" s="51">
        <v>23</v>
      </c>
      <c r="BK41" s="52">
        <v>95.83333333333333</v>
      </c>
      <c r="BL41" s="51">
        <v>24</v>
      </c>
    </row>
    <row r="42" spans="1:64" ht="15">
      <c r="A42" s="84" t="s">
        <v>229</v>
      </c>
      <c r="B42" s="84" t="s">
        <v>232</v>
      </c>
      <c r="C42" s="53" t="s">
        <v>1019</v>
      </c>
      <c r="D42" s="54">
        <v>3</v>
      </c>
      <c r="E42" s="65" t="s">
        <v>132</v>
      </c>
      <c r="F42" s="55">
        <v>32</v>
      </c>
      <c r="G42" s="53"/>
      <c r="H42" s="57"/>
      <c r="I42" s="56"/>
      <c r="J42" s="56"/>
      <c r="K42" s="36" t="s">
        <v>66</v>
      </c>
      <c r="L42" s="83">
        <v>42</v>
      </c>
      <c r="M42" s="83"/>
      <c r="N42" s="63"/>
      <c r="O42" s="86" t="s">
        <v>242</v>
      </c>
      <c r="P42" s="88">
        <v>43579.48782407407</v>
      </c>
      <c r="Q42" s="86" t="s">
        <v>253</v>
      </c>
      <c r="R42" s="86"/>
      <c r="S42" s="86"/>
      <c r="T42" s="86" t="s">
        <v>290</v>
      </c>
      <c r="U42" s="86"/>
      <c r="V42" s="89" t="s">
        <v>315</v>
      </c>
      <c r="W42" s="88">
        <v>43579.48782407407</v>
      </c>
      <c r="X42" s="89" t="s">
        <v>347</v>
      </c>
      <c r="Y42" s="86"/>
      <c r="Z42" s="86"/>
      <c r="AA42" s="92" t="s">
        <v>397</v>
      </c>
      <c r="AB42" s="86"/>
      <c r="AC42" s="86" t="b">
        <v>0</v>
      </c>
      <c r="AD42" s="86">
        <v>18</v>
      </c>
      <c r="AE42" s="92" t="s">
        <v>425</v>
      </c>
      <c r="AF42" s="86" t="b">
        <v>0</v>
      </c>
      <c r="AG42" s="86" t="s">
        <v>431</v>
      </c>
      <c r="AH42" s="86"/>
      <c r="AI42" s="92" t="s">
        <v>425</v>
      </c>
      <c r="AJ42" s="86" t="b">
        <v>0</v>
      </c>
      <c r="AK42" s="86">
        <v>10</v>
      </c>
      <c r="AL42" s="92" t="s">
        <v>425</v>
      </c>
      <c r="AM42" s="86" t="s">
        <v>437</v>
      </c>
      <c r="AN42" s="86" t="b">
        <v>0</v>
      </c>
      <c r="AO42" s="92" t="s">
        <v>397</v>
      </c>
      <c r="AP42" s="86" t="s">
        <v>176</v>
      </c>
      <c r="AQ42" s="86">
        <v>0</v>
      </c>
      <c r="AR42" s="86">
        <v>0</v>
      </c>
      <c r="AS42" s="86"/>
      <c r="AT42" s="86"/>
      <c r="AU42" s="86"/>
      <c r="AV42" s="86"/>
      <c r="AW42" s="86"/>
      <c r="AX42" s="86"/>
      <c r="AY42" s="86"/>
      <c r="AZ42" s="86"/>
      <c r="BA42">
        <v>1</v>
      </c>
      <c r="BB42" s="85" t="str">
        <f>REPLACE(INDEX(GroupVertices[Group],MATCH(Edges[[#This Row],[Vertex 1]],GroupVertices[Vertex],0)),1,1,"")</f>
        <v>1</v>
      </c>
      <c r="BC42" s="85" t="str">
        <f>REPLACE(INDEX(GroupVertices[Group],MATCH(Edges[[#This Row],[Vertex 2]],GroupVertices[Vertex],0)),1,1,"")</f>
        <v>1</v>
      </c>
      <c r="BD42" s="51"/>
      <c r="BE42" s="52"/>
      <c r="BF42" s="51"/>
      <c r="BG42" s="52"/>
      <c r="BH42" s="51"/>
      <c r="BI42" s="52"/>
      <c r="BJ42" s="51"/>
      <c r="BK42" s="52"/>
      <c r="BL42" s="51"/>
    </row>
    <row r="43" spans="1:64" ht="15">
      <c r="A43" s="84" t="s">
        <v>233</v>
      </c>
      <c r="B43" s="84" t="s">
        <v>229</v>
      </c>
      <c r="C43" s="53" t="s">
        <v>1019</v>
      </c>
      <c r="D43" s="54">
        <v>3</v>
      </c>
      <c r="E43" s="65" t="s">
        <v>132</v>
      </c>
      <c r="F43" s="55">
        <v>32</v>
      </c>
      <c r="G43" s="53"/>
      <c r="H43" s="57"/>
      <c r="I43" s="56"/>
      <c r="J43" s="56"/>
      <c r="K43" s="36" t="s">
        <v>65</v>
      </c>
      <c r="L43" s="83">
        <v>43</v>
      </c>
      <c r="M43" s="83"/>
      <c r="N43" s="63"/>
      <c r="O43" s="86" t="s">
        <v>242</v>
      </c>
      <c r="P43" s="88">
        <v>43573.43498842593</v>
      </c>
      <c r="Q43" s="86" t="s">
        <v>254</v>
      </c>
      <c r="R43" s="89" t="s">
        <v>278</v>
      </c>
      <c r="S43" s="86" t="s">
        <v>283</v>
      </c>
      <c r="T43" s="86" t="s">
        <v>287</v>
      </c>
      <c r="U43" s="86"/>
      <c r="V43" s="89" t="s">
        <v>319</v>
      </c>
      <c r="W43" s="88">
        <v>43573.43498842593</v>
      </c>
      <c r="X43" s="89" t="s">
        <v>350</v>
      </c>
      <c r="Y43" s="86"/>
      <c r="Z43" s="86"/>
      <c r="AA43" s="92" t="s">
        <v>400</v>
      </c>
      <c r="AB43" s="86"/>
      <c r="AC43" s="86" t="b">
        <v>0</v>
      </c>
      <c r="AD43" s="86">
        <v>0</v>
      </c>
      <c r="AE43" s="92" t="s">
        <v>425</v>
      </c>
      <c r="AF43" s="86" t="b">
        <v>1</v>
      </c>
      <c r="AG43" s="86" t="s">
        <v>432</v>
      </c>
      <c r="AH43" s="86"/>
      <c r="AI43" s="92" t="s">
        <v>433</v>
      </c>
      <c r="AJ43" s="86" t="b">
        <v>0</v>
      </c>
      <c r="AK43" s="86">
        <v>1</v>
      </c>
      <c r="AL43" s="92" t="s">
        <v>402</v>
      </c>
      <c r="AM43" s="86" t="s">
        <v>436</v>
      </c>
      <c r="AN43" s="86" t="b">
        <v>0</v>
      </c>
      <c r="AO43" s="92" t="s">
        <v>402</v>
      </c>
      <c r="AP43" s="86" t="s">
        <v>176</v>
      </c>
      <c r="AQ43" s="86">
        <v>0</v>
      </c>
      <c r="AR43" s="86">
        <v>0</v>
      </c>
      <c r="AS43" s="86"/>
      <c r="AT43" s="86"/>
      <c r="AU43" s="86"/>
      <c r="AV43" s="86"/>
      <c r="AW43" s="86"/>
      <c r="AX43" s="86"/>
      <c r="AY43" s="86"/>
      <c r="AZ43" s="86"/>
      <c r="BA43">
        <v>1</v>
      </c>
      <c r="BB43" s="85" t="str">
        <f>REPLACE(INDEX(GroupVertices[Group],MATCH(Edges[[#This Row],[Vertex 1]],GroupVertices[Vertex],0)),1,1,"")</f>
        <v>3</v>
      </c>
      <c r="BC43" s="85" t="str">
        <f>REPLACE(INDEX(GroupVertices[Group],MATCH(Edges[[#This Row],[Vertex 2]],GroupVertices[Vertex],0)),1,1,"")</f>
        <v>1</v>
      </c>
      <c r="BD43" s="51">
        <v>0</v>
      </c>
      <c r="BE43" s="52">
        <v>0</v>
      </c>
      <c r="BF43" s="51">
        <v>0</v>
      </c>
      <c r="BG43" s="52">
        <v>0</v>
      </c>
      <c r="BH43" s="51">
        <v>0</v>
      </c>
      <c r="BI43" s="52">
        <v>0</v>
      </c>
      <c r="BJ43" s="51">
        <v>3</v>
      </c>
      <c r="BK43" s="52">
        <v>100</v>
      </c>
      <c r="BL43" s="51">
        <v>3</v>
      </c>
    </row>
    <row r="44" spans="1:64" ht="30">
      <c r="A44" s="84" t="s">
        <v>231</v>
      </c>
      <c r="B44" s="84" t="s">
        <v>229</v>
      </c>
      <c r="C44" s="53" t="s">
        <v>1020</v>
      </c>
      <c r="D44" s="54">
        <v>10</v>
      </c>
      <c r="E44" s="65" t="s">
        <v>136</v>
      </c>
      <c r="F44" s="55">
        <v>26.8</v>
      </c>
      <c r="G44" s="53"/>
      <c r="H44" s="57"/>
      <c r="I44" s="56"/>
      <c r="J44" s="56"/>
      <c r="K44" s="36" t="s">
        <v>65</v>
      </c>
      <c r="L44" s="83">
        <v>44</v>
      </c>
      <c r="M44" s="83"/>
      <c r="N44" s="63"/>
      <c r="O44" s="86" t="s">
        <v>242</v>
      </c>
      <c r="P44" s="88">
        <v>43579.488171296296</v>
      </c>
      <c r="Q44" s="86" t="s">
        <v>249</v>
      </c>
      <c r="R44" s="86"/>
      <c r="S44" s="86"/>
      <c r="T44" s="86" t="s">
        <v>289</v>
      </c>
      <c r="U44" s="86"/>
      <c r="V44" s="89" t="s">
        <v>317</v>
      </c>
      <c r="W44" s="88">
        <v>43579.488171296296</v>
      </c>
      <c r="X44" s="89" t="s">
        <v>348</v>
      </c>
      <c r="Y44" s="86"/>
      <c r="Z44" s="86"/>
      <c r="AA44" s="92" t="s">
        <v>398</v>
      </c>
      <c r="AB44" s="86"/>
      <c r="AC44" s="86" t="b">
        <v>0</v>
      </c>
      <c r="AD44" s="86">
        <v>0</v>
      </c>
      <c r="AE44" s="92" t="s">
        <v>425</v>
      </c>
      <c r="AF44" s="86" t="b">
        <v>0</v>
      </c>
      <c r="AG44" s="86" t="s">
        <v>431</v>
      </c>
      <c r="AH44" s="86"/>
      <c r="AI44" s="92" t="s">
        <v>425</v>
      </c>
      <c r="AJ44" s="86" t="b">
        <v>0</v>
      </c>
      <c r="AK44" s="86">
        <v>10</v>
      </c>
      <c r="AL44" s="92" t="s">
        <v>397</v>
      </c>
      <c r="AM44" s="86" t="s">
        <v>439</v>
      </c>
      <c r="AN44" s="86" t="b">
        <v>0</v>
      </c>
      <c r="AO44" s="92" t="s">
        <v>397</v>
      </c>
      <c r="AP44" s="86" t="s">
        <v>176</v>
      </c>
      <c r="AQ44" s="86">
        <v>0</v>
      </c>
      <c r="AR44" s="86">
        <v>0</v>
      </c>
      <c r="AS44" s="86"/>
      <c r="AT44" s="86"/>
      <c r="AU44" s="86"/>
      <c r="AV44" s="86"/>
      <c r="AW44" s="86"/>
      <c r="AX44" s="86"/>
      <c r="AY44" s="86"/>
      <c r="AZ44" s="86"/>
      <c r="BA44">
        <v>2</v>
      </c>
      <c r="BB44" s="85" t="str">
        <f>REPLACE(INDEX(GroupVertices[Group],MATCH(Edges[[#This Row],[Vertex 1]],GroupVertices[Vertex],0)),1,1,"")</f>
        <v>3</v>
      </c>
      <c r="BC44" s="85" t="str">
        <f>REPLACE(INDEX(GroupVertices[Group],MATCH(Edges[[#This Row],[Vertex 2]],GroupVertices[Vertex],0)),1,1,"")</f>
        <v>1</v>
      </c>
      <c r="BD44" s="51">
        <v>1</v>
      </c>
      <c r="BE44" s="52">
        <v>4.166666666666667</v>
      </c>
      <c r="BF44" s="51">
        <v>0</v>
      </c>
      <c r="BG44" s="52">
        <v>0</v>
      </c>
      <c r="BH44" s="51">
        <v>0</v>
      </c>
      <c r="BI44" s="52">
        <v>0</v>
      </c>
      <c r="BJ44" s="51">
        <v>23</v>
      </c>
      <c r="BK44" s="52">
        <v>95.83333333333333</v>
      </c>
      <c r="BL44" s="51">
        <v>24</v>
      </c>
    </row>
    <row r="45" spans="1:64" ht="30">
      <c r="A45" s="84" t="s">
        <v>231</v>
      </c>
      <c r="B45" s="84" t="s">
        <v>229</v>
      </c>
      <c r="C45" s="53" t="s">
        <v>1020</v>
      </c>
      <c r="D45" s="54">
        <v>10</v>
      </c>
      <c r="E45" s="65" t="s">
        <v>136</v>
      </c>
      <c r="F45" s="55">
        <v>26.8</v>
      </c>
      <c r="G45" s="53"/>
      <c r="H45" s="57"/>
      <c r="I45" s="56"/>
      <c r="J45" s="56"/>
      <c r="K45" s="36" t="s">
        <v>65</v>
      </c>
      <c r="L45" s="83">
        <v>45</v>
      </c>
      <c r="M45" s="83"/>
      <c r="N45" s="63"/>
      <c r="O45" s="86" t="s">
        <v>242</v>
      </c>
      <c r="P45" s="88">
        <v>43579.55399305555</v>
      </c>
      <c r="Q45" s="86" t="s">
        <v>255</v>
      </c>
      <c r="R45" s="89" t="s">
        <v>279</v>
      </c>
      <c r="S45" s="86" t="s">
        <v>283</v>
      </c>
      <c r="T45" s="86" t="s">
        <v>287</v>
      </c>
      <c r="U45" s="86"/>
      <c r="V45" s="89" t="s">
        <v>317</v>
      </c>
      <c r="W45" s="88">
        <v>43579.55399305555</v>
      </c>
      <c r="X45" s="89" t="s">
        <v>351</v>
      </c>
      <c r="Y45" s="86"/>
      <c r="Z45" s="86"/>
      <c r="AA45" s="92" t="s">
        <v>401</v>
      </c>
      <c r="AB45" s="86"/>
      <c r="AC45" s="86" t="b">
        <v>0</v>
      </c>
      <c r="AD45" s="86">
        <v>0</v>
      </c>
      <c r="AE45" s="92" t="s">
        <v>425</v>
      </c>
      <c r="AF45" s="86" t="b">
        <v>1</v>
      </c>
      <c r="AG45" s="86" t="s">
        <v>432</v>
      </c>
      <c r="AH45" s="86"/>
      <c r="AI45" s="92" t="s">
        <v>434</v>
      </c>
      <c r="AJ45" s="86" t="b">
        <v>0</v>
      </c>
      <c r="AK45" s="86">
        <v>1</v>
      </c>
      <c r="AL45" s="92" t="s">
        <v>403</v>
      </c>
      <c r="AM45" s="86" t="s">
        <v>439</v>
      </c>
      <c r="AN45" s="86" t="b">
        <v>0</v>
      </c>
      <c r="AO45" s="92" t="s">
        <v>403</v>
      </c>
      <c r="AP45" s="86" t="s">
        <v>176</v>
      </c>
      <c r="AQ45" s="86">
        <v>0</v>
      </c>
      <c r="AR45" s="86">
        <v>0</v>
      </c>
      <c r="AS45" s="86"/>
      <c r="AT45" s="86"/>
      <c r="AU45" s="86"/>
      <c r="AV45" s="86"/>
      <c r="AW45" s="86"/>
      <c r="AX45" s="86"/>
      <c r="AY45" s="86"/>
      <c r="AZ45" s="86"/>
      <c r="BA45">
        <v>2</v>
      </c>
      <c r="BB45" s="85" t="str">
        <f>REPLACE(INDEX(GroupVertices[Group],MATCH(Edges[[#This Row],[Vertex 1]],GroupVertices[Vertex],0)),1,1,"")</f>
        <v>3</v>
      </c>
      <c r="BC45" s="85" t="str">
        <f>REPLACE(INDEX(GroupVertices[Group],MATCH(Edges[[#This Row],[Vertex 2]],GroupVertices[Vertex],0)),1,1,"")</f>
        <v>1</v>
      </c>
      <c r="BD45" s="51">
        <v>0</v>
      </c>
      <c r="BE45" s="52">
        <v>0</v>
      </c>
      <c r="BF45" s="51">
        <v>0</v>
      </c>
      <c r="BG45" s="52">
        <v>0</v>
      </c>
      <c r="BH45" s="51">
        <v>0</v>
      </c>
      <c r="BI45" s="52">
        <v>0</v>
      </c>
      <c r="BJ45" s="51">
        <v>3</v>
      </c>
      <c r="BK45" s="52">
        <v>100</v>
      </c>
      <c r="BL45" s="51">
        <v>3</v>
      </c>
    </row>
    <row r="46" spans="1:64" ht="30">
      <c r="A46" s="84" t="s">
        <v>229</v>
      </c>
      <c r="B46" s="84" t="s">
        <v>229</v>
      </c>
      <c r="C46" s="53" t="s">
        <v>1020</v>
      </c>
      <c r="D46" s="54">
        <v>10</v>
      </c>
      <c r="E46" s="65" t="s">
        <v>136</v>
      </c>
      <c r="F46" s="55">
        <v>26.8</v>
      </c>
      <c r="G46" s="53"/>
      <c r="H46" s="57"/>
      <c r="I46" s="56"/>
      <c r="J46" s="56"/>
      <c r="K46" s="36" t="s">
        <v>65</v>
      </c>
      <c r="L46" s="83">
        <v>46</v>
      </c>
      <c r="M46" s="83"/>
      <c r="N46" s="63"/>
      <c r="O46" s="86" t="s">
        <v>176</v>
      </c>
      <c r="P46" s="88">
        <v>43573.431979166664</v>
      </c>
      <c r="Q46" s="86" t="s">
        <v>256</v>
      </c>
      <c r="R46" s="89" t="s">
        <v>278</v>
      </c>
      <c r="S46" s="86" t="s">
        <v>283</v>
      </c>
      <c r="T46" s="86" t="s">
        <v>287</v>
      </c>
      <c r="U46" s="86"/>
      <c r="V46" s="89" t="s">
        <v>315</v>
      </c>
      <c r="W46" s="88">
        <v>43573.431979166664</v>
      </c>
      <c r="X46" s="89" t="s">
        <v>352</v>
      </c>
      <c r="Y46" s="86"/>
      <c r="Z46" s="86"/>
      <c r="AA46" s="92" t="s">
        <v>402</v>
      </c>
      <c r="AB46" s="86"/>
      <c r="AC46" s="86" t="b">
        <v>0</v>
      </c>
      <c r="AD46" s="86">
        <v>3</v>
      </c>
      <c r="AE46" s="92" t="s">
        <v>425</v>
      </c>
      <c r="AF46" s="86" t="b">
        <v>1</v>
      </c>
      <c r="AG46" s="86" t="s">
        <v>432</v>
      </c>
      <c r="AH46" s="86"/>
      <c r="AI46" s="92" t="s">
        <v>433</v>
      </c>
      <c r="AJ46" s="86" t="b">
        <v>0</v>
      </c>
      <c r="AK46" s="86">
        <v>1</v>
      </c>
      <c r="AL46" s="92" t="s">
        <v>425</v>
      </c>
      <c r="AM46" s="86" t="s">
        <v>437</v>
      </c>
      <c r="AN46" s="86" t="b">
        <v>0</v>
      </c>
      <c r="AO46" s="92" t="s">
        <v>402</v>
      </c>
      <c r="AP46" s="86" t="s">
        <v>176</v>
      </c>
      <c r="AQ46" s="86">
        <v>0</v>
      </c>
      <c r="AR46" s="86">
        <v>0</v>
      </c>
      <c r="AS46" s="86"/>
      <c r="AT46" s="86"/>
      <c r="AU46" s="86"/>
      <c r="AV46" s="86"/>
      <c r="AW46" s="86"/>
      <c r="AX46" s="86"/>
      <c r="AY46" s="86"/>
      <c r="AZ46" s="86"/>
      <c r="BA46">
        <v>2</v>
      </c>
      <c r="BB46" s="85" t="str">
        <f>REPLACE(INDEX(GroupVertices[Group],MATCH(Edges[[#This Row],[Vertex 1]],GroupVertices[Vertex],0)),1,1,"")</f>
        <v>1</v>
      </c>
      <c r="BC46" s="85" t="str">
        <f>REPLACE(INDEX(GroupVertices[Group],MATCH(Edges[[#This Row],[Vertex 2]],GroupVertices[Vertex],0)),1,1,"")</f>
        <v>1</v>
      </c>
      <c r="BD46" s="51">
        <v>0</v>
      </c>
      <c r="BE46" s="52">
        <v>0</v>
      </c>
      <c r="BF46" s="51">
        <v>0</v>
      </c>
      <c r="BG46" s="52">
        <v>0</v>
      </c>
      <c r="BH46" s="51">
        <v>0</v>
      </c>
      <c r="BI46" s="52">
        <v>0</v>
      </c>
      <c r="BJ46" s="51">
        <v>1</v>
      </c>
      <c r="BK46" s="52">
        <v>100</v>
      </c>
      <c r="BL46" s="51">
        <v>1</v>
      </c>
    </row>
    <row r="47" spans="1:64" ht="30">
      <c r="A47" s="84" t="s">
        <v>229</v>
      </c>
      <c r="B47" s="84" t="s">
        <v>229</v>
      </c>
      <c r="C47" s="53" t="s">
        <v>1020</v>
      </c>
      <c r="D47" s="54">
        <v>10</v>
      </c>
      <c r="E47" s="65" t="s">
        <v>136</v>
      </c>
      <c r="F47" s="55">
        <v>26.8</v>
      </c>
      <c r="G47" s="53"/>
      <c r="H47" s="57"/>
      <c r="I47" s="56"/>
      <c r="J47" s="56"/>
      <c r="K47" s="36" t="s">
        <v>65</v>
      </c>
      <c r="L47" s="83">
        <v>47</v>
      </c>
      <c r="M47" s="83"/>
      <c r="N47" s="63"/>
      <c r="O47" s="86" t="s">
        <v>176</v>
      </c>
      <c r="P47" s="88">
        <v>43579.539039351854</v>
      </c>
      <c r="Q47" s="86" t="s">
        <v>257</v>
      </c>
      <c r="R47" s="89" t="s">
        <v>279</v>
      </c>
      <c r="S47" s="86" t="s">
        <v>283</v>
      </c>
      <c r="T47" s="86" t="s">
        <v>287</v>
      </c>
      <c r="U47" s="86"/>
      <c r="V47" s="89" t="s">
        <v>315</v>
      </c>
      <c r="W47" s="88">
        <v>43579.539039351854</v>
      </c>
      <c r="X47" s="89" t="s">
        <v>353</v>
      </c>
      <c r="Y47" s="86"/>
      <c r="Z47" s="86"/>
      <c r="AA47" s="92" t="s">
        <v>403</v>
      </c>
      <c r="AB47" s="86"/>
      <c r="AC47" s="86" t="b">
        <v>0</v>
      </c>
      <c r="AD47" s="86">
        <v>0</v>
      </c>
      <c r="AE47" s="92" t="s">
        <v>425</v>
      </c>
      <c r="AF47" s="86" t="b">
        <v>1</v>
      </c>
      <c r="AG47" s="86" t="s">
        <v>432</v>
      </c>
      <c r="AH47" s="86"/>
      <c r="AI47" s="92" t="s">
        <v>434</v>
      </c>
      <c r="AJ47" s="86" t="b">
        <v>0</v>
      </c>
      <c r="AK47" s="86">
        <v>1</v>
      </c>
      <c r="AL47" s="92" t="s">
        <v>425</v>
      </c>
      <c r="AM47" s="86" t="s">
        <v>437</v>
      </c>
      <c r="AN47" s="86" t="b">
        <v>0</v>
      </c>
      <c r="AO47" s="92" t="s">
        <v>403</v>
      </c>
      <c r="AP47" s="86" t="s">
        <v>176</v>
      </c>
      <c r="AQ47" s="86">
        <v>0</v>
      </c>
      <c r="AR47" s="86">
        <v>0</v>
      </c>
      <c r="AS47" s="86"/>
      <c r="AT47" s="86"/>
      <c r="AU47" s="86"/>
      <c r="AV47" s="86"/>
      <c r="AW47" s="86"/>
      <c r="AX47" s="86"/>
      <c r="AY47" s="86"/>
      <c r="AZ47" s="86"/>
      <c r="BA47">
        <v>2</v>
      </c>
      <c r="BB47" s="85" t="str">
        <f>REPLACE(INDEX(GroupVertices[Group],MATCH(Edges[[#This Row],[Vertex 1]],GroupVertices[Vertex],0)),1,1,"")</f>
        <v>1</v>
      </c>
      <c r="BC47" s="85" t="str">
        <f>REPLACE(INDEX(GroupVertices[Group],MATCH(Edges[[#This Row],[Vertex 2]],GroupVertices[Vertex],0)),1,1,"")</f>
        <v>1</v>
      </c>
      <c r="BD47" s="51">
        <v>0</v>
      </c>
      <c r="BE47" s="52">
        <v>0</v>
      </c>
      <c r="BF47" s="51">
        <v>0</v>
      </c>
      <c r="BG47" s="52">
        <v>0</v>
      </c>
      <c r="BH47" s="51">
        <v>0</v>
      </c>
      <c r="BI47" s="52">
        <v>0</v>
      </c>
      <c r="BJ47" s="51">
        <v>1</v>
      </c>
      <c r="BK47" s="52">
        <v>100</v>
      </c>
      <c r="BL47" s="51">
        <v>1</v>
      </c>
    </row>
    <row r="48" spans="1:64" ht="30">
      <c r="A48" s="84" t="s">
        <v>229</v>
      </c>
      <c r="B48" s="84" t="s">
        <v>234</v>
      </c>
      <c r="C48" s="53" t="s">
        <v>1020</v>
      </c>
      <c r="D48" s="54">
        <v>10</v>
      </c>
      <c r="E48" s="65" t="s">
        <v>136</v>
      </c>
      <c r="F48" s="55">
        <v>26.8</v>
      </c>
      <c r="G48" s="53"/>
      <c r="H48" s="57"/>
      <c r="I48" s="56"/>
      <c r="J48" s="56"/>
      <c r="K48" s="36" t="s">
        <v>65</v>
      </c>
      <c r="L48" s="83">
        <v>48</v>
      </c>
      <c r="M48" s="83"/>
      <c r="N48" s="63"/>
      <c r="O48" s="86" t="s">
        <v>242</v>
      </c>
      <c r="P48" s="88">
        <v>43579.696597222224</v>
      </c>
      <c r="Q48" s="86" t="s">
        <v>258</v>
      </c>
      <c r="R48" s="89" t="s">
        <v>280</v>
      </c>
      <c r="S48" s="86" t="s">
        <v>283</v>
      </c>
      <c r="T48" s="86" t="s">
        <v>287</v>
      </c>
      <c r="U48" s="86"/>
      <c r="V48" s="89" t="s">
        <v>315</v>
      </c>
      <c r="W48" s="88">
        <v>43579.696597222224</v>
      </c>
      <c r="X48" s="89" t="s">
        <v>354</v>
      </c>
      <c r="Y48" s="86"/>
      <c r="Z48" s="86"/>
      <c r="AA48" s="92" t="s">
        <v>404</v>
      </c>
      <c r="AB48" s="86"/>
      <c r="AC48" s="86" t="b">
        <v>0</v>
      </c>
      <c r="AD48" s="86">
        <v>0</v>
      </c>
      <c r="AE48" s="92" t="s">
        <v>425</v>
      </c>
      <c r="AF48" s="86" t="b">
        <v>1</v>
      </c>
      <c r="AG48" s="86" t="s">
        <v>431</v>
      </c>
      <c r="AH48" s="86"/>
      <c r="AI48" s="92" t="s">
        <v>397</v>
      </c>
      <c r="AJ48" s="86" t="b">
        <v>0</v>
      </c>
      <c r="AK48" s="86">
        <v>1</v>
      </c>
      <c r="AL48" s="92" t="s">
        <v>422</v>
      </c>
      <c r="AM48" s="86" t="s">
        <v>437</v>
      </c>
      <c r="AN48" s="86" t="b">
        <v>0</v>
      </c>
      <c r="AO48" s="92" t="s">
        <v>422</v>
      </c>
      <c r="AP48" s="86" t="s">
        <v>176</v>
      </c>
      <c r="AQ48" s="86">
        <v>0</v>
      </c>
      <c r="AR48" s="86">
        <v>0</v>
      </c>
      <c r="AS48" s="86"/>
      <c r="AT48" s="86"/>
      <c r="AU48" s="86"/>
      <c r="AV48" s="86"/>
      <c r="AW48" s="86"/>
      <c r="AX48" s="86"/>
      <c r="AY48" s="86"/>
      <c r="AZ48" s="86"/>
      <c r="BA48">
        <v>2</v>
      </c>
      <c r="BB48" s="85" t="str">
        <f>REPLACE(INDEX(GroupVertices[Group],MATCH(Edges[[#This Row],[Vertex 1]],GroupVertices[Vertex],0)),1,1,"")</f>
        <v>1</v>
      </c>
      <c r="BC48" s="85" t="str">
        <f>REPLACE(INDEX(GroupVertices[Group],MATCH(Edges[[#This Row],[Vertex 2]],GroupVertices[Vertex],0)),1,1,"")</f>
        <v>3</v>
      </c>
      <c r="BD48" s="51">
        <v>1</v>
      </c>
      <c r="BE48" s="52">
        <v>5.882352941176471</v>
      </c>
      <c r="BF48" s="51">
        <v>0</v>
      </c>
      <c r="BG48" s="52">
        <v>0</v>
      </c>
      <c r="BH48" s="51">
        <v>0</v>
      </c>
      <c r="BI48" s="52">
        <v>0</v>
      </c>
      <c r="BJ48" s="51">
        <v>16</v>
      </c>
      <c r="BK48" s="52">
        <v>94.11764705882354</v>
      </c>
      <c r="BL48" s="51">
        <v>17</v>
      </c>
    </row>
    <row r="49" spans="1:64" ht="15">
      <c r="A49" s="84" t="s">
        <v>229</v>
      </c>
      <c r="B49" s="84" t="s">
        <v>240</v>
      </c>
      <c r="C49" s="53" t="s">
        <v>1019</v>
      </c>
      <c r="D49" s="54">
        <v>3</v>
      </c>
      <c r="E49" s="65" t="s">
        <v>132</v>
      </c>
      <c r="F49" s="55">
        <v>32</v>
      </c>
      <c r="G49" s="53"/>
      <c r="H49" s="57"/>
      <c r="I49" s="56"/>
      <c r="J49" s="56"/>
      <c r="K49" s="36" t="s">
        <v>65</v>
      </c>
      <c r="L49" s="83">
        <v>49</v>
      </c>
      <c r="M49" s="83"/>
      <c r="N49" s="63"/>
      <c r="O49" s="86" t="s">
        <v>242</v>
      </c>
      <c r="P49" s="88">
        <v>43579.70174768518</v>
      </c>
      <c r="Q49" s="86" t="s">
        <v>259</v>
      </c>
      <c r="R49" s="86"/>
      <c r="S49" s="86"/>
      <c r="T49" s="86" t="s">
        <v>287</v>
      </c>
      <c r="U49" s="86"/>
      <c r="V49" s="89" t="s">
        <v>315</v>
      </c>
      <c r="W49" s="88">
        <v>43579.70174768518</v>
      </c>
      <c r="X49" s="89" t="s">
        <v>355</v>
      </c>
      <c r="Y49" s="86"/>
      <c r="Z49" s="86"/>
      <c r="AA49" s="92" t="s">
        <v>405</v>
      </c>
      <c r="AB49" s="86"/>
      <c r="AC49" s="86" t="b">
        <v>0</v>
      </c>
      <c r="AD49" s="86">
        <v>0</v>
      </c>
      <c r="AE49" s="92" t="s">
        <v>425</v>
      </c>
      <c r="AF49" s="86" t="b">
        <v>0</v>
      </c>
      <c r="AG49" s="86" t="s">
        <v>431</v>
      </c>
      <c r="AH49" s="86"/>
      <c r="AI49" s="92" t="s">
        <v>425</v>
      </c>
      <c r="AJ49" s="86" t="b">
        <v>0</v>
      </c>
      <c r="AK49" s="86">
        <v>2</v>
      </c>
      <c r="AL49" s="92" t="s">
        <v>415</v>
      </c>
      <c r="AM49" s="86" t="s">
        <v>437</v>
      </c>
      <c r="AN49" s="86" t="b">
        <v>0</v>
      </c>
      <c r="AO49" s="92" t="s">
        <v>415</v>
      </c>
      <c r="AP49" s="86" t="s">
        <v>176</v>
      </c>
      <c r="AQ49" s="86">
        <v>0</v>
      </c>
      <c r="AR49" s="86">
        <v>0</v>
      </c>
      <c r="AS49" s="86"/>
      <c r="AT49" s="86"/>
      <c r="AU49" s="86"/>
      <c r="AV49" s="86"/>
      <c r="AW49" s="86"/>
      <c r="AX49" s="86"/>
      <c r="AY49" s="86"/>
      <c r="AZ49" s="86"/>
      <c r="BA49">
        <v>1</v>
      </c>
      <c r="BB49" s="85" t="str">
        <f>REPLACE(INDEX(GroupVertices[Group],MATCH(Edges[[#This Row],[Vertex 1]],GroupVertices[Vertex],0)),1,1,"")</f>
        <v>1</v>
      </c>
      <c r="BC49" s="85" t="str">
        <f>REPLACE(INDEX(GroupVertices[Group],MATCH(Edges[[#This Row],[Vertex 2]],GroupVertices[Vertex],0)),1,1,"")</f>
        <v>3</v>
      </c>
      <c r="BD49" s="51">
        <v>1</v>
      </c>
      <c r="BE49" s="52">
        <v>5</v>
      </c>
      <c r="BF49" s="51">
        <v>1</v>
      </c>
      <c r="BG49" s="52">
        <v>5</v>
      </c>
      <c r="BH49" s="51">
        <v>0</v>
      </c>
      <c r="BI49" s="52">
        <v>0</v>
      </c>
      <c r="BJ49" s="51">
        <v>18</v>
      </c>
      <c r="BK49" s="52">
        <v>90</v>
      </c>
      <c r="BL49" s="51">
        <v>20</v>
      </c>
    </row>
    <row r="50" spans="1:64" ht="30">
      <c r="A50" s="84" t="s">
        <v>229</v>
      </c>
      <c r="B50" s="84" t="s">
        <v>234</v>
      </c>
      <c r="C50" s="53" t="s">
        <v>1020</v>
      </c>
      <c r="D50" s="54">
        <v>10</v>
      </c>
      <c r="E50" s="65" t="s">
        <v>136</v>
      </c>
      <c r="F50" s="55">
        <v>26.8</v>
      </c>
      <c r="G50" s="53"/>
      <c r="H50" s="57"/>
      <c r="I50" s="56"/>
      <c r="J50" s="56"/>
      <c r="K50" s="36" t="s">
        <v>65</v>
      </c>
      <c r="L50" s="83">
        <v>50</v>
      </c>
      <c r="M50" s="83"/>
      <c r="N50" s="63"/>
      <c r="O50" s="86" t="s">
        <v>242</v>
      </c>
      <c r="P50" s="88">
        <v>43579.70174768518</v>
      </c>
      <c r="Q50" s="86" t="s">
        <v>259</v>
      </c>
      <c r="R50" s="86"/>
      <c r="S50" s="86"/>
      <c r="T50" s="86" t="s">
        <v>287</v>
      </c>
      <c r="U50" s="86"/>
      <c r="V50" s="89" t="s">
        <v>315</v>
      </c>
      <c r="W50" s="88">
        <v>43579.70174768518</v>
      </c>
      <c r="X50" s="89" t="s">
        <v>355</v>
      </c>
      <c r="Y50" s="86"/>
      <c r="Z50" s="86"/>
      <c r="AA50" s="92" t="s">
        <v>405</v>
      </c>
      <c r="AB50" s="86"/>
      <c r="AC50" s="86" t="b">
        <v>0</v>
      </c>
      <c r="AD50" s="86">
        <v>0</v>
      </c>
      <c r="AE50" s="92" t="s">
        <v>425</v>
      </c>
      <c r="AF50" s="86" t="b">
        <v>0</v>
      </c>
      <c r="AG50" s="86" t="s">
        <v>431</v>
      </c>
      <c r="AH50" s="86"/>
      <c r="AI50" s="92" t="s">
        <v>425</v>
      </c>
      <c r="AJ50" s="86" t="b">
        <v>0</v>
      </c>
      <c r="AK50" s="86">
        <v>2</v>
      </c>
      <c r="AL50" s="92" t="s">
        <v>415</v>
      </c>
      <c r="AM50" s="86" t="s">
        <v>437</v>
      </c>
      <c r="AN50" s="86" t="b">
        <v>0</v>
      </c>
      <c r="AO50" s="92" t="s">
        <v>415</v>
      </c>
      <c r="AP50" s="86" t="s">
        <v>176</v>
      </c>
      <c r="AQ50" s="86">
        <v>0</v>
      </c>
      <c r="AR50" s="86">
        <v>0</v>
      </c>
      <c r="AS50" s="86"/>
      <c r="AT50" s="86"/>
      <c r="AU50" s="86"/>
      <c r="AV50" s="86"/>
      <c r="AW50" s="86"/>
      <c r="AX50" s="86"/>
      <c r="AY50" s="86"/>
      <c r="AZ50" s="86"/>
      <c r="BA50">
        <v>2</v>
      </c>
      <c r="BB50" s="85" t="str">
        <f>REPLACE(INDEX(GroupVertices[Group],MATCH(Edges[[#This Row],[Vertex 1]],GroupVertices[Vertex],0)),1,1,"")</f>
        <v>1</v>
      </c>
      <c r="BC50" s="85" t="str">
        <f>REPLACE(INDEX(GroupVertices[Group],MATCH(Edges[[#This Row],[Vertex 2]],GroupVertices[Vertex],0)),1,1,"")</f>
        <v>3</v>
      </c>
      <c r="BD50" s="51"/>
      <c r="BE50" s="52"/>
      <c r="BF50" s="51"/>
      <c r="BG50" s="52"/>
      <c r="BH50" s="51"/>
      <c r="BI50" s="52"/>
      <c r="BJ50" s="51"/>
      <c r="BK50" s="52"/>
      <c r="BL50" s="51"/>
    </row>
    <row r="51" spans="1:64" ht="15">
      <c r="A51" s="84" t="s">
        <v>233</v>
      </c>
      <c r="B51" s="84" t="s">
        <v>241</v>
      </c>
      <c r="C51" s="53" t="s">
        <v>1019</v>
      </c>
      <c r="D51" s="54">
        <v>3</v>
      </c>
      <c r="E51" s="65" t="s">
        <v>132</v>
      </c>
      <c r="F51" s="55">
        <v>32</v>
      </c>
      <c r="G51" s="53"/>
      <c r="H51" s="57"/>
      <c r="I51" s="56"/>
      <c r="J51" s="56"/>
      <c r="K51" s="36" t="s">
        <v>65</v>
      </c>
      <c r="L51" s="83">
        <v>51</v>
      </c>
      <c r="M51" s="83"/>
      <c r="N51" s="63"/>
      <c r="O51" s="86" t="s">
        <v>242</v>
      </c>
      <c r="P51" s="88">
        <v>43571.52275462963</v>
      </c>
      <c r="Q51" s="86" t="s">
        <v>260</v>
      </c>
      <c r="R51" s="86"/>
      <c r="S51" s="86"/>
      <c r="T51" s="86" t="s">
        <v>287</v>
      </c>
      <c r="U51" s="86"/>
      <c r="V51" s="89" t="s">
        <v>319</v>
      </c>
      <c r="W51" s="88">
        <v>43571.52275462963</v>
      </c>
      <c r="X51" s="89" t="s">
        <v>356</v>
      </c>
      <c r="Y51" s="86"/>
      <c r="Z51" s="86"/>
      <c r="AA51" s="92" t="s">
        <v>406</v>
      </c>
      <c r="AB51" s="86"/>
      <c r="AC51" s="86" t="b">
        <v>0</v>
      </c>
      <c r="AD51" s="86">
        <v>1</v>
      </c>
      <c r="AE51" s="92" t="s">
        <v>425</v>
      </c>
      <c r="AF51" s="86" t="b">
        <v>0</v>
      </c>
      <c r="AG51" s="86" t="s">
        <v>431</v>
      </c>
      <c r="AH51" s="86"/>
      <c r="AI51" s="92" t="s">
        <v>425</v>
      </c>
      <c r="AJ51" s="86" t="b">
        <v>0</v>
      </c>
      <c r="AK51" s="86">
        <v>0</v>
      </c>
      <c r="AL51" s="92" t="s">
        <v>425</v>
      </c>
      <c r="AM51" s="86" t="s">
        <v>436</v>
      </c>
      <c r="AN51" s="86" t="b">
        <v>0</v>
      </c>
      <c r="AO51" s="92" t="s">
        <v>406</v>
      </c>
      <c r="AP51" s="86" t="s">
        <v>176</v>
      </c>
      <c r="AQ51" s="86">
        <v>0</v>
      </c>
      <c r="AR51" s="86">
        <v>0</v>
      </c>
      <c r="AS51" s="86"/>
      <c r="AT51" s="86"/>
      <c r="AU51" s="86"/>
      <c r="AV51" s="86"/>
      <c r="AW51" s="86"/>
      <c r="AX51" s="86"/>
      <c r="AY51" s="86"/>
      <c r="AZ51" s="86"/>
      <c r="BA51">
        <v>1</v>
      </c>
      <c r="BB51" s="85" t="str">
        <f>REPLACE(INDEX(GroupVertices[Group],MATCH(Edges[[#This Row],[Vertex 1]],GroupVertices[Vertex],0)),1,1,"")</f>
        <v>3</v>
      </c>
      <c r="BC51" s="85" t="str">
        <f>REPLACE(INDEX(GroupVertices[Group],MATCH(Edges[[#This Row],[Vertex 2]],GroupVertices[Vertex],0)),1,1,"")</f>
        <v>3</v>
      </c>
      <c r="BD51" s="51">
        <v>0</v>
      </c>
      <c r="BE51" s="52">
        <v>0</v>
      </c>
      <c r="BF51" s="51">
        <v>0</v>
      </c>
      <c r="BG51" s="52">
        <v>0</v>
      </c>
      <c r="BH51" s="51">
        <v>0</v>
      </c>
      <c r="BI51" s="52">
        <v>0</v>
      </c>
      <c r="BJ51" s="51">
        <v>9</v>
      </c>
      <c r="BK51" s="52">
        <v>100</v>
      </c>
      <c r="BL51" s="51">
        <v>9</v>
      </c>
    </row>
    <row r="52" spans="1:64" ht="15">
      <c r="A52" s="84" t="s">
        <v>231</v>
      </c>
      <c r="B52" s="84" t="s">
        <v>233</v>
      </c>
      <c r="C52" s="53" t="s">
        <v>1019</v>
      </c>
      <c r="D52" s="54">
        <v>3</v>
      </c>
      <c r="E52" s="65" t="s">
        <v>132</v>
      </c>
      <c r="F52" s="55">
        <v>32</v>
      </c>
      <c r="G52" s="53"/>
      <c r="H52" s="57"/>
      <c r="I52" s="56"/>
      <c r="J52" s="56"/>
      <c r="K52" s="36" t="s">
        <v>65</v>
      </c>
      <c r="L52" s="83">
        <v>52</v>
      </c>
      <c r="M52" s="83"/>
      <c r="N52" s="63"/>
      <c r="O52" s="86" t="s">
        <v>243</v>
      </c>
      <c r="P52" s="88">
        <v>43571.52553240741</v>
      </c>
      <c r="Q52" s="86" t="s">
        <v>261</v>
      </c>
      <c r="R52" s="86"/>
      <c r="S52" s="86"/>
      <c r="T52" s="86" t="s">
        <v>287</v>
      </c>
      <c r="U52" s="86"/>
      <c r="V52" s="89" t="s">
        <v>317</v>
      </c>
      <c r="W52" s="88">
        <v>43571.52553240741</v>
      </c>
      <c r="X52" s="89" t="s">
        <v>357</v>
      </c>
      <c r="Y52" s="86"/>
      <c r="Z52" s="86"/>
      <c r="AA52" s="92" t="s">
        <v>407</v>
      </c>
      <c r="AB52" s="92" t="s">
        <v>406</v>
      </c>
      <c r="AC52" s="86" t="b">
        <v>0</v>
      </c>
      <c r="AD52" s="86">
        <v>3</v>
      </c>
      <c r="AE52" s="92" t="s">
        <v>427</v>
      </c>
      <c r="AF52" s="86" t="b">
        <v>0</v>
      </c>
      <c r="AG52" s="86" t="s">
        <v>431</v>
      </c>
      <c r="AH52" s="86"/>
      <c r="AI52" s="92" t="s">
        <v>425</v>
      </c>
      <c r="AJ52" s="86" t="b">
        <v>0</v>
      </c>
      <c r="AK52" s="86">
        <v>1</v>
      </c>
      <c r="AL52" s="92" t="s">
        <v>425</v>
      </c>
      <c r="AM52" s="86" t="s">
        <v>439</v>
      </c>
      <c r="AN52" s="86" t="b">
        <v>0</v>
      </c>
      <c r="AO52" s="92" t="s">
        <v>406</v>
      </c>
      <c r="AP52" s="86" t="s">
        <v>176</v>
      </c>
      <c r="AQ52" s="86">
        <v>0</v>
      </c>
      <c r="AR52" s="86">
        <v>0</v>
      </c>
      <c r="AS52" s="86"/>
      <c r="AT52" s="86"/>
      <c r="AU52" s="86"/>
      <c r="AV52" s="86"/>
      <c r="AW52" s="86"/>
      <c r="AX52" s="86"/>
      <c r="AY52" s="86"/>
      <c r="AZ52" s="86"/>
      <c r="BA52">
        <v>1</v>
      </c>
      <c r="BB52" s="85" t="str">
        <f>REPLACE(INDEX(GroupVertices[Group],MATCH(Edges[[#This Row],[Vertex 1]],GroupVertices[Vertex],0)),1,1,"")</f>
        <v>3</v>
      </c>
      <c r="BC52" s="85" t="str">
        <f>REPLACE(INDEX(GroupVertices[Group],MATCH(Edges[[#This Row],[Vertex 2]],GroupVertices[Vertex],0)),1,1,"")</f>
        <v>3</v>
      </c>
      <c r="BD52" s="51"/>
      <c r="BE52" s="52"/>
      <c r="BF52" s="51"/>
      <c r="BG52" s="52"/>
      <c r="BH52" s="51"/>
      <c r="BI52" s="52"/>
      <c r="BJ52" s="51"/>
      <c r="BK52" s="52"/>
      <c r="BL52" s="51"/>
    </row>
    <row r="53" spans="1:64" ht="15">
      <c r="A53" s="84" t="s">
        <v>234</v>
      </c>
      <c r="B53" s="84" t="s">
        <v>233</v>
      </c>
      <c r="C53" s="53" t="s">
        <v>1019</v>
      </c>
      <c r="D53" s="54">
        <v>3</v>
      </c>
      <c r="E53" s="65" t="s">
        <v>132</v>
      </c>
      <c r="F53" s="55">
        <v>32</v>
      </c>
      <c r="G53" s="53"/>
      <c r="H53" s="57"/>
      <c r="I53" s="56"/>
      <c r="J53" s="56"/>
      <c r="K53" s="36" t="s">
        <v>65</v>
      </c>
      <c r="L53" s="83">
        <v>53</v>
      </c>
      <c r="M53" s="83"/>
      <c r="N53" s="63"/>
      <c r="O53" s="86" t="s">
        <v>242</v>
      </c>
      <c r="P53" s="88">
        <v>43576.66695601852</v>
      </c>
      <c r="Q53" s="86" t="s">
        <v>262</v>
      </c>
      <c r="R53" s="86"/>
      <c r="S53" s="86"/>
      <c r="T53" s="86" t="s">
        <v>287</v>
      </c>
      <c r="U53" s="86"/>
      <c r="V53" s="89" t="s">
        <v>320</v>
      </c>
      <c r="W53" s="88">
        <v>43576.66695601852</v>
      </c>
      <c r="X53" s="89" t="s">
        <v>358</v>
      </c>
      <c r="Y53" s="86"/>
      <c r="Z53" s="86"/>
      <c r="AA53" s="92" t="s">
        <v>408</v>
      </c>
      <c r="AB53" s="86"/>
      <c r="AC53" s="86" t="b">
        <v>0</v>
      </c>
      <c r="AD53" s="86">
        <v>0</v>
      </c>
      <c r="AE53" s="92" t="s">
        <v>425</v>
      </c>
      <c r="AF53" s="86" t="b">
        <v>0</v>
      </c>
      <c r="AG53" s="86" t="s">
        <v>431</v>
      </c>
      <c r="AH53" s="86"/>
      <c r="AI53" s="92" t="s">
        <v>425</v>
      </c>
      <c r="AJ53" s="86" t="b">
        <v>0</v>
      </c>
      <c r="AK53" s="86">
        <v>1</v>
      </c>
      <c r="AL53" s="92" t="s">
        <v>407</v>
      </c>
      <c r="AM53" s="86" t="s">
        <v>441</v>
      </c>
      <c r="AN53" s="86" t="b">
        <v>0</v>
      </c>
      <c r="AO53" s="92" t="s">
        <v>407</v>
      </c>
      <c r="AP53" s="86" t="s">
        <v>176</v>
      </c>
      <c r="AQ53" s="86">
        <v>0</v>
      </c>
      <c r="AR53" s="86">
        <v>0</v>
      </c>
      <c r="AS53" s="86"/>
      <c r="AT53" s="86"/>
      <c r="AU53" s="86"/>
      <c r="AV53" s="86"/>
      <c r="AW53" s="86"/>
      <c r="AX53" s="86"/>
      <c r="AY53" s="86"/>
      <c r="AZ53" s="86"/>
      <c r="BA53">
        <v>1</v>
      </c>
      <c r="BB53" s="85" t="str">
        <f>REPLACE(INDEX(GroupVertices[Group],MATCH(Edges[[#This Row],[Vertex 1]],GroupVertices[Vertex],0)),1,1,"")</f>
        <v>3</v>
      </c>
      <c r="BC53" s="85" t="str">
        <f>REPLACE(INDEX(GroupVertices[Group],MATCH(Edges[[#This Row],[Vertex 2]],GroupVertices[Vertex],0)),1,1,"")</f>
        <v>3</v>
      </c>
      <c r="BD53" s="51"/>
      <c r="BE53" s="52"/>
      <c r="BF53" s="51"/>
      <c r="BG53" s="52"/>
      <c r="BH53" s="51"/>
      <c r="BI53" s="52"/>
      <c r="BJ53" s="51"/>
      <c r="BK53" s="52"/>
      <c r="BL53" s="51"/>
    </row>
    <row r="54" spans="1:64" ht="15">
      <c r="A54" s="84" t="s">
        <v>231</v>
      </c>
      <c r="B54" s="84" t="s">
        <v>241</v>
      </c>
      <c r="C54" s="53" t="s">
        <v>1019</v>
      </c>
      <c r="D54" s="54">
        <v>3</v>
      </c>
      <c r="E54" s="65" t="s">
        <v>132</v>
      </c>
      <c r="F54" s="55">
        <v>32</v>
      </c>
      <c r="G54" s="53"/>
      <c r="H54" s="57"/>
      <c r="I54" s="56"/>
      <c r="J54" s="56"/>
      <c r="K54" s="36" t="s">
        <v>65</v>
      </c>
      <c r="L54" s="83">
        <v>54</v>
      </c>
      <c r="M54" s="83"/>
      <c r="N54" s="63"/>
      <c r="O54" s="86" t="s">
        <v>242</v>
      </c>
      <c r="P54" s="88">
        <v>43571.52553240741</v>
      </c>
      <c r="Q54" s="86" t="s">
        <v>261</v>
      </c>
      <c r="R54" s="86"/>
      <c r="S54" s="86"/>
      <c r="T54" s="86" t="s">
        <v>287</v>
      </c>
      <c r="U54" s="86"/>
      <c r="V54" s="89" t="s">
        <v>317</v>
      </c>
      <c r="W54" s="88">
        <v>43571.52553240741</v>
      </c>
      <c r="X54" s="89" t="s">
        <v>357</v>
      </c>
      <c r="Y54" s="86"/>
      <c r="Z54" s="86"/>
      <c r="AA54" s="92" t="s">
        <v>407</v>
      </c>
      <c r="AB54" s="92" t="s">
        <v>406</v>
      </c>
      <c r="AC54" s="86" t="b">
        <v>0</v>
      </c>
      <c r="AD54" s="86">
        <v>3</v>
      </c>
      <c r="AE54" s="92" t="s">
        <v>427</v>
      </c>
      <c r="AF54" s="86" t="b">
        <v>0</v>
      </c>
      <c r="AG54" s="86" t="s">
        <v>431</v>
      </c>
      <c r="AH54" s="86"/>
      <c r="AI54" s="92" t="s">
        <v>425</v>
      </c>
      <c r="AJ54" s="86" t="b">
        <v>0</v>
      </c>
      <c r="AK54" s="86">
        <v>1</v>
      </c>
      <c r="AL54" s="92" t="s">
        <v>425</v>
      </c>
      <c r="AM54" s="86" t="s">
        <v>439</v>
      </c>
      <c r="AN54" s="86" t="b">
        <v>0</v>
      </c>
      <c r="AO54" s="92" t="s">
        <v>406</v>
      </c>
      <c r="AP54" s="86" t="s">
        <v>176</v>
      </c>
      <c r="AQ54" s="86">
        <v>0</v>
      </c>
      <c r="AR54" s="86">
        <v>0</v>
      </c>
      <c r="AS54" s="86"/>
      <c r="AT54" s="86"/>
      <c r="AU54" s="86"/>
      <c r="AV54" s="86"/>
      <c r="AW54" s="86"/>
      <c r="AX54" s="86"/>
      <c r="AY54" s="86"/>
      <c r="AZ54" s="86"/>
      <c r="BA54">
        <v>1</v>
      </c>
      <c r="BB54" s="85" t="str">
        <f>REPLACE(INDEX(GroupVertices[Group],MATCH(Edges[[#This Row],[Vertex 1]],GroupVertices[Vertex],0)),1,1,"")</f>
        <v>3</v>
      </c>
      <c r="BC54" s="85" t="str">
        <f>REPLACE(INDEX(GroupVertices[Group],MATCH(Edges[[#This Row],[Vertex 2]],GroupVertices[Vertex],0)),1,1,"")</f>
        <v>3</v>
      </c>
      <c r="BD54" s="51">
        <v>0</v>
      </c>
      <c r="BE54" s="52">
        <v>0</v>
      </c>
      <c r="BF54" s="51">
        <v>0</v>
      </c>
      <c r="BG54" s="52">
        <v>0</v>
      </c>
      <c r="BH54" s="51">
        <v>0</v>
      </c>
      <c r="BI54" s="52">
        <v>0</v>
      </c>
      <c r="BJ54" s="51">
        <v>15</v>
      </c>
      <c r="BK54" s="52">
        <v>100</v>
      </c>
      <c r="BL54" s="51">
        <v>15</v>
      </c>
    </row>
    <row r="55" spans="1:64" ht="15">
      <c r="A55" s="84" t="s">
        <v>234</v>
      </c>
      <c r="B55" s="84" t="s">
        <v>231</v>
      </c>
      <c r="C55" s="53" t="s">
        <v>1019</v>
      </c>
      <c r="D55" s="54">
        <v>3</v>
      </c>
      <c r="E55" s="65" t="s">
        <v>132</v>
      </c>
      <c r="F55" s="55">
        <v>32</v>
      </c>
      <c r="G55" s="53"/>
      <c r="H55" s="57"/>
      <c r="I55" s="56"/>
      <c r="J55" s="56"/>
      <c r="K55" s="36" t="s">
        <v>65</v>
      </c>
      <c r="L55" s="83">
        <v>55</v>
      </c>
      <c r="M55" s="83"/>
      <c r="N55" s="63"/>
      <c r="O55" s="86" t="s">
        <v>242</v>
      </c>
      <c r="P55" s="88">
        <v>43576.66695601852</v>
      </c>
      <c r="Q55" s="86" t="s">
        <v>262</v>
      </c>
      <c r="R55" s="86"/>
      <c r="S55" s="86"/>
      <c r="T55" s="86" t="s">
        <v>287</v>
      </c>
      <c r="U55" s="86"/>
      <c r="V55" s="89" t="s">
        <v>320</v>
      </c>
      <c r="W55" s="88">
        <v>43576.66695601852</v>
      </c>
      <c r="X55" s="89" t="s">
        <v>358</v>
      </c>
      <c r="Y55" s="86"/>
      <c r="Z55" s="86"/>
      <c r="AA55" s="92" t="s">
        <v>408</v>
      </c>
      <c r="AB55" s="86"/>
      <c r="AC55" s="86" t="b">
        <v>0</v>
      </c>
      <c r="AD55" s="86">
        <v>0</v>
      </c>
      <c r="AE55" s="92" t="s">
        <v>425</v>
      </c>
      <c r="AF55" s="86" t="b">
        <v>0</v>
      </c>
      <c r="AG55" s="86" t="s">
        <v>431</v>
      </c>
      <c r="AH55" s="86"/>
      <c r="AI55" s="92" t="s">
        <v>425</v>
      </c>
      <c r="AJ55" s="86" t="b">
        <v>0</v>
      </c>
      <c r="AK55" s="86">
        <v>1</v>
      </c>
      <c r="AL55" s="92" t="s">
        <v>407</v>
      </c>
      <c r="AM55" s="86" t="s">
        <v>441</v>
      </c>
      <c r="AN55" s="86" t="b">
        <v>0</v>
      </c>
      <c r="AO55" s="92" t="s">
        <v>407</v>
      </c>
      <c r="AP55" s="86" t="s">
        <v>176</v>
      </c>
      <c r="AQ55" s="86">
        <v>0</v>
      </c>
      <c r="AR55" s="86">
        <v>0</v>
      </c>
      <c r="AS55" s="86"/>
      <c r="AT55" s="86"/>
      <c r="AU55" s="86"/>
      <c r="AV55" s="86"/>
      <c r="AW55" s="86"/>
      <c r="AX55" s="86"/>
      <c r="AY55" s="86"/>
      <c r="AZ55" s="86"/>
      <c r="BA55">
        <v>1</v>
      </c>
      <c r="BB55" s="85" t="str">
        <f>REPLACE(INDEX(GroupVertices[Group],MATCH(Edges[[#This Row],[Vertex 1]],GroupVertices[Vertex],0)),1,1,"")</f>
        <v>3</v>
      </c>
      <c r="BC55" s="85" t="str">
        <f>REPLACE(INDEX(GroupVertices[Group],MATCH(Edges[[#This Row],[Vertex 2]],GroupVertices[Vertex],0)),1,1,"")</f>
        <v>3</v>
      </c>
      <c r="BD55" s="51"/>
      <c r="BE55" s="52"/>
      <c r="BF55" s="51"/>
      <c r="BG55" s="52"/>
      <c r="BH55" s="51"/>
      <c r="BI55" s="52"/>
      <c r="BJ55" s="51"/>
      <c r="BK55" s="52"/>
      <c r="BL55" s="51"/>
    </row>
    <row r="56" spans="1:64" ht="15">
      <c r="A56" s="84" t="s">
        <v>235</v>
      </c>
      <c r="B56" s="84" t="s">
        <v>238</v>
      </c>
      <c r="C56" s="53" t="s">
        <v>1019</v>
      </c>
      <c r="D56" s="54">
        <v>3</v>
      </c>
      <c r="E56" s="65" t="s">
        <v>132</v>
      </c>
      <c r="F56" s="55">
        <v>32</v>
      </c>
      <c r="G56" s="53"/>
      <c r="H56" s="57"/>
      <c r="I56" s="56"/>
      <c r="J56" s="56"/>
      <c r="K56" s="36" t="s">
        <v>65</v>
      </c>
      <c r="L56" s="83">
        <v>56</v>
      </c>
      <c r="M56" s="83"/>
      <c r="N56" s="63"/>
      <c r="O56" s="86" t="s">
        <v>242</v>
      </c>
      <c r="P56" s="88">
        <v>43573.997245370374</v>
      </c>
      <c r="Q56" s="86" t="s">
        <v>263</v>
      </c>
      <c r="R56" s="89" t="s">
        <v>275</v>
      </c>
      <c r="S56" s="86" t="s">
        <v>283</v>
      </c>
      <c r="T56" s="86" t="s">
        <v>288</v>
      </c>
      <c r="U56" s="86"/>
      <c r="V56" s="89" t="s">
        <v>321</v>
      </c>
      <c r="W56" s="88">
        <v>43573.997245370374</v>
      </c>
      <c r="X56" s="89" t="s">
        <v>359</v>
      </c>
      <c r="Y56" s="86"/>
      <c r="Z56" s="86"/>
      <c r="AA56" s="92" t="s">
        <v>409</v>
      </c>
      <c r="AB56" s="86"/>
      <c r="AC56" s="86" t="b">
        <v>0</v>
      </c>
      <c r="AD56" s="86">
        <v>3</v>
      </c>
      <c r="AE56" s="92" t="s">
        <v>425</v>
      </c>
      <c r="AF56" s="86" t="b">
        <v>1</v>
      </c>
      <c r="AG56" s="86" t="s">
        <v>431</v>
      </c>
      <c r="AH56" s="86"/>
      <c r="AI56" s="92" t="s">
        <v>411</v>
      </c>
      <c r="AJ56" s="86" t="b">
        <v>0</v>
      </c>
      <c r="AK56" s="86">
        <v>2</v>
      </c>
      <c r="AL56" s="92" t="s">
        <v>425</v>
      </c>
      <c r="AM56" s="86" t="s">
        <v>437</v>
      </c>
      <c r="AN56" s="86" t="b">
        <v>0</v>
      </c>
      <c r="AO56" s="92" t="s">
        <v>409</v>
      </c>
      <c r="AP56" s="86" t="s">
        <v>176</v>
      </c>
      <c r="AQ56" s="86">
        <v>0</v>
      </c>
      <c r="AR56" s="86">
        <v>0</v>
      </c>
      <c r="AS56" s="86"/>
      <c r="AT56" s="86"/>
      <c r="AU56" s="86"/>
      <c r="AV56" s="86"/>
      <c r="AW56" s="86"/>
      <c r="AX56" s="86"/>
      <c r="AY56" s="86"/>
      <c r="AZ56" s="86"/>
      <c r="BA56">
        <v>1</v>
      </c>
      <c r="BB56" s="85" t="str">
        <f>REPLACE(INDEX(GroupVertices[Group],MATCH(Edges[[#This Row],[Vertex 1]],GroupVertices[Vertex],0)),1,1,"")</f>
        <v>4</v>
      </c>
      <c r="BC56" s="85" t="str">
        <f>REPLACE(INDEX(GroupVertices[Group],MATCH(Edges[[#This Row],[Vertex 2]],GroupVertices[Vertex],0)),1,1,"")</f>
        <v>4</v>
      </c>
      <c r="BD56" s="51"/>
      <c r="BE56" s="52"/>
      <c r="BF56" s="51"/>
      <c r="BG56" s="52"/>
      <c r="BH56" s="51"/>
      <c r="BI56" s="52"/>
      <c r="BJ56" s="51"/>
      <c r="BK56" s="52"/>
      <c r="BL56" s="51"/>
    </row>
    <row r="57" spans="1:64" ht="15">
      <c r="A57" s="84" t="s">
        <v>228</v>
      </c>
      <c r="B57" s="84" t="s">
        <v>238</v>
      </c>
      <c r="C57" s="53" t="s">
        <v>1019</v>
      </c>
      <c r="D57" s="54">
        <v>3</v>
      </c>
      <c r="E57" s="65" t="s">
        <v>132</v>
      </c>
      <c r="F57" s="55">
        <v>32</v>
      </c>
      <c r="G57" s="53"/>
      <c r="H57" s="57"/>
      <c r="I57" s="56"/>
      <c r="J57" s="56"/>
      <c r="K57" s="36" t="s">
        <v>65</v>
      </c>
      <c r="L57" s="83">
        <v>57</v>
      </c>
      <c r="M57" s="83"/>
      <c r="N57" s="63"/>
      <c r="O57" s="86" t="s">
        <v>242</v>
      </c>
      <c r="P57" s="88">
        <v>43578.655173611114</v>
      </c>
      <c r="Q57" s="86" t="s">
        <v>252</v>
      </c>
      <c r="R57" s="86"/>
      <c r="S57" s="86"/>
      <c r="T57" s="86" t="s">
        <v>287</v>
      </c>
      <c r="U57" s="86"/>
      <c r="V57" s="89" t="s">
        <v>314</v>
      </c>
      <c r="W57" s="88">
        <v>43578.655173611114</v>
      </c>
      <c r="X57" s="89" t="s">
        <v>343</v>
      </c>
      <c r="Y57" s="86"/>
      <c r="Z57" s="86"/>
      <c r="AA57" s="92" t="s">
        <v>393</v>
      </c>
      <c r="AB57" s="92" t="s">
        <v>423</v>
      </c>
      <c r="AC57" s="86" t="b">
        <v>0</v>
      </c>
      <c r="AD57" s="86">
        <v>2</v>
      </c>
      <c r="AE57" s="92" t="s">
        <v>426</v>
      </c>
      <c r="AF57" s="86" t="b">
        <v>0</v>
      </c>
      <c r="AG57" s="86" t="s">
        <v>431</v>
      </c>
      <c r="AH57" s="86"/>
      <c r="AI57" s="92" t="s">
        <v>425</v>
      </c>
      <c r="AJ57" s="86" t="b">
        <v>0</v>
      </c>
      <c r="AK57" s="86">
        <v>0</v>
      </c>
      <c r="AL57" s="92" t="s">
        <v>425</v>
      </c>
      <c r="AM57" s="86" t="s">
        <v>440</v>
      </c>
      <c r="AN57" s="86" t="b">
        <v>0</v>
      </c>
      <c r="AO57" s="92" t="s">
        <v>423</v>
      </c>
      <c r="AP57" s="86" t="s">
        <v>176</v>
      </c>
      <c r="AQ57" s="86">
        <v>0</v>
      </c>
      <c r="AR57" s="86">
        <v>0</v>
      </c>
      <c r="AS57" s="86"/>
      <c r="AT57" s="86"/>
      <c r="AU57" s="86"/>
      <c r="AV57" s="86"/>
      <c r="AW57" s="86"/>
      <c r="AX57" s="86"/>
      <c r="AY57" s="86"/>
      <c r="AZ57" s="86"/>
      <c r="BA57">
        <v>1</v>
      </c>
      <c r="BB57" s="85" t="str">
        <f>REPLACE(INDEX(GroupVertices[Group],MATCH(Edges[[#This Row],[Vertex 1]],GroupVertices[Vertex],0)),1,1,"")</f>
        <v>4</v>
      </c>
      <c r="BC57" s="85" t="str">
        <f>REPLACE(INDEX(GroupVertices[Group],MATCH(Edges[[#This Row],[Vertex 2]],GroupVertices[Vertex],0)),1,1,"")</f>
        <v>4</v>
      </c>
      <c r="BD57" s="51"/>
      <c r="BE57" s="52"/>
      <c r="BF57" s="51"/>
      <c r="BG57" s="52"/>
      <c r="BH57" s="51"/>
      <c r="BI57" s="52"/>
      <c r="BJ57" s="51"/>
      <c r="BK57" s="52"/>
      <c r="BL57" s="51"/>
    </row>
    <row r="58" spans="1:64" ht="15">
      <c r="A58" s="84" t="s">
        <v>234</v>
      </c>
      <c r="B58" s="84" t="s">
        <v>238</v>
      </c>
      <c r="C58" s="53" t="s">
        <v>1019</v>
      </c>
      <c r="D58" s="54">
        <v>3</v>
      </c>
      <c r="E58" s="65" t="s">
        <v>132</v>
      </c>
      <c r="F58" s="55">
        <v>32</v>
      </c>
      <c r="G58" s="53"/>
      <c r="H58" s="57"/>
      <c r="I58" s="56"/>
      <c r="J58" s="56"/>
      <c r="K58" s="36" t="s">
        <v>65</v>
      </c>
      <c r="L58" s="83">
        <v>58</v>
      </c>
      <c r="M58" s="83"/>
      <c r="N58" s="63"/>
      <c r="O58" s="86" t="s">
        <v>242</v>
      </c>
      <c r="P58" s="88">
        <v>43576.66758101852</v>
      </c>
      <c r="Q58" s="86" t="s">
        <v>246</v>
      </c>
      <c r="R58" s="89" t="s">
        <v>275</v>
      </c>
      <c r="S58" s="86" t="s">
        <v>283</v>
      </c>
      <c r="T58" s="86" t="s">
        <v>288</v>
      </c>
      <c r="U58" s="86"/>
      <c r="V58" s="89" t="s">
        <v>320</v>
      </c>
      <c r="W58" s="88">
        <v>43576.66758101852</v>
      </c>
      <c r="X58" s="89" t="s">
        <v>360</v>
      </c>
      <c r="Y58" s="86"/>
      <c r="Z58" s="86"/>
      <c r="AA58" s="92" t="s">
        <v>410</v>
      </c>
      <c r="AB58" s="86"/>
      <c r="AC58" s="86" t="b">
        <v>0</v>
      </c>
      <c r="AD58" s="86">
        <v>0</v>
      </c>
      <c r="AE58" s="92" t="s">
        <v>425</v>
      </c>
      <c r="AF58" s="86" t="b">
        <v>1</v>
      </c>
      <c r="AG58" s="86" t="s">
        <v>431</v>
      </c>
      <c r="AH58" s="86"/>
      <c r="AI58" s="92" t="s">
        <v>411</v>
      </c>
      <c r="AJ58" s="86" t="b">
        <v>0</v>
      </c>
      <c r="AK58" s="86">
        <v>2</v>
      </c>
      <c r="AL58" s="92" t="s">
        <v>409</v>
      </c>
      <c r="AM58" s="86" t="s">
        <v>441</v>
      </c>
      <c r="AN58" s="86" t="b">
        <v>0</v>
      </c>
      <c r="AO58" s="92" t="s">
        <v>409</v>
      </c>
      <c r="AP58" s="86" t="s">
        <v>176</v>
      </c>
      <c r="AQ58" s="86">
        <v>0</v>
      </c>
      <c r="AR58" s="86">
        <v>0</v>
      </c>
      <c r="AS58" s="86"/>
      <c r="AT58" s="86"/>
      <c r="AU58" s="86"/>
      <c r="AV58" s="86"/>
      <c r="AW58" s="86"/>
      <c r="AX58" s="86"/>
      <c r="AY58" s="86"/>
      <c r="AZ58" s="86"/>
      <c r="BA58">
        <v>1</v>
      </c>
      <c r="BB58" s="85" t="str">
        <f>REPLACE(INDEX(GroupVertices[Group],MATCH(Edges[[#This Row],[Vertex 1]],GroupVertices[Vertex],0)),1,1,"")</f>
        <v>3</v>
      </c>
      <c r="BC58" s="85" t="str">
        <f>REPLACE(INDEX(GroupVertices[Group],MATCH(Edges[[#This Row],[Vertex 2]],GroupVertices[Vertex],0)),1,1,"")</f>
        <v>4</v>
      </c>
      <c r="BD58" s="51"/>
      <c r="BE58" s="52"/>
      <c r="BF58" s="51"/>
      <c r="BG58" s="52"/>
      <c r="BH58" s="51"/>
      <c r="BI58" s="52"/>
      <c r="BJ58" s="51"/>
      <c r="BK58" s="52"/>
      <c r="BL58" s="51"/>
    </row>
    <row r="59" spans="1:64" ht="15">
      <c r="A59" s="84" t="s">
        <v>235</v>
      </c>
      <c r="B59" s="84" t="s">
        <v>239</v>
      </c>
      <c r="C59" s="53" t="s">
        <v>1019</v>
      </c>
      <c r="D59" s="54">
        <v>3</v>
      </c>
      <c r="E59" s="65" t="s">
        <v>132</v>
      </c>
      <c r="F59" s="55">
        <v>32</v>
      </c>
      <c r="G59" s="53"/>
      <c r="H59" s="57"/>
      <c r="I59" s="56"/>
      <c r="J59" s="56"/>
      <c r="K59" s="36" t="s">
        <v>65</v>
      </c>
      <c r="L59" s="83">
        <v>59</v>
      </c>
      <c r="M59" s="83"/>
      <c r="N59" s="63"/>
      <c r="O59" s="86" t="s">
        <v>242</v>
      </c>
      <c r="P59" s="88">
        <v>43573.997245370374</v>
      </c>
      <c r="Q59" s="86" t="s">
        <v>263</v>
      </c>
      <c r="R59" s="89" t="s">
        <v>275</v>
      </c>
      <c r="S59" s="86" t="s">
        <v>283</v>
      </c>
      <c r="T59" s="86" t="s">
        <v>288</v>
      </c>
      <c r="U59" s="86"/>
      <c r="V59" s="89" t="s">
        <v>321</v>
      </c>
      <c r="W59" s="88">
        <v>43573.997245370374</v>
      </c>
      <c r="X59" s="89" t="s">
        <v>359</v>
      </c>
      <c r="Y59" s="86"/>
      <c r="Z59" s="86"/>
      <c r="AA59" s="92" t="s">
        <v>409</v>
      </c>
      <c r="AB59" s="86"/>
      <c r="AC59" s="86" t="b">
        <v>0</v>
      </c>
      <c r="AD59" s="86">
        <v>3</v>
      </c>
      <c r="AE59" s="92" t="s">
        <v>425</v>
      </c>
      <c r="AF59" s="86" t="b">
        <v>1</v>
      </c>
      <c r="AG59" s="86" t="s">
        <v>431</v>
      </c>
      <c r="AH59" s="86"/>
      <c r="AI59" s="92" t="s">
        <v>411</v>
      </c>
      <c r="AJ59" s="86" t="b">
        <v>0</v>
      </c>
      <c r="AK59" s="86">
        <v>2</v>
      </c>
      <c r="AL59" s="92" t="s">
        <v>425</v>
      </c>
      <c r="AM59" s="86" t="s">
        <v>437</v>
      </c>
      <c r="AN59" s="86" t="b">
        <v>0</v>
      </c>
      <c r="AO59" s="92" t="s">
        <v>409</v>
      </c>
      <c r="AP59" s="86" t="s">
        <v>176</v>
      </c>
      <c r="AQ59" s="86">
        <v>0</v>
      </c>
      <c r="AR59" s="86">
        <v>0</v>
      </c>
      <c r="AS59" s="86"/>
      <c r="AT59" s="86"/>
      <c r="AU59" s="86"/>
      <c r="AV59" s="86"/>
      <c r="AW59" s="86"/>
      <c r="AX59" s="86"/>
      <c r="AY59" s="86"/>
      <c r="AZ59" s="86"/>
      <c r="BA59">
        <v>1</v>
      </c>
      <c r="BB59" s="85" t="str">
        <f>REPLACE(INDEX(GroupVertices[Group],MATCH(Edges[[#This Row],[Vertex 1]],GroupVertices[Vertex],0)),1,1,"")</f>
        <v>4</v>
      </c>
      <c r="BC59" s="85" t="str">
        <f>REPLACE(INDEX(GroupVertices[Group],MATCH(Edges[[#This Row],[Vertex 2]],GroupVertices[Vertex],0)),1,1,"")</f>
        <v>4</v>
      </c>
      <c r="BD59" s="51"/>
      <c r="BE59" s="52"/>
      <c r="BF59" s="51"/>
      <c r="BG59" s="52"/>
      <c r="BH59" s="51"/>
      <c r="BI59" s="52"/>
      <c r="BJ59" s="51"/>
      <c r="BK59" s="52"/>
      <c r="BL59" s="51"/>
    </row>
    <row r="60" spans="1:64" ht="15">
      <c r="A60" s="84" t="s">
        <v>228</v>
      </c>
      <c r="B60" s="84" t="s">
        <v>239</v>
      </c>
      <c r="C60" s="53" t="s">
        <v>1019</v>
      </c>
      <c r="D60" s="54">
        <v>3</v>
      </c>
      <c r="E60" s="65" t="s">
        <v>132</v>
      </c>
      <c r="F60" s="55">
        <v>32</v>
      </c>
      <c r="G60" s="53"/>
      <c r="H60" s="57"/>
      <c r="I60" s="56"/>
      <c r="J60" s="56"/>
      <c r="K60" s="36" t="s">
        <v>65</v>
      </c>
      <c r="L60" s="83">
        <v>60</v>
      </c>
      <c r="M60" s="83"/>
      <c r="N60" s="63"/>
      <c r="O60" s="86" t="s">
        <v>242</v>
      </c>
      <c r="P60" s="88">
        <v>43578.655173611114</v>
      </c>
      <c r="Q60" s="86" t="s">
        <v>252</v>
      </c>
      <c r="R60" s="86"/>
      <c r="S60" s="86"/>
      <c r="T60" s="86" t="s">
        <v>287</v>
      </c>
      <c r="U60" s="86"/>
      <c r="V60" s="89" t="s">
        <v>314</v>
      </c>
      <c r="W60" s="88">
        <v>43578.655173611114</v>
      </c>
      <c r="X60" s="89" t="s">
        <v>343</v>
      </c>
      <c r="Y60" s="86"/>
      <c r="Z60" s="86"/>
      <c r="AA60" s="92" t="s">
        <v>393</v>
      </c>
      <c r="AB60" s="92" t="s">
        <v>423</v>
      </c>
      <c r="AC60" s="86" t="b">
        <v>0</v>
      </c>
      <c r="AD60" s="86">
        <v>2</v>
      </c>
      <c r="AE60" s="92" t="s">
        <v>426</v>
      </c>
      <c r="AF60" s="86" t="b">
        <v>0</v>
      </c>
      <c r="AG60" s="86" t="s">
        <v>431</v>
      </c>
      <c r="AH60" s="86"/>
      <c r="AI60" s="92" t="s">
        <v>425</v>
      </c>
      <c r="AJ60" s="86" t="b">
        <v>0</v>
      </c>
      <c r="AK60" s="86">
        <v>0</v>
      </c>
      <c r="AL60" s="92" t="s">
        <v>425</v>
      </c>
      <c r="AM60" s="86" t="s">
        <v>440</v>
      </c>
      <c r="AN60" s="86" t="b">
        <v>0</v>
      </c>
      <c r="AO60" s="92" t="s">
        <v>423</v>
      </c>
      <c r="AP60" s="86" t="s">
        <v>176</v>
      </c>
      <c r="AQ60" s="86">
        <v>0</v>
      </c>
      <c r="AR60" s="86">
        <v>0</v>
      </c>
      <c r="AS60" s="86"/>
      <c r="AT60" s="86"/>
      <c r="AU60" s="86"/>
      <c r="AV60" s="86"/>
      <c r="AW60" s="86"/>
      <c r="AX60" s="86"/>
      <c r="AY60" s="86"/>
      <c r="AZ60" s="86"/>
      <c r="BA60">
        <v>1</v>
      </c>
      <c r="BB60" s="85" t="str">
        <f>REPLACE(INDEX(GroupVertices[Group],MATCH(Edges[[#This Row],[Vertex 1]],GroupVertices[Vertex],0)),1,1,"")</f>
        <v>4</v>
      </c>
      <c r="BC60" s="85" t="str">
        <f>REPLACE(INDEX(GroupVertices[Group],MATCH(Edges[[#This Row],[Vertex 2]],GroupVertices[Vertex],0)),1,1,"")</f>
        <v>4</v>
      </c>
      <c r="BD60" s="51"/>
      <c r="BE60" s="52"/>
      <c r="BF60" s="51"/>
      <c r="BG60" s="52"/>
      <c r="BH60" s="51"/>
      <c r="BI60" s="52"/>
      <c r="BJ60" s="51"/>
      <c r="BK60" s="52"/>
      <c r="BL60" s="51"/>
    </row>
    <row r="61" spans="1:64" ht="15">
      <c r="A61" s="84" t="s">
        <v>234</v>
      </c>
      <c r="B61" s="84" t="s">
        <v>239</v>
      </c>
      <c r="C61" s="53" t="s">
        <v>1019</v>
      </c>
      <c r="D61" s="54">
        <v>3</v>
      </c>
      <c r="E61" s="65" t="s">
        <v>132</v>
      </c>
      <c r="F61" s="55">
        <v>32</v>
      </c>
      <c r="G61" s="53"/>
      <c r="H61" s="57"/>
      <c r="I61" s="56"/>
      <c r="J61" s="56"/>
      <c r="K61" s="36" t="s">
        <v>65</v>
      </c>
      <c r="L61" s="83">
        <v>61</v>
      </c>
      <c r="M61" s="83"/>
      <c r="N61" s="63"/>
      <c r="O61" s="86" t="s">
        <v>242</v>
      </c>
      <c r="P61" s="88">
        <v>43576.66758101852</v>
      </c>
      <c r="Q61" s="86" t="s">
        <v>246</v>
      </c>
      <c r="R61" s="89" t="s">
        <v>275</v>
      </c>
      <c r="S61" s="86" t="s">
        <v>283</v>
      </c>
      <c r="T61" s="86" t="s">
        <v>288</v>
      </c>
      <c r="U61" s="86"/>
      <c r="V61" s="89" t="s">
        <v>320</v>
      </c>
      <c r="W61" s="88">
        <v>43576.66758101852</v>
      </c>
      <c r="X61" s="89" t="s">
        <v>360</v>
      </c>
      <c r="Y61" s="86"/>
      <c r="Z61" s="86"/>
      <c r="AA61" s="92" t="s">
        <v>410</v>
      </c>
      <c r="AB61" s="86"/>
      <c r="AC61" s="86" t="b">
        <v>0</v>
      </c>
      <c r="AD61" s="86">
        <v>0</v>
      </c>
      <c r="AE61" s="92" t="s">
        <v>425</v>
      </c>
      <c r="AF61" s="86" t="b">
        <v>1</v>
      </c>
      <c r="AG61" s="86" t="s">
        <v>431</v>
      </c>
      <c r="AH61" s="86"/>
      <c r="AI61" s="92" t="s">
        <v>411</v>
      </c>
      <c r="AJ61" s="86" t="b">
        <v>0</v>
      </c>
      <c r="AK61" s="86">
        <v>2</v>
      </c>
      <c r="AL61" s="92" t="s">
        <v>409</v>
      </c>
      <c r="AM61" s="86" t="s">
        <v>441</v>
      </c>
      <c r="AN61" s="86" t="b">
        <v>0</v>
      </c>
      <c r="AO61" s="92" t="s">
        <v>409</v>
      </c>
      <c r="AP61" s="86" t="s">
        <v>176</v>
      </c>
      <c r="AQ61" s="86">
        <v>0</v>
      </c>
      <c r="AR61" s="86">
        <v>0</v>
      </c>
      <c r="AS61" s="86"/>
      <c r="AT61" s="86"/>
      <c r="AU61" s="86"/>
      <c r="AV61" s="86"/>
      <c r="AW61" s="86"/>
      <c r="AX61" s="86"/>
      <c r="AY61" s="86"/>
      <c r="AZ61" s="86"/>
      <c r="BA61">
        <v>1</v>
      </c>
      <c r="BB61" s="85" t="str">
        <f>REPLACE(INDEX(GroupVertices[Group],MATCH(Edges[[#This Row],[Vertex 1]],GroupVertices[Vertex],0)),1,1,"")</f>
        <v>3</v>
      </c>
      <c r="BC61" s="85" t="str">
        <f>REPLACE(INDEX(GroupVertices[Group],MATCH(Edges[[#This Row],[Vertex 2]],GroupVertices[Vertex],0)),1,1,"")</f>
        <v>4</v>
      </c>
      <c r="BD61" s="51"/>
      <c r="BE61" s="52"/>
      <c r="BF61" s="51"/>
      <c r="BG61" s="52"/>
      <c r="BH61" s="51"/>
      <c r="BI61" s="52"/>
      <c r="BJ61" s="51"/>
      <c r="BK61" s="52"/>
      <c r="BL61" s="51"/>
    </row>
    <row r="62" spans="1:64" ht="15">
      <c r="A62" s="84" t="s">
        <v>235</v>
      </c>
      <c r="B62" s="84" t="s">
        <v>228</v>
      </c>
      <c r="C62" s="53" t="s">
        <v>1019</v>
      </c>
      <c r="D62" s="54">
        <v>3</v>
      </c>
      <c r="E62" s="65" t="s">
        <v>132</v>
      </c>
      <c r="F62" s="55">
        <v>32</v>
      </c>
      <c r="G62" s="53"/>
      <c r="H62" s="57"/>
      <c r="I62" s="56"/>
      <c r="J62" s="56"/>
      <c r="K62" s="36" t="s">
        <v>66</v>
      </c>
      <c r="L62" s="83">
        <v>62</v>
      </c>
      <c r="M62" s="83"/>
      <c r="N62" s="63"/>
      <c r="O62" s="86" t="s">
        <v>242</v>
      </c>
      <c r="P62" s="88">
        <v>43573.997245370374</v>
      </c>
      <c r="Q62" s="86" t="s">
        <v>263</v>
      </c>
      <c r="R62" s="89" t="s">
        <v>275</v>
      </c>
      <c r="S62" s="86" t="s">
        <v>283</v>
      </c>
      <c r="T62" s="86" t="s">
        <v>288</v>
      </c>
      <c r="U62" s="86"/>
      <c r="V62" s="89" t="s">
        <v>321</v>
      </c>
      <c r="W62" s="88">
        <v>43573.997245370374</v>
      </c>
      <c r="X62" s="89" t="s">
        <v>359</v>
      </c>
      <c r="Y62" s="86"/>
      <c r="Z62" s="86"/>
      <c r="AA62" s="92" t="s">
        <v>409</v>
      </c>
      <c r="AB62" s="86"/>
      <c r="AC62" s="86" t="b">
        <v>0</v>
      </c>
      <c r="AD62" s="86">
        <v>3</v>
      </c>
      <c r="AE62" s="92" t="s">
        <v>425</v>
      </c>
      <c r="AF62" s="86" t="b">
        <v>1</v>
      </c>
      <c r="AG62" s="86" t="s">
        <v>431</v>
      </c>
      <c r="AH62" s="86"/>
      <c r="AI62" s="92" t="s">
        <v>411</v>
      </c>
      <c r="AJ62" s="86" t="b">
        <v>0</v>
      </c>
      <c r="AK62" s="86">
        <v>2</v>
      </c>
      <c r="AL62" s="92" t="s">
        <v>425</v>
      </c>
      <c r="AM62" s="86" t="s">
        <v>437</v>
      </c>
      <c r="AN62" s="86" t="b">
        <v>0</v>
      </c>
      <c r="AO62" s="92" t="s">
        <v>409</v>
      </c>
      <c r="AP62" s="86" t="s">
        <v>176</v>
      </c>
      <c r="AQ62" s="86">
        <v>0</v>
      </c>
      <c r="AR62" s="86">
        <v>0</v>
      </c>
      <c r="AS62" s="86"/>
      <c r="AT62" s="86"/>
      <c r="AU62" s="86"/>
      <c r="AV62" s="86"/>
      <c r="AW62" s="86"/>
      <c r="AX62" s="86"/>
      <c r="AY62" s="86"/>
      <c r="AZ62" s="86"/>
      <c r="BA62">
        <v>1</v>
      </c>
      <c r="BB62" s="85" t="str">
        <f>REPLACE(INDEX(GroupVertices[Group],MATCH(Edges[[#This Row],[Vertex 1]],GroupVertices[Vertex],0)),1,1,"")</f>
        <v>4</v>
      </c>
      <c r="BC62" s="85" t="str">
        <f>REPLACE(INDEX(GroupVertices[Group],MATCH(Edges[[#This Row],[Vertex 2]],GroupVertices[Vertex],0)),1,1,"")</f>
        <v>4</v>
      </c>
      <c r="BD62" s="51">
        <v>0</v>
      </c>
      <c r="BE62" s="52">
        <v>0</v>
      </c>
      <c r="BF62" s="51">
        <v>0</v>
      </c>
      <c r="BG62" s="52">
        <v>0</v>
      </c>
      <c r="BH62" s="51">
        <v>0</v>
      </c>
      <c r="BI62" s="52">
        <v>0</v>
      </c>
      <c r="BJ62" s="51">
        <v>7</v>
      </c>
      <c r="BK62" s="52">
        <v>100</v>
      </c>
      <c r="BL62" s="51">
        <v>7</v>
      </c>
    </row>
    <row r="63" spans="1:64" ht="15">
      <c r="A63" s="84" t="s">
        <v>228</v>
      </c>
      <c r="B63" s="84" t="s">
        <v>235</v>
      </c>
      <c r="C63" s="53" t="s">
        <v>1019</v>
      </c>
      <c r="D63" s="54">
        <v>3</v>
      </c>
      <c r="E63" s="65" t="s">
        <v>132</v>
      </c>
      <c r="F63" s="55">
        <v>32</v>
      </c>
      <c r="G63" s="53"/>
      <c r="H63" s="57"/>
      <c r="I63" s="56"/>
      <c r="J63" s="56"/>
      <c r="K63" s="36" t="s">
        <v>66</v>
      </c>
      <c r="L63" s="83">
        <v>63</v>
      </c>
      <c r="M63" s="83"/>
      <c r="N63" s="63"/>
      <c r="O63" s="86" t="s">
        <v>242</v>
      </c>
      <c r="P63" s="88">
        <v>43578.655173611114</v>
      </c>
      <c r="Q63" s="86" t="s">
        <v>252</v>
      </c>
      <c r="R63" s="86"/>
      <c r="S63" s="86"/>
      <c r="T63" s="86" t="s">
        <v>287</v>
      </c>
      <c r="U63" s="86"/>
      <c r="V63" s="89" t="s">
        <v>314</v>
      </c>
      <c r="W63" s="88">
        <v>43578.655173611114</v>
      </c>
      <c r="X63" s="89" t="s">
        <v>343</v>
      </c>
      <c r="Y63" s="86"/>
      <c r="Z63" s="86"/>
      <c r="AA63" s="92" t="s">
        <v>393</v>
      </c>
      <c r="AB63" s="92" t="s">
        <v>423</v>
      </c>
      <c r="AC63" s="86" t="b">
        <v>0</v>
      </c>
      <c r="AD63" s="86">
        <v>2</v>
      </c>
      <c r="AE63" s="92" t="s">
        <v>426</v>
      </c>
      <c r="AF63" s="86" t="b">
        <v>0</v>
      </c>
      <c r="AG63" s="86" t="s">
        <v>431</v>
      </c>
      <c r="AH63" s="86"/>
      <c r="AI63" s="92" t="s">
        <v>425</v>
      </c>
      <c r="AJ63" s="86" t="b">
        <v>0</v>
      </c>
      <c r="AK63" s="86">
        <v>0</v>
      </c>
      <c r="AL63" s="92" t="s">
        <v>425</v>
      </c>
      <c r="AM63" s="86" t="s">
        <v>440</v>
      </c>
      <c r="AN63" s="86" t="b">
        <v>0</v>
      </c>
      <c r="AO63" s="92" t="s">
        <v>423</v>
      </c>
      <c r="AP63" s="86" t="s">
        <v>176</v>
      </c>
      <c r="AQ63" s="86">
        <v>0</v>
      </c>
      <c r="AR63" s="86">
        <v>0</v>
      </c>
      <c r="AS63" s="86"/>
      <c r="AT63" s="86"/>
      <c r="AU63" s="86"/>
      <c r="AV63" s="86"/>
      <c r="AW63" s="86"/>
      <c r="AX63" s="86"/>
      <c r="AY63" s="86"/>
      <c r="AZ63" s="86"/>
      <c r="BA63">
        <v>1</v>
      </c>
      <c r="BB63" s="85" t="str">
        <f>REPLACE(INDEX(GroupVertices[Group],MATCH(Edges[[#This Row],[Vertex 1]],GroupVertices[Vertex],0)),1,1,"")</f>
        <v>4</v>
      </c>
      <c r="BC63" s="85" t="str">
        <f>REPLACE(INDEX(GroupVertices[Group],MATCH(Edges[[#This Row],[Vertex 2]],GroupVertices[Vertex],0)),1,1,"")</f>
        <v>4</v>
      </c>
      <c r="BD63" s="51">
        <v>4</v>
      </c>
      <c r="BE63" s="52">
        <v>7.407407407407407</v>
      </c>
      <c r="BF63" s="51">
        <v>0</v>
      </c>
      <c r="BG63" s="52">
        <v>0</v>
      </c>
      <c r="BH63" s="51">
        <v>0</v>
      </c>
      <c r="BI63" s="52">
        <v>0</v>
      </c>
      <c r="BJ63" s="51">
        <v>50</v>
      </c>
      <c r="BK63" s="52">
        <v>92.5925925925926</v>
      </c>
      <c r="BL63" s="51">
        <v>54</v>
      </c>
    </row>
    <row r="64" spans="1:64" ht="15">
      <c r="A64" s="84" t="s">
        <v>234</v>
      </c>
      <c r="B64" s="84" t="s">
        <v>235</v>
      </c>
      <c r="C64" s="53" t="s">
        <v>1019</v>
      </c>
      <c r="D64" s="54">
        <v>3</v>
      </c>
      <c r="E64" s="65" t="s">
        <v>132</v>
      </c>
      <c r="F64" s="55">
        <v>32</v>
      </c>
      <c r="G64" s="53"/>
      <c r="H64" s="57"/>
      <c r="I64" s="56"/>
      <c r="J64" s="56"/>
      <c r="K64" s="36" t="s">
        <v>65</v>
      </c>
      <c r="L64" s="83">
        <v>64</v>
      </c>
      <c r="M64" s="83"/>
      <c r="N64" s="63"/>
      <c r="O64" s="86" t="s">
        <v>242</v>
      </c>
      <c r="P64" s="88">
        <v>43576.66758101852</v>
      </c>
      <c r="Q64" s="86" t="s">
        <v>246</v>
      </c>
      <c r="R64" s="89" t="s">
        <v>275</v>
      </c>
      <c r="S64" s="86" t="s">
        <v>283</v>
      </c>
      <c r="T64" s="86" t="s">
        <v>288</v>
      </c>
      <c r="U64" s="86"/>
      <c r="V64" s="89" t="s">
        <v>320</v>
      </c>
      <c r="W64" s="88">
        <v>43576.66758101852</v>
      </c>
      <c r="X64" s="89" t="s">
        <v>360</v>
      </c>
      <c r="Y64" s="86"/>
      <c r="Z64" s="86"/>
      <c r="AA64" s="92" t="s">
        <v>410</v>
      </c>
      <c r="AB64" s="86"/>
      <c r="AC64" s="86" t="b">
        <v>0</v>
      </c>
      <c r="AD64" s="86">
        <v>0</v>
      </c>
      <c r="AE64" s="92" t="s">
        <v>425</v>
      </c>
      <c r="AF64" s="86" t="b">
        <v>1</v>
      </c>
      <c r="AG64" s="86" t="s">
        <v>431</v>
      </c>
      <c r="AH64" s="86"/>
      <c r="AI64" s="92" t="s">
        <v>411</v>
      </c>
      <c r="AJ64" s="86" t="b">
        <v>0</v>
      </c>
      <c r="AK64" s="86">
        <v>2</v>
      </c>
      <c r="AL64" s="92" t="s">
        <v>409</v>
      </c>
      <c r="AM64" s="86" t="s">
        <v>441</v>
      </c>
      <c r="AN64" s="86" t="b">
        <v>0</v>
      </c>
      <c r="AO64" s="92" t="s">
        <v>409</v>
      </c>
      <c r="AP64" s="86" t="s">
        <v>176</v>
      </c>
      <c r="AQ64" s="86">
        <v>0</v>
      </c>
      <c r="AR64" s="86">
        <v>0</v>
      </c>
      <c r="AS64" s="86"/>
      <c r="AT64" s="86"/>
      <c r="AU64" s="86"/>
      <c r="AV64" s="86"/>
      <c r="AW64" s="86"/>
      <c r="AX64" s="86"/>
      <c r="AY64" s="86"/>
      <c r="AZ64" s="86"/>
      <c r="BA64">
        <v>1</v>
      </c>
      <c r="BB64" s="85" t="str">
        <f>REPLACE(INDEX(GroupVertices[Group],MATCH(Edges[[#This Row],[Vertex 1]],GroupVertices[Vertex],0)),1,1,"")</f>
        <v>3</v>
      </c>
      <c r="BC64" s="85" t="str">
        <f>REPLACE(INDEX(GroupVertices[Group],MATCH(Edges[[#This Row],[Vertex 2]],GroupVertices[Vertex],0)),1,1,"")</f>
        <v>4</v>
      </c>
      <c r="BD64" s="51"/>
      <c r="BE64" s="52"/>
      <c r="BF64" s="51"/>
      <c r="BG64" s="52"/>
      <c r="BH64" s="51"/>
      <c r="BI64" s="52"/>
      <c r="BJ64" s="51"/>
      <c r="BK64" s="52"/>
      <c r="BL64" s="51"/>
    </row>
    <row r="65" spans="1:64" ht="15">
      <c r="A65" s="84" t="s">
        <v>228</v>
      </c>
      <c r="B65" s="84" t="s">
        <v>228</v>
      </c>
      <c r="C65" s="53" t="s">
        <v>1019</v>
      </c>
      <c r="D65" s="54">
        <v>3</v>
      </c>
      <c r="E65" s="65" t="s">
        <v>132</v>
      </c>
      <c r="F65" s="55">
        <v>32</v>
      </c>
      <c r="G65" s="53"/>
      <c r="H65" s="57"/>
      <c r="I65" s="56"/>
      <c r="J65" s="56"/>
      <c r="K65" s="36" t="s">
        <v>65</v>
      </c>
      <c r="L65" s="83">
        <v>65</v>
      </c>
      <c r="M65" s="83"/>
      <c r="N65" s="63"/>
      <c r="O65" s="86" t="s">
        <v>176</v>
      </c>
      <c r="P65" s="88">
        <v>43573.881423611114</v>
      </c>
      <c r="Q65" s="86" t="s">
        <v>264</v>
      </c>
      <c r="R65" s="86"/>
      <c r="S65" s="86"/>
      <c r="T65" s="86" t="s">
        <v>287</v>
      </c>
      <c r="U65" s="89" t="s">
        <v>294</v>
      </c>
      <c r="V65" s="89" t="s">
        <v>294</v>
      </c>
      <c r="W65" s="88">
        <v>43573.881423611114</v>
      </c>
      <c r="X65" s="89" t="s">
        <v>361</v>
      </c>
      <c r="Y65" s="86"/>
      <c r="Z65" s="86"/>
      <c r="AA65" s="92" t="s">
        <v>411</v>
      </c>
      <c r="AB65" s="86"/>
      <c r="AC65" s="86" t="b">
        <v>0</v>
      </c>
      <c r="AD65" s="86">
        <v>22</v>
      </c>
      <c r="AE65" s="92" t="s">
        <v>425</v>
      </c>
      <c r="AF65" s="86" t="b">
        <v>0</v>
      </c>
      <c r="AG65" s="86" t="s">
        <v>431</v>
      </c>
      <c r="AH65" s="86"/>
      <c r="AI65" s="92" t="s">
        <v>425</v>
      </c>
      <c r="AJ65" s="86" t="b">
        <v>0</v>
      </c>
      <c r="AK65" s="86">
        <v>4</v>
      </c>
      <c r="AL65" s="92" t="s">
        <v>425</v>
      </c>
      <c r="AM65" s="86" t="s">
        <v>436</v>
      </c>
      <c r="AN65" s="86" t="b">
        <v>0</v>
      </c>
      <c r="AO65" s="92" t="s">
        <v>411</v>
      </c>
      <c r="AP65" s="86" t="s">
        <v>176</v>
      </c>
      <c r="AQ65" s="86">
        <v>0</v>
      </c>
      <c r="AR65" s="86">
        <v>0</v>
      </c>
      <c r="AS65" s="86"/>
      <c r="AT65" s="86"/>
      <c r="AU65" s="86"/>
      <c r="AV65" s="86"/>
      <c r="AW65" s="86"/>
      <c r="AX65" s="86"/>
      <c r="AY65" s="86"/>
      <c r="AZ65" s="86"/>
      <c r="BA65">
        <v>1</v>
      </c>
      <c r="BB65" s="85" t="str">
        <f>REPLACE(INDEX(GroupVertices[Group],MATCH(Edges[[#This Row],[Vertex 1]],GroupVertices[Vertex],0)),1,1,"")</f>
        <v>4</v>
      </c>
      <c r="BC65" s="85" t="str">
        <f>REPLACE(INDEX(GroupVertices[Group],MATCH(Edges[[#This Row],[Vertex 2]],GroupVertices[Vertex],0)),1,1,"")</f>
        <v>4</v>
      </c>
      <c r="BD65" s="51">
        <v>0</v>
      </c>
      <c r="BE65" s="52">
        <v>0</v>
      </c>
      <c r="BF65" s="51">
        <v>0</v>
      </c>
      <c r="BG65" s="52">
        <v>0</v>
      </c>
      <c r="BH65" s="51">
        <v>0</v>
      </c>
      <c r="BI65" s="52">
        <v>0</v>
      </c>
      <c r="BJ65" s="51">
        <v>15</v>
      </c>
      <c r="BK65" s="52">
        <v>100</v>
      </c>
      <c r="BL65" s="51">
        <v>15</v>
      </c>
    </row>
    <row r="66" spans="1:64" ht="15">
      <c r="A66" s="84" t="s">
        <v>234</v>
      </c>
      <c r="B66" s="84" t="s">
        <v>228</v>
      </c>
      <c r="C66" s="53" t="s">
        <v>1019</v>
      </c>
      <c r="D66" s="54">
        <v>3</v>
      </c>
      <c r="E66" s="65" t="s">
        <v>132</v>
      </c>
      <c r="F66" s="55">
        <v>32</v>
      </c>
      <c r="G66" s="53"/>
      <c r="H66" s="57"/>
      <c r="I66" s="56"/>
      <c r="J66" s="56"/>
      <c r="K66" s="36" t="s">
        <v>65</v>
      </c>
      <c r="L66" s="83">
        <v>66</v>
      </c>
      <c r="M66" s="83"/>
      <c r="N66" s="63"/>
      <c r="O66" s="86" t="s">
        <v>242</v>
      </c>
      <c r="P66" s="88">
        <v>43576.66758101852</v>
      </c>
      <c r="Q66" s="86" t="s">
        <v>246</v>
      </c>
      <c r="R66" s="89" t="s">
        <v>275</v>
      </c>
      <c r="S66" s="86" t="s">
        <v>283</v>
      </c>
      <c r="T66" s="86" t="s">
        <v>288</v>
      </c>
      <c r="U66" s="86"/>
      <c r="V66" s="89" t="s">
        <v>320</v>
      </c>
      <c r="W66" s="88">
        <v>43576.66758101852</v>
      </c>
      <c r="X66" s="89" t="s">
        <v>360</v>
      </c>
      <c r="Y66" s="86"/>
      <c r="Z66" s="86"/>
      <c r="AA66" s="92" t="s">
        <v>410</v>
      </c>
      <c r="AB66" s="86"/>
      <c r="AC66" s="86" t="b">
        <v>0</v>
      </c>
      <c r="AD66" s="86">
        <v>0</v>
      </c>
      <c r="AE66" s="92" t="s">
        <v>425</v>
      </c>
      <c r="AF66" s="86" t="b">
        <v>1</v>
      </c>
      <c r="AG66" s="86" t="s">
        <v>431</v>
      </c>
      <c r="AH66" s="86"/>
      <c r="AI66" s="92" t="s">
        <v>411</v>
      </c>
      <c r="AJ66" s="86" t="b">
        <v>0</v>
      </c>
      <c r="AK66" s="86">
        <v>2</v>
      </c>
      <c r="AL66" s="92" t="s">
        <v>409</v>
      </c>
      <c r="AM66" s="86" t="s">
        <v>441</v>
      </c>
      <c r="AN66" s="86" t="b">
        <v>0</v>
      </c>
      <c r="AO66" s="92" t="s">
        <v>409</v>
      </c>
      <c r="AP66" s="86" t="s">
        <v>176</v>
      </c>
      <c r="AQ66" s="86">
        <v>0</v>
      </c>
      <c r="AR66" s="86">
        <v>0</v>
      </c>
      <c r="AS66" s="86"/>
      <c r="AT66" s="86"/>
      <c r="AU66" s="86"/>
      <c r="AV66" s="86"/>
      <c r="AW66" s="86"/>
      <c r="AX66" s="86"/>
      <c r="AY66" s="86"/>
      <c r="AZ66" s="86"/>
      <c r="BA66">
        <v>1</v>
      </c>
      <c r="BB66" s="85" t="str">
        <f>REPLACE(INDEX(GroupVertices[Group],MATCH(Edges[[#This Row],[Vertex 1]],GroupVertices[Vertex],0)),1,1,"")</f>
        <v>3</v>
      </c>
      <c r="BC66" s="85" t="str">
        <f>REPLACE(INDEX(GroupVertices[Group],MATCH(Edges[[#This Row],[Vertex 2]],GroupVertices[Vertex],0)),1,1,"")</f>
        <v>4</v>
      </c>
      <c r="BD66" s="51">
        <v>0</v>
      </c>
      <c r="BE66" s="52">
        <v>0</v>
      </c>
      <c r="BF66" s="51">
        <v>0</v>
      </c>
      <c r="BG66" s="52">
        <v>0</v>
      </c>
      <c r="BH66" s="51">
        <v>0</v>
      </c>
      <c r="BI66" s="52">
        <v>0</v>
      </c>
      <c r="BJ66" s="51">
        <v>9</v>
      </c>
      <c r="BK66" s="52">
        <v>100</v>
      </c>
      <c r="BL66" s="51">
        <v>9</v>
      </c>
    </row>
    <row r="67" spans="1:64" ht="15">
      <c r="A67" s="84" t="s">
        <v>234</v>
      </c>
      <c r="B67" s="84" t="s">
        <v>228</v>
      </c>
      <c r="C67" s="53" t="s">
        <v>1019</v>
      </c>
      <c r="D67" s="54">
        <v>3</v>
      </c>
      <c r="E67" s="65" t="s">
        <v>132</v>
      </c>
      <c r="F67" s="55">
        <v>32</v>
      </c>
      <c r="G67" s="53"/>
      <c r="H67" s="57"/>
      <c r="I67" s="56"/>
      <c r="J67" s="56"/>
      <c r="K67" s="36" t="s">
        <v>65</v>
      </c>
      <c r="L67" s="83">
        <v>67</v>
      </c>
      <c r="M67" s="83"/>
      <c r="N67" s="63"/>
      <c r="O67" s="86" t="s">
        <v>243</v>
      </c>
      <c r="P67" s="88">
        <v>43576.66869212963</v>
      </c>
      <c r="Q67" s="86" t="s">
        <v>265</v>
      </c>
      <c r="R67" s="86"/>
      <c r="S67" s="86"/>
      <c r="T67" s="86" t="s">
        <v>291</v>
      </c>
      <c r="U67" s="86"/>
      <c r="V67" s="89" t="s">
        <v>320</v>
      </c>
      <c r="W67" s="88">
        <v>43576.66869212963</v>
      </c>
      <c r="X67" s="89" t="s">
        <v>362</v>
      </c>
      <c r="Y67" s="86"/>
      <c r="Z67" s="86"/>
      <c r="AA67" s="92" t="s">
        <v>412</v>
      </c>
      <c r="AB67" s="92" t="s">
        <v>411</v>
      </c>
      <c r="AC67" s="86" t="b">
        <v>0</v>
      </c>
      <c r="AD67" s="86">
        <v>0</v>
      </c>
      <c r="AE67" s="92" t="s">
        <v>428</v>
      </c>
      <c r="AF67" s="86" t="b">
        <v>0</v>
      </c>
      <c r="AG67" s="86" t="s">
        <v>431</v>
      </c>
      <c r="AH67" s="86"/>
      <c r="AI67" s="92" t="s">
        <v>425</v>
      </c>
      <c r="AJ67" s="86" t="b">
        <v>0</v>
      </c>
      <c r="AK67" s="86">
        <v>0</v>
      </c>
      <c r="AL67" s="92" t="s">
        <v>425</v>
      </c>
      <c r="AM67" s="86" t="s">
        <v>441</v>
      </c>
      <c r="AN67" s="86" t="b">
        <v>0</v>
      </c>
      <c r="AO67" s="92" t="s">
        <v>411</v>
      </c>
      <c r="AP67" s="86" t="s">
        <v>176</v>
      </c>
      <c r="AQ67" s="86">
        <v>0</v>
      </c>
      <c r="AR67" s="86">
        <v>0</v>
      </c>
      <c r="AS67" s="86"/>
      <c r="AT67" s="86"/>
      <c r="AU67" s="86"/>
      <c r="AV67" s="86"/>
      <c r="AW67" s="86"/>
      <c r="AX67" s="86"/>
      <c r="AY67" s="86"/>
      <c r="AZ67" s="86"/>
      <c r="BA67">
        <v>1</v>
      </c>
      <c r="BB67" s="85" t="str">
        <f>REPLACE(INDEX(GroupVertices[Group],MATCH(Edges[[#This Row],[Vertex 1]],GroupVertices[Vertex],0)),1,1,"")</f>
        <v>3</v>
      </c>
      <c r="BC67" s="85" t="str">
        <f>REPLACE(INDEX(GroupVertices[Group],MATCH(Edges[[#This Row],[Vertex 2]],GroupVertices[Vertex],0)),1,1,"")</f>
        <v>4</v>
      </c>
      <c r="BD67" s="51">
        <v>2</v>
      </c>
      <c r="BE67" s="52">
        <v>9.523809523809524</v>
      </c>
      <c r="BF67" s="51">
        <v>0</v>
      </c>
      <c r="BG67" s="52">
        <v>0</v>
      </c>
      <c r="BH67" s="51">
        <v>0</v>
      </c>
      <c r="BI67" s="52">
        <v>0</v>
      </c>
      <c r="BJ67" s="51">
        <v>19</v>
      </c>
      <c r="BK67" s="52">
        <v>90.47619047619048</v>
      </c>
      <c r="BL67" s="51">
        <v>21</v>
      </c>
    </row>
    <row r="68" spans="1:64" ht="30">
      <c r="A68" s="84" t="s">
        <v>234</v>
      </c>
      <c r="B68" s="84" t="s">
        <v>241</v>
      </c>
      <c r="C68" s="53" t="s">
        <v>1021</v>
      </c>
      <c r="D68" s="54">
        <v>10</v>
      </c>
      <c r="E68" s="65" t="s">
        <v>136</v>
      </c>
      <c r="F68" s="55">
        <v>21.6</v>
      </c>
      <c r="G68" s="53"/>
      <c r="H68" s="57"/>
      <c r="I68" s="56"/>
      <c r="J68" s="56"/>
      <c r="K68" s="36" t="s">
        <v>65</v>
      </c>
      <c r="L68" s="83">
        <v>68</v>
      </c>
      <c r="M68" s="83"/>
      <c r="N68" s="63"/>
      <c r="O68" s="86" t="s">
        <v>242</v>
      </c>
      <c r="P68" s="88">
        <v>43576.66695601852</v>
      </c>
      <c r="Q68" s="86" t="s">
        <v>262</v>
      </c>
      <c r="R68" s="86"/>
      <c r="S68" s="86"/>
      <c r="T68" s="86" t="s">
        <v>287</v>
      </c>
      <c r="U68" s="86"/>
      <c r="V68" s="89" t="s">
        <v>320</v>
      </c>
      <c r="W68" s="88">
        <v>43576.66695601852</v>
      </c>
      <c r="X68" s="89" t="s">
        <v>358</v>
      </c>
      <c r="Y68" s="86"/>
      <c r="Z68" s="86"/>
      <c r="AA68" s="92" t="s">
        <v>408</v>
      </c>
      <c r="AB68" s="86"/>
      <c r="AC68" s="86" t="b">
        <v>0</v>
      </c>
      <c r="AD68" s="86">
        <v>0</v>
      </c>
      <c r="AE68" s="92" t="s">
        <v>425</v>
      </c>
      <c r="AF68" s="86" t="b">
        <v>0</v>
      </c>
      <c r="AG68" s="86" t="s">
        <v>431</v>
      </c>
      <c r="AH68" s="86"/>
      <c r="AI68" s="92" t="s">
        <v>425</v>
      </c>
      <c r="AJ68" s="86" t="b">
        <v>0</v>
      </c>
      <c r="AK68" s="86">
        <v>1</v>
      </c>
      <c r="AL68" s="92" t="s">
        <v>407</v>
      </c>
      <c r="AM68" s="86" t="s">
        <v>441</v>
      </c>
      <c r="AN68" s="86" t="b">
        <v>0</v>
      </c>
      <c r="AO68" s="92" t="s">
        <v>407</v>
      </c>
      <c r="AP68" s="86" t="s">
        <v>176</v>
      </c>
      <c r="AQ68" s="86">
        <v>0</v>
      </c>
      <c r="AR68" s="86">
        <v>0</v>
      </c>
      <c r="AS68" s="86"/>
      <c r="AT68" s="86"/>
      <c r="AU68" s="86"/>
      <c r="AV68" s="86"/>
      <c r="AW68" s="86"/>
      <c r="AX68" s="86"/>
      <c r="AY68" s="86"/>
      <c r="AZ68" s="86"/>
      <c r="BA68">
        <v>3</v>
      </c>
      <c r="BB68" s="85" t="str">
        <f>REPLACE(INDEX(GroupVertices[Group],MATCH(Edges[[#This Row],[Vertex 1]],GroupVertices[Vertex],0)),1,1,"")</f>
        <v>3</v>
      </c>
      <c r="BC68" s="85" t="str">
        <f>REPLACE(INDEX(GroupVertices[Group],MATCH(Edges[[#This Row],[Vertex 2]],GroupVertices[Vertex],0)),1,1,"")</f>
        <v>3</v>
      </c>
      <c r="BD68" s="51">
        <v>0</v>
      </c>
      <c r="BE68" s="52">
        <v>0</v>
      </c>
      <c r="BF68" s="51">
        <v>0</v>
      </c>
      <c r="BG68" s="52">
        <v>0</v>
      </c>
      <c r="BH68" s="51">
        <v>0</v>
      </c>
      <c r="BI68" s="52">
        <v>0</v>
      </c>
      <c r="BJ68" s="51">
        <v>17</v>
      </c>
      <c r="BK68" s="52">
        <v>100</v>
      </c>
      <c r="BL68" s="51">
        <v>17</v>
      </c>
    </row>
    <row r="69" spans="1:64" ht="30">
      <c r="A69" s="84" t="s">
        <v>234</v>
      </c>
      <c r="B69" s="84" t="s">
        <v>241</v>
      </c>
      <c r="C69" s="53" t="s">
        <v>1021</v>
      </c>
      <c r="D69" s="54">
        <v>10</v>
      </c>
      <c r="E69" s="65" t="s">
        <v>136</v>
      </c>
      <c r="F69" s="55">
        <v>21.6</v>
      </c>
      <c r="G69" s="53"/>
      <c r="H69" s="57"/>
      <c r="I69" s="56"/>
      <c r="J69" s="56"/>
      <c r="K69" s="36" t="s">
        <v>65</v>
      </c>
      <c r="L69" s="83">
        <v>69</v>
      </c>
      <c r="M69" s="83"/>
      <c r="N69" s="63"/>
      <c r="O69" s="86" t="s">
        <v>242</v>
      </c>
      <c r="P69" s="88">
        <v>43579.67524305556</v>
      </c>
      <c r="Q69" s="86" t="s">
        <v>266</v>
      </c>
      <c r="R69" s="86"/>
      <c r="S69" s="86"/>
      <c r="T69" s="86" t="s">
        <v>287</v>
      </c>
      <c r="U69" s="89" t="s">
        <v>296</v>
      </c>
      <c r="V69" s="89" t="s">
        <v>296</v>
      </c>
      <c r="W69" s="88">
        <v>43579.67524305556</v>
      </c>
      <c r="X69" s="89" t="s">
        <v>363</v>
      </c>
      <c r="Y69" s="86"/>
      <c r="Z69" s="86"/>
      <c r="AA69" s="92" t="s">
        <v>413</v>
      </c>
      <c r="AB69" s="92" t="s">
        <v>418</v>
      </c>
      <c r="AC69" s="86" t="b">
        <v>0</v>
      </c>
      <c r="AD69" s="86">
        <v>1</v>
      </c>
      <c r="AE69" s="92" t="s">
        <v>429</v>
      </c>
      <c r="AF69" s="86" t="b">
        <v>0</v>
      </c>
      <c r="AG69" s="86" t="s">
        <v>431</v>
      </c>
      <c r="AH69" s="86"/>
      <c r="AI69" s="92" t="s">
        <v>425</v>
      </c>
      <c r="AJ69" s="86" t="b">
        <v>0</v>
      </c>
      <c r="AK69" s="86">
        <v>0</v>
      </c>
      <c r="AL69" s="92" t="s">
        <v>425</v>
      </c>
      <c r="AM69" s="86" t="s">
        <v>437</v>
      </c>
      <c r="AN69" s="86" t="b">
        <v>0</v>
      </c>
      <c r="AO69" s="92" t="s">
        <v>418</v>
      </c>
      <c r="AP69" s="86" t="s">
        <v>176</v>
      </c>
      <c r="AQ69" s="86">
        <v>0</v>
      </c>
      <c r="AR69" s="86">
        <v>0</v>
      </c>
      <c r="AS69" s="86"/>
      <c r="AT69" s="86"/>
      <c r="AU69" s="86"/>
      <c r="AV69" s="86"/>
      <c r="AW69" s="86"/>
      <c r="AX69" s="86"/>
      <c r="AY69" s="86"/>
      <c r="AZ69" s="86"/>
      <c r="BA69">
        <v>3</v>
      </c>
      <c r="BB69" s="85" t="str">
        <f>REPLACE(INDEX(GroupVertices[Group],MATCH(Edges[[#This Row],[Vertex 1]],GroupVertices[Vertex],0)),1,1,"")</f>
        <v>3</v>
      </c>
      <c r="BC69" s="85" t="str">
        <f>REPLACE(INDEX(GroupVertices[Group],MATCH(Edges[[#This Row],[Vertex 2]],GroupVertices[Vertex],0)),1,1,"")</f>
        <v>3</v>
      </c>
      <c r="BD69" s="51">
        <v>1</v>
      </c>
      <c r="BE69" s="52">
        <v>2.7027027027027026</v>
      </c>
      <c r="BF69" s="51">
        <v>0</v>
      </c>
      <c r="BG69" s="52">
        <v>0</v>
      </c>
      <c r="BH69" s="51">
        <v>0</v>
      </c>
      <c r="BI69" s="52">
        <v>0</v>
      </c>
      <c r="BJ69" s="51">
        <v>36</v>
      </c>
      <c r="BK69" s="52">
        <v>97.29729729729729</v>
      </c>
      <c r="BL69" s="51">
        <v>37</v>
      </c>
    </row>
    <row r="70" spans="1:64" ht="30">
      <c r="A70" s="84" t="s">
        <v>234</v>
      </c>
      <c r="B70" s="84" t="s">
        <v>241</v>
      </c>
      <c r="C70" s="53" t="s">
        <v>1021</v>
      </c>
      <c r="D70" s="54">
        <v>10</v>
      </c>
      <c r="E70" s="65" t="s">
        <v>136</v>
      </c>
      <c r="F70" s="55">
        <v>21.6</v>
      </c>
      <c r="G70" s="53"/>
      <c r="H70" s="57"/>
      <c r="I70" s="56"/>
      <c r="J70" s="56"/>
      <c r="K70" s="36" t="s">
        <v>65</v>
      </c>
      <c r="L70" s="83">
        <v>70</v>
      </c>
      <c r="M70" s="83"/>
      <c r="N70" s="63"/>
      <c r="O70" s="86" t="s">
        <v>242</v>
      </c>
      <c r="P70" s="88">
        <v>43579.705925925926</v>
      </c>
      <c r="Q70" s="86" t="s">
        <v>267</v>
      </c>
      <c r="R70" s="86"/>
      <c r="S70" s="86"/>
      <c r="T70" s="86" t="s">
        <v>287</v>
      </c>
      <c r="U70" s="86"/>
      <c r="V70" s="89" t="s">
        <v>320</v>
      </c>
      <c r="W70" s="88">
        <v>43579.705925925926</v>
      </c>
      <c r="X70" s="89" t="s">
        <v>364</v>
      </c>
      <c r="Y70" s="86"/>
      <c r="Z70" s="86"/>
      <c r="AA70" s="92" t="s">
        <v>414</v>
      </c>
      <c r="AB70" s="92" t="s">
        <v>424</v>
      </c>
      <c r="AC70" s="86" t="b">
        <v>0</v>
      </c>
      <c r="AD70" s="86">
        <v>0</v>
      </c>
      <c r="AE70" s="92" t="s">
        <v>430</v>
      </c>
      <c r="AF70" s="86" t="b">
        <v>0</v>
      </c>
      <c r="AG70" s="86" t="s">
        <v>431</v>
      </c>
      <c r="AH70" s="86"/>
      <c r="AI70" s="92" t="s">
        <v>425</v>
      </c>
      <c r="AJ70" s="86" t="b">
        <v>0</v>
      </c>
      <c r="AK70" s="86">
        <v>0</v>
      </c>
      <c r="AL70" s="92" t="s">
        <v>425</v>
      </c>
      <c r="AM70" s="86" t="s">
        <v>437</v>
      </c>
      <c r="AN70" s="86" t="b">
        <v>0</v>
      </c>
      <c r="AO70" s="92" t="s">
        <v>424</v>
      </c>
      <c r="AP70" s="86" t="s">
        <v>176</v>
      </c>
      <c r="AQ70" s="86">
        <v>0</v>
      </c>
      <c r="AR70" s="86">
        <v>0</v>
      </c>
      <c r="AS70" s="86"/>
      <c r="AT70" s="86"/>
      <c r="AU70" s="86"/>
      <c r="AV70" s="86"/>
      <c r="AW70" s="86"/>
      <c r="AX70" s="86"/>
      <c r="AY70" s="86"/>
      <c r="AZ70" s="86"/>
      <c r="BA70">
        <v>3</v>
      </c>
      <c r="BB70" s="85" t="str">
        <f>REPLACE(INDEX(GroupVertices[Group],MATCH(Edges[[#This Row],[Vertex 1]],GroupVertices[Vertex],0)),1,1,"")</f>
        <v>3</v>
      </c>
      <c r="BC70" s="85" t="str">
        <f>REPLACE(INDEX(GroupVertices[Group],MATCH(Edges[[#This Row],[Vertex 2]],GroupVertices[Vertex],0)),1,1,"")</f>
        <v>3</v>
      </c>
      <c r="BD70" s="51">
        <v>4</v>
      </c>
      <c r="BE70" s="52">
        <v>8</v>
      </c>
      <c r="BF70" s="51">
        <v>2</v>
      </c>
      <c r="BG70" s="52">
        <v>4</v>
      </c>
      <c r="BH70" s="51">
        <v>0</v>
      </c>
      <c r="BI70" s="52">
        <v>0</v>
      </c>
      <c r="BJ70" s="51">
        <v>44</v>
      </c>
      <c r="BK70" s="52">
        <v>88</v>
      </c>
      <c r="BL70" s="51">
        <v>50</v>
      </c>
    </row>
    <row r="71" spans="1:64" ht="30">
      <c r="A71" s="84" t="s">
        <v>234</v>
      </c>
      <c r="B71" s="84" t="s">
        <v>240</v>
      </c>
      <c r="C71" s="53" t="s">
        <v>1020</v>
      </c>
      <c r="D71" s="54">
        <v>10</v>
      </c>
      <c r="E71" s="65" t="s">
        <v>136</v>
      </c>
      <c r="F71" s="55">
        <v>26.8</v>
      </c>
      <c r="G71" s="53"/>
      <c r="H71" s="57"/>
      <c r="I71" s="56"/>
      <c r="J71" s="56"/>
      <c r="K71" s="36" t="s">
        <v>65</v>
      </c>
      <c r="L71" s="83">
        <v>71</v>
      </c>
      <c r="M71" s="83"/>
      <c r="N71" s="63"/>
      <c r="O71" s="86" t="s">
        <v>242</v>
      </c>
      <c r="P71" s="88">
        <v>43579.67524305556</v>
      </c>
      <c r="Q71" s="86" t="s">
        <v>268</v>
      </c>
      <c r="R71" s="86"/>
      <c r="S71" s="86"/>
      <c r="T71" s="86" t="s">
        <v>287</v>
      </c>
      <c r="U71" s="89" t="s">
        <v>297</v>
      </c>
      <c r="V71" s="89" t="s">
        <v>297</v>
      </c>
      <c r="W71" s="88">
        <v>43579.67524305556</v>
      </c>
      <c r="X71" s="89" t="s">
        <v>365</v>
      </c>
      <c r="Y71" s="86"/>
      <c r="Z71" s="86"/>
      <c r="AA71" s="92" t="s">
        <v>415</v>
      </c>
      <c r="AB71" s="86"/>
      <c r="AC71" s="86" t="b">
        <v>0</v>
      </c>
      <c r="AD71" s="86">
        <v>4</v>
      </c>
      <c r="AE71" s="92" t="s">
        <v>425</v>
      </c>
      <c r="AF71" s="86" t="b">
        <v>0</v>
      </c>
      <c r="AG71" s="86" t="s">
        <v>431</v>
      </c>
      <c r="AH71" s="86"/>
      <c r="AI71" s="92" t="s">
        <v>425</v>
      </c>
      <c r="AJ71" s="86" t="b">
        <v>0</v>
      </c>
      <c r="AK71" s="86">
        <v>2</v>
      </c>
      <c r="AL71" s="92" t="s">
        <v>425</v>
      </c>
      <c r="AM71" s="86" t="s">
        <v>437</v>
      </c>
      <c r="AN71" s="86" t="b">
        <v>0</v>
      </c>
      <c r="AO71" s="92" t="s">
        <v>415</v>
      </c>
      <c r="AP71" s="86" t="s">
        <v>176</v>
      </c>
      <c r="AQ71" s="86">
        <v>0</v>
      </c>
      <c r="AR71" s="86">
        <v>0</v>
      </c>
      <c r="AS71" s="86"/>
      <c r="AT71" s="86"/>
      <c r="AU71" s="86"/>
      <c r="AV71" s="86"/>
      <c r="AW71" s="86"/>
      <c r="AX71" s="86"/>
      <c r="AY71" s="86"/>
      <c r="AZ71" s="86"/>
      <c r="BA71">
        <v>2</v>
      </c>
      <c r="BB71" s="85" t="str">
        <f>REPLACE(INDEX(GroupVertices[Group],MATCH(Edges[[#This Row],[Vertex 1]],GroupVertices[Vertex],0)),1,1,"")</f>
        <v>3</v>
      </c>
      <c r="BC71" s="85" t="str">
        <f>REPLACE(INDEX(GroupVertices[Group],MATCH(Edges[[#This Row],[Vertex 2]],GroupVertices[Vertex],0)),1,1,"")</f>
        <v>3</v>
      </c>
      <c r="BD71" s="51">
        <v>2</v>
      </c>
      <c r="BE71" s="52">
        <v>6.0606060606060606</v>
      </c>
      <c r="BF71" s="51">
        <v>1</v>
      </c>
      <c r="BG71" s="52">
        <v>3.0303030303030303</v>
      </c>
      <c r="BH71" s="51">
        <v>0</v>
      </c>
      <c r="BI71" s="52">
        <v>0</v>
      </c>
      <c r="BJ71" s="51">
        <v>30</v>
      </c>
      <c r="BK71" s="52">
        <v>90.9090909090909</v>
      </c>
      <c r="BL71" s="51">
        <v>33</v>
      </c>
    </row>
    <row r="72" spans="1:64" ht="30">
      <c r="A72" s="84" t="s">
        <v>234</v>
      </c>
      <c r="B72" s="84" t="s">
        <v>240</v>
      </c>
      <c r="C72" s="53" t="s">
        <v>1020</v>
      </c>
      <c r="D72" s="54">
        <v>10</v>
      </c>
      <c r="E72" s="65" t="s">
        <v>136</v>
      </c>
      <c r="F72" s="55">
        <v>26.8</v>
      </c>
      <c r="G72" s="53"/>
      <c r="H72" s="57"/>
      <c r="I72" s="56"/>
      <c r="J72" s="56"/>
      <c r="K72" s="36" t="s">
        <v>65</v>
      </c>
      <c r="L72" s="83">
        <v>72</v>
      </c>
      <c r="M72" s="83"/>
      <c r="N72" s="63"/>
      <c r="O72" s="86" t="s">
        <v>242</v>
      </c>
      <c r="P72" s="88">
        <v>43579.67524305556</v>
      </c>
      <c r="Q72" s="86" t="s">
        <v>266</v>
      </c>
      <c r="R72" s="86"/>
      <c r="S72" s="86"/>
      <c r="T72" s="86" t="s">
        <v>287</v>
      </c>
      <c r="U72" s="89" t="s">
        <v>296</v>
      </c>
      <c r="V72" s="89" t="s">
        <v>296</v>
      </c>
      <c r="W72" s="88">
        <v>43579.67524305556</v>
      </c>
      <c r="X72" s="89" t="s">
        <v>363</v>
      </c>
      <c r="Y72" s="86"/>
      <c r="Z72" s="86"/>
      <c r="AA72" s="92" t="s">
        <v>413</v>
      </c>
      <c r="AB72" s="92" t="s">
        <v>418</v>
      </c>
      <c r="AC72" s="86" t="b">
        <v>0</v>
      </c>
      <c r="AD72" s="86">
        <v>1</v>
      </c>
      <c r="AE72" s="92" t="s">
        <v>429</v>
      </c>
      <c r="AF72" s="86" t="b">
        <v>0</v>
      </c>
      <c r="AG72" s="86" t="s">
        <v>431</v>
      </c>
      <c r="AH72" s="86"/>
      <c r="AI72" s="92" t="s">
        <v>425</v>
      </c>
      <c r="AJ72" s="86" t="b">
        <v>0</v>
      </c>
      <c r="AK72" s="86">
        <v>0</v>
      </c>
      <c r="AL72" s="92" t="s">
        <v>425</v>
      </c>
      <c r="AM72" s="86" t="s">
        <v>437</v>
      </c>
      <c r="AN72" s="86" t="b">
        <v>0</v>
      </c>
      <c r="AO72" s="92" t="s">
        <v>418</v>
      </c>
      <c r="AP72" s="86" t="s">
        <v>176</v>
      </c>
      <c r="AQ72" s="86">
        <v>0</v>
      </c>
      <c r="AR72" s="86">
        <v>0</v>
      </c>
      <c r="AS72" s="86"/>
      <c r="AT72" s="86"/>
      <c r="AU72" s="86"/>
      <c r="AV72" s="86"/>
      <c r="AW72" s="86"/>
      <c r="AX72" s="86"/>
      <c r="AY72" s="86"/>
      <c r="AZ72" s="86"/>
      <c r="BA72">
        <v>2</v>
      </c>
      <c r="BB72" s="85" t="str">
        <f>REPLACE(INDEX(GroupVertices[Group],MATCH(Edges[[#This Row],[Vertex 1]],GroupVertices[Vertex],0)),1,1,"")</f>
        <v>3</v>
      </c>
      <c r="BC72" s="85" t="str">
        <f>REPLACE(INDEX(GroupVertices[Group],MATCH(Edges[[#This Row],[Vertex 2]],GroupVertices[Vertex],0)),1,1,"")</f>
        <v>3</v>
      </c>
      <c r="BD72" s="51"/>
      <c r="BE72" s="52"/>
      <c r="BF72" s="51"/>
      <c r="BG72" s="52"/>
      <c r="BH72" s="51"/>
      <c r="BI72" s="52"/>
      <c r="BJ72" s="51"/>
      <c r="BK72" s="52"/>
      <c r="BL72" s="51"/>
    </row>
    <row r="73" spans="1:64" ht="15">
      <c r="A73" s="84" t="s">
        <v>234</v>
      </c>
      <c r="B73" s="84" t="s">
        <v>240</v>
      </c>
      <c r="C73" s="53" t="s">
        <v>1019</v>
      </c>
      <c r="D73" s="54">
        <v>3</v>
      </c>
      <c r="E73" s="65" t="s">
        <v>132</v>
      </c>
      <c r="F73" s="55">
        <v>32</v>
      </c>
      <c r="G73" s="53"/>
      <c r="H73" s="57"/>
      <c r="I73" s="56"/>
      <c r="J73" s="56"/>
      <c r="K73" s="36" t="s">
        <v>65</v>
      </c>
      <c r="L73" s="83">
        <v>73</v>
      </c>
      <c r="M73" s="83"/>
      <c r="N73" s="63"/>
      <c r="O73" s="86" t="s">
        <v>243</v>
      </c>
      <c r="P73" s="88">
        <v>43579.705925925926</v>
      </c>
      <c r="Q73" s="86" t="s">
        <v>267</v>
      </c>
      <c r="R73" s="86"/>
      <c r="S73" s="86"/>
      <c r="T73" s="86" t="s">
        <v>287</v>
      </c>
      <c r="U73" s="86"/>
      <c r="V73" s="89" t="s">
        <v>320</v>
      </c>
      <c r="W73" s="88">
        <v>43579.705925925926</v>
      </c>
      <c r="X73" s="89" t="s">
        <v>364</v>
      </c>
      <c r="Y73" s="86"/>
      <c r="Z73" s="86"/>
      <c r="AA73" s="92" t="s">
        <v>414</v>
      </c>
      <c r="AB73" s="92" t="s">
        <v>424</v>
      </c>
      <c r="AC73" s="86" t="b">
        <v>0</v>
      </c>
      <c r="AD73" s="86">
        <v>0</v>
      </c>
      <c r="AE73" s="92" t="s">
        <v>430</v>
      </c>
      <c r="AF73" s="86" t="b">
        <v>0</v>
      </c>
      <c r="AG73" s="86" t="s">
        <v>431</v>
      </c>
      <c r="AH73" s="86"/>
      <c r="AI73" s="92" t="s">
        <v>425</v>
      </c>
      <c r="AJ73" s="86" t="b">
        <v>0</v>
      </c>
      <c r="AK73" s="86">
        <v>0</v>
      </c>
      <c r="AL73" s="92" t="s">
        <v>425</v>
      </c>
      <c r="AM73" s="86" t="s">
        <v>437</v>
      </c>
      <c r="AN73" s="86" t="b">
        <v>0</v>
      </c>
      <c r="AO73" s="92" t="s">
        <v>424</v>
      </c>
      <c r="AP73" s="86" t="s">
        <v>176</v>
      </c>
      <c r="AQ73" s="86">
        <v>0</v>
      </c>
      <c r="AR73" s="86">
        <v>0</v>
      </c>
      <c r="AS73" s="86"/>
      <c r="AT73" s="86"/>
      <c r="AU73" s="86"/>
      <c r="AV73" s="86"/>
      <c r="AW73" s="86"/>
      <c r="AX73" s="86"/>
      <c r="AY73" s="86"/>
      <c r="AZ73" s="86"/>
      <c r="BA73">
        <v>1</v>
      </c>
      <c r="BB73" s="85" t="str">
        <f>REPLACE(INDEX(GroupVertices[Group],MATCH(Edges[[#This Row],[Vertex 1]],GroupVertices[Vertex],0)),1,1,"")</f>
        <v>3</v>
      </c>
      <c r="BC73" s="85" t="str">
        <f>REPLACE(INDEX(GroupVertices[Group],MATCH(Edges[[#This Row],[Vertex 2]],GroupVertices[Vertex],0)),1,1,"")</f>
        <v>3</v>
      </c>
      <c r="BD73" s="51"/>
      <c r="BE73" s="52"/>
      <c r="BF73" s="51"/>
      <c r="BG73" s="52"/>
      <c r="BH73" s="51"/>
      <c r="BI73" s="52"/>
      <c r="BJ73" s="51"/>
      <c r="BK73" s="52"/>
      <c r="BL73" s="51"/>
    </row>
    <row r="74" spans="1:64" ht="15">
      <c r="A74" s="84" t="s">
        <v>236</v>
      </c>
      <c r="B74" s="84" t="s">
        <v>240</v>
      </c>
      <c r="C74" s="53" t="s">
        <v>1019</v>
      </c>
      <c r="D74" s="54">
        <v>3</v>
      </c>
      <c r="E74" s="65" t="s">
        <v>132</v>
      </c>
      <c r="F74" s="55">
        <v>32</v>
      </c>
      <c r="G74" s="53"/>
      <c r="H74" s="57"/>
      <c r="I74" s="56"/>
      <c r="J74" s="56"/>
      <c r="K74" s="36" t="s">
        <v>65</v>
      </c>
      <c r="L74" s="83">
        <v>74</v>
      </c>
      <c r="M74" s="83"/>
      <c r="N74" s="63"/>
      <c r="O74" s="86" t="s">
        <v>242</v>
      </c>
      <c r="P74" s="88">
        <v>43579.7062037037</v>
      </c>
      <c r="Q74" s="86" t="s">
        <v>259</v>
      </c>
      <c r="R74" s="86"/>
      <c r="S74" s="86"/>
      <c r="T74" s="86" t="s">
        <v>287</v>
      </c>
      <c r="U74" s="86"/>
      <c r="V74" s="89" t="s">
        <v>322</v>
      </c>
      <c r="W74" s="88">
        <v>43579.7062037037</v>
      </c>
      <c r="X74" s="89" t="s">
        <v>366</v>
      </c>
      <c r="Y74" s="86"/>
      <c r="Z74" s="86"/>
      <c r="AA74" s="92" t="s">
        <v>416</v>
      </c>
      <c r="AB74" s="86"/>
      <c r="AC74" s="86" t="b">
        <v>0</v>
      </c>
      <c r="AD74" s="86">
        <v>0</v>
      </c>
      <c r="AE74" s="92" t="s">
        <v>425</v>
      </c>
      <c r="AF74" s="86" t="b">
        <v>0</v>
      </c>
      <c r="AG74" s="86" t="s">
        <v>431</v>
      </c>
      <c r="AH74" s="86"/>
      <c r="AI74" s="92" t="s">
        <v>425</v>
      </c>
      <c r="AJ74" s="86" t="b">
        <v>0</v>
      </c>
      <c r="AK74" s="86">
        <v>2</v>
      </c>
      <c r="AL74" s="92" t="s">
        <v>415</v>
      </c>
      <c r="AM74" s="86" t="s">
        <v>441</v>
      </c>
      <c r="AN74" s="86" t="b">
        <v>0</v>
      </c>
      <c r="AO74" s="92" t="s">
        <v>415</v>
      </c>
      <c r="AP74" s="86" t="s">
        <v>176</v>
      </c>
      <c r="AQ74" s="86">
        <v>0</v>
      </c>
      <c r="AR74" s="86">
        <v>0</v>
      </c>
      <c r="AS74" s="86"/>
      <c r="AT74" s="86"/>
      <c r="AU74" s="86"/>
      <c r="AV74" s="86"/>
      <c r="AW74" s="86"/>
      <c r="AX74" s="86"/>
      <c r="AY74" s="86"/>
      <c r="AZ74" s="86"/>
      <c r="BA74">
        <v>1</v>
      </c>
      <c r="BB74" s="85" t="str">
        <f>REPLACE(INDEX(GroupVertices[Group],MATCH(Edges[[#This Row],[Vertex 1]],GroupVertices[Vertex],0)),1,1,"")</f>
        <v>3</v>
      </c>
      <c r="BC74" s="85" t="str">
        <f>REPLACE(INDEX(GroupVertices[Group],MATCH(Edges[[#This Row],[Vertex 2]],GroupVertices[Vertex],0)),1,1,"")</f>
        <v>3</v>
      </c>
      <c r="BD74" s="51"/>
      <c r="BE74" s="52"/>
      <c r="BF74" s="51"/>
      <c r="BG74" s="52"/>
      <c r="BH74" s="51"/>
      <c r="BI74" s="52"/>
      <c r="BJ74" s="51"/>
      <c r="BK74" s="52"/>
      <c r="BL74" s="51"/>
    </row>
    <row r="75" spans="1:64" ht="30">
      <c r="A75" s="84" t="s">
        <v>234</v>
      </c>
      <c r="B75" s="84" t="s">
        <v>234</v>
      </c>
      <c r="C75" s="53" t="s">
        <v>1022</v>
      </c>
      <c r="D75" s="54">
        <v>10</v>
      </c>
      <c r="E75" s="65" t="s">
        <v>136</v>
      </c>
      <c r="F75" s="55">
        <v>6</v>
      </c>
      <c r="G75" s="53"/>
      <c r="H75" s="57"/>
      <c r="I75" s="56"/>
      <c r="J75" s="56"/>
      <c r="K75" s="36" t="s">
        <v>65</v>
      </c>
      <c r="L75" s="83">
        <v>75</v>
      </c>
      <c r="M75" s="83"/>
      <c r="N75" s="63"/>
      <c r="O75" s="86" t="s">
        <v>176</v>
      </c>
      <c r="P75" s="88">
        <v>43577.341990740744</v>
      </c>
      <c r="Q75" s="86" t="s">
        <v>269</v>
      </c>
      <c r="R75" s="89" t="s">
        <v>281</v>
      </c>
      <c r="S75" s="86" t="s">
        <v>283</v>
      </c>
      <c r="T75" s="86" t="s">
        <v>292</v>
      </c>
      <c r="U75" s="86"/>
      <c r="V75" s="89" t="s">
        <v>320</v>
      </c>
      <c r="W75" s="88">
        <v>43577.341990740744</v>
      </c>
      <c r="X75" s="89" t="s">
        <v>367</v>
      </c>
      <c r="Y75" s="86"/>
      <c r="Z75" s="86"/>
      <c r="AA75" s="92" t="s">
        <v>417</v>
      </c>
      <c r="AB75" s="86"/>
      <c r="AC75" s="86" t="b">
        <v>0</v>
      </c>
      <c r="AD75" s="86">
        <v>1</v>
      </c>
      <c r="AE75" s="92" t="s">
        <v>425</v>
      </c>
      <c r="AF75" s="86" t="b">
        <v>1</v>
      </c>
      <c r="AG75" s="86" t="s">
        <v>432</v>
      </c>
      <c r="AH75" s="86"/>
      <c r="AI75" s="92" t="s">
        <v>435</v>
      </c>
      <c r="AJ75" s="86" t="b">
        <v>0</v>
      </c>
      <c r="AK75" s="86">
        <v>0</v>
      </c>
      <c r="AL75" s="92" t="s">
        <v>425</v>
      </c>
      <c r="AM75" s="86" t="s">
        <v>441</v>
      </c>
      <c r="AN75" s="86" t="b">
        <v>0</v>
      </c>
      <c r="AO75" s="92" t="s">
        <v>417</v>
      </c>
      <c r="AP75" s="86" t="s">
        <v>176</v>
      </c>
      <c r="AQ75" s="86">
        <v>0</v>
      </c>
      <c r="AR75" s="86">
        <v>0</v>
      </c>
      <c r="AS75" s="86"/>
      <c r="AT75" s="86"/>
      <c r="AU75" s="86"/>
      <c r="AV75" s="86"/>
      <c r="AW75" s="86"/>
      <c r="AX75" s="86"/>
      <c r="AY75" s="86"/>
      <c r="AZ75" s="86"/>
      <c r="BA75">
        <v>6</v>
      </c>
      <c r="BB75" s="85" t="str">
        <f>REPLACE(INDEX(GroupVertices[Group],MATCH(Edges[[#This Row],[Vertex 1]],GroupVertices[Vertex],0)),1,1,"")</f>
        <v>3</v>
      </c>
      <c r="BC75" s="85" t="str">
        <f>REPLACE(INDEX(GroupVertices[Group],MATCH(Edges[[#This Row],[Vertex 2]],GroupVertices[Vertex],0)),1,1,"")</f>
        <v>3</v>
      </c>
      <c r="BD75" s="51">
        <v>0</v>
      </c>
      <c r="BE75" s="52">
        <v>0</v>
      </c>
      <c r="BF75" s="51">
        <v>0</v>
      </c>
      <c r="BG75" s="52">
        <v>0</v>
      </c>
      <c r="BH75" s="51">
        <v>0</v>
      </c>
      <c r="BI75" s="52">
        <v>0</v>
      </c>
      <c r="BJ75" s="51">
        <v>2</v>
      </c>
      <c r="BK75" s="52">
        <v>100</v>
      </c>
      <c r="BL75" s="51">
        <v>2</v>
      </c>
    </row>
    <row r="76" spans="1:64" ht="30">
      <c r="A76" s="84" t="s">
        <v>234</v>
      </c>
      <c r="B76" s="84" t="s">
        <v>234</v>
      </c>
      <c r="C76" s="53" t="s">
        <v>1022</v>
      </c>
      <c r="D76" s="54">
        <v>10</v>
      </c>
      <c r="E76" s="65" t="s">
        <v>136</v>
      </c>
      <c r="F76" s="55">
        <v>6</v>
      </c>
      <c r="G76" s="53"/>
      <c r="H76" s="57"/>
      <c r="I76" s="56"/>
      <c r="J76" s="56"/>
      <c r="K76" s="36" t="s">
        <v>65</v>
      </c>
      <c r="L76" s="83">
        <v>76</v>
      </c>
      <c r="M76" s="83"/>
      <c r="N76" s="63"/>
      <c r="O76" s="86" t="s">
        <v>176</v>
      </c>
      <c r="P76" s="88">
        <v>43579.67524305556</v>
      </c>
      <c r="Q76" s="86" t="s">
        <v>270</v>
      </c>
      <c r="R76" s="89" t="s">
        <v>282</v>
      </c>
      <c r="S76" s="86" t="s">
        <v>286</v>
      </c>
      <c r="T76" s="86" t="s">
        <v>293</v>
      </c>
      <c r="U76" s="86"/>
      <c r="V76" s="89" t="s">
        <v>320</v>
      </c>
      <c r="W76" s="88">
        <v>43579.67524305556</v>
      </c>
      <c r="X76" s="89" t="s">
        <v>368</v>
      </c>
      <c r="Y76" s="86"/>
      <c r="Z76" s="86"/>
      <c r="AA76" s="92" t="s">
        <v>418</v>
      </c>
      <c r="AB76" s="92" t="s">
        <v>415</v>
      </c>
      <c r="AC76" s="86" t="b">
        <v>0</v>
      </c>
      <c r="AD76" s="86">
        <v>1</v>
      </c>
      <c r="AE76" s="92" t="s">
        <v>429</v>
      </c>
      <c r="AF76" s="86" t="b">
        <v>0</v>
      </c>
      <c r="AG76" s="86" t="s">
        <v>431</v>
      </c>
      <c r="AH76" s="86"/>
      <c r="AI76" s="92" t="s">
        <v>425</v>
      </c>
      <c r="AJ76" s="86" t="b">
        <v>0</v>
      </c>
      <c r="AK76" s="86">
        <v>1</v>
      </c>
      <c r="AL76" s="92" t="s">
        <v>425</v>
      </c>
      <c r="AM76" s="86" t="s">
        <v>437</v>
      </c>
      <c r="AN76" s="86" t="b">
        <v>0</v>
      </c>
      <c r="AO76" s="92" t="s">
        <v>415</v>
      </c>
      <c r="AP76" s="86" t="s">
        <v>176</v>
      </c>
      <c r="AQ76" s="86">
        <v>0</v>
      </c>
      <c r="AR76" s="86">
        <v>0</v>
      </c>
      <c r="AS76" s="86"/>
      <c r="AT76" s="86"/>
      <c r="AU76" s="86"/>
      <c r="AV76" s="86"/>
      <c r="AW76" s="86"/>
      <c r="AX76" s="86"/>
      <c r="AY76" s="86"/>
      <c r="AZ76" s="86"/>
      <c r="BA76">
        <v>6</v>
      </c>
      <c r="BB76" s="85" t="str">
        <f>REPLACE(INDEX(GroupVertices[Group],MATCH(Edges[[#This Row],[Vertex 1]],GroupVertices[Vertex],0)),1,1,"")</f>
        <v>3</v>
      </c>
      <c r="BC76" s="85" t="str">
        <f>REPLACE(INDEX(GroupVertices[Group],MATCH(Edges[[#This Row],[Vertex 2]],GroupVertices[Vertex],0)),1,1,"")</f>
        <v>3</v>
      </c>
      <c r="BD76" s="51">
        <v>0</v>
      </c>
      <c r="BE76" s="52">
        <v>0</v>
      </c>
      <c r="BF76" s="51">
        <v>3</v>
      </c>
      <c r="BG76" s="52">
        <v>8.333333333333334</v>
      </c>
      <c r="BH76" s="51">
        <v>0</v>
      </c>
      <c r="BI76" s="52">
        <v>0</v>
      </c>
      <c r="BJ76" s="51">
        <v>33</v>
      </c>
      <c r="BK76" s="52">
        <v>91.66666666666667</v>
      </c>
      <c r="BL76" s="51">
        <v>36</v>
      </c>
    </row>
    <row r="77" spans="1:64" ht="30">
      <c r="A77" s="84" t="s">
        <v>234</v>
      </c>
      <c r="B77" s="84" t="s">
        <v>234</v>
      </c>
      <c r="C77" s="53" t="s">
        <v>1022</v>
      </c>
      <c r="D77" s="54">
        <v>10</v>
      </c>
      <c r="E77" s="65" t="s">
        <v>136</v>
      </c>
      <c r="F77" s="55">
        <v>6</v>
      </c>
      <c r="G77" s="53"/>
      <c r="H77" s="57"/>
      <c r="I77" s="56"/>
      <c r="J77" s="56"/>
      <c r="K77" s="36" t="s">
        <v>65</v>
      </c>
      <c r="L77" s="83">
        <v>77</v>
      </c>
      <c r="M77" s="83"/>
      <c r="N77" s="63"/>
      <c r="O77" s="86" t="s">
        <v>176</v>
      </c>
      <c r="P77" s="88">
        <v>43579.67525462963</v>
      </c>
      <c r="Q77" s="86" t="s">
        <v>271</v>
      </c>
      <c r="R77" s="86"/>
      <c r="S77" s="86"/>
      <c r="T77" s="86" t="s">
        <v>287</v>
      </c>
      <c r="U77" s="89" t="s">
        <v>298</v>
      </c>
      <c r="V77" s="89" t="s">
        <v>298</v>
      </c>
      <c r="W77" s="88">
        <v>43579.67525462963</v>
      </c>
      <c r="X77" s="89" t="s">
        <v>369</v>
      </c>
      <c r="Y77" s="86"/>
      <c r="Z77" s="86"/>
      <c r="AA77" s="92" t="s">
        <v>419</v>
      </c>
      <c r="AB77" s="92" t="s">
        <v>413</v>
      </c>
      <c r="AC77" s="86" t="b">
        <v>0</v>
      </c>
      <c r="AD77" s="86">
        <v>1</v>
      </c>
      <c r="AE77" s="92" t="s">
        <v>429</v>
      </c>
      <c r="AF77" s="86" t="b">
        <v>0</v>
      </c>
      <c r="AG77" s="86" t="s">
        <v>431</v>
      </c>
      <c r="AH77" s="86"/>
      <c r="AI77" s="92" t="s">
        <v>425</v>
      </c>
      <c r="AJ77" s="86" t="b">
        <v>0</v>
      </c>
      <c r="AK77" s="86">
        <v>0</v>
      </c>
      <c r="AL77" s="92" t="s">
        <v>425</v>
      </c>
      <c r="AM77" s="86" t="s">
        <v>437</v>
      </c>
      <c r="AN77" s="86" t="b">
        <v>0</v>
      </c>
      <c r="AO77" s="92" t="s">
        <v>413</v>
      </c>
      <c r="AP77" s="86" t="s">
        <v>176</v>
      </c>
      <c r="AQ77" s="86">
        <v>0</v>
      </c>
      <c r="AR77" s="86">
        <v>0</v>
      </c>
      <c r="AS77" s="86"/>
      <c r="AT77" s="86"/>
      <c r="AU77" s="86"/>
      <c r="AV77" s="86"/>
      <c r="AW77" s="86"/>
      <c r="AX77" s="86"/>
      <c r="AY77" s="86"/>
      <c r="AZ77" s="86"/>
      <c r="BA77">
        <v>6</v>
      </c>
      <c r="BB77" s="85" t="str">
        <f>REPLACE(INDEX(GroupVertices[Group],MATCH(Edges[[#This Row],[Vertex 1]],GroupVertices[Vertex],0)),1,1,"")</f>
        <v>3</v>
      </c>
      <c r="BC77" s="85" t="str">
        <f>REPLACE(INDEX(GroupVertices[Group],MATCH(Edges[[#This Row],[Vertex 2]],GroupVertices[Vertex],0)),1,1,"")</f>
        <v>3</v>
      </c>
      <c r="BD77" s="51">
        <v>1</v>
      </c>
      <c r="BE77" s="52">
        <v>2.380952380952381</v>
      </c>
      <c r="BF77" s="51">
        <v>2</v>
      </c>
      <c r="BG77" s="52">
        <v>4.761904761904762</v>
      </c>
      <c r="BH77" s="51">
        <v>0</v>
      </c>
      <c r="BI77" s="52">
        <v>0</v>
      </c>
      <c r="BJ77" s="51">
        <v>39</v>
      </c>
      <c r="BK77" s="52">
        <v>92.85714285714286</v>
      </c>
      <c r="BL77" s="51">
        <v>42</v>
      </c>
    </row>
    <row r="78" spans="1:64" ht="30">
      <c r="A78" s="84" t="s">
        <v>234</v>
      </c>
      <c r="B78" s="84" t="s">
        <v>234</v>
      </c>
      <c r="C78" s="53" t="s">
        <v>1022</v>
      </c>
      <c r="D78" s="54">
        <v>10</v>
      </c>
      <c r="E78" s="65" t="s">
        <v>136</v>
      </c>
      <c r="F78" s="55">
        <v>6</v>
      </c>
      <c r="G78" s="53"/>
      <c r="H78" s="57"/>
      <c r="I78" s="56"/>
      <c r="J78" s="56"/>
      <c r="K78" s="36" t="s">
        <v>65</v>
      </c>
      <c r="L78" s="83">
        <v>78</v>
      </c>
      <c r="M78" s="83"/>
      <c r="N78" s="63"/>
      <c r="O78" s="86" t="s">
        <v>176</v>
      </c>
      <c r="P78" s="88">
        <v>43579.67525462963</v>
      </c>
      <c r="Q78" s="86" t="s">
        <v>272</v>
      </c>
      <c r="R78" s="86"/>
      <c r="S78" s="86"/>
      <c r="T78" s="86" t="s">
        <v>287</v>
      </c>
      <c r="U78" s="86"/>
      <c r="V78" s="89" t="s">
        <v>320</v>
      </c>
      <c r="W78" s="88">
        <v>43579.67525462963</v>
      </c>
      <c r="X78" s="89" t="s">
        <v>370</v>
      </c>
      <c r="Y78" s="86"/>
      <c r="Z78" s="86"/>
      <c r="AA78" s="92" t="s">
        <v>420</v>
      </c>
      <c r="AB78" s="92" t="s">
        <v>419</v>
      </c>
      <c r="AC78" s="86" t="b">
        <v>0</v>
      </c>
      <c r="AD78" s="86">
        <v>2</v>
      </c>
      <c r="AE78" s="92" t="s">
        <v>429</v>
      </c>
      <c r="AF78" s="86" t="b">
        <v>0</v>
      </c>
      <c r="AG78" s="86" t="s">
        <v>431</v>
      </c>
      <c r="AH78" s="86"/>
      <c r="AI78" s="92" t="s">
        <v>425</v>
      </c>
      <c r="AJ78" s="86" t="b">
        <v>0</v>
      </c>
      <c r="AK78" s="86">
        <v>1</v>
      </c>
      <c r="AL78" s="92" t="s">
        <v>425</v>
      </c>
      <c r="AM78" s="86" t="s">
        <v>437</v>
      </c>
      <c r="AN78" s="86" t="b">
        <v>0</v>
      </c>
      <c r="AO78" s="92" t="s">
        <v>419</v>
      </c>
      <c r="AP78" s="86" t="s">
        <v>176</v>
      </c>
      <c r="AQ78" s="86">
        <v>0</v>
      </c>
      <c r="AR78" s="86">
        <v>0</v>
      </c>
      <c r="AS78" s="86"/>
      <c r="AT78" s="86"/>
      <c r="AU78" s="86"/>
      <c r="AV78" s="86"/>
      <c r="AW78" s="86"/>
      <c r="AX78" s="86"/>
      <c r="AY78" s="86"/>
      <c r="AZ78" s="86"/>
      <c r="BA78">
        <v>6</v>
      </c>
      <c r="BB78" s="85" t="str">
        <f>REPLACE(INDEX(GroupVertices[Group],MATCH(Edges[[#This Row],[Vertex 1]],GroupVertices[Vertex],0)),1,1,"")</f>
        <v>3</v>
      </c>
      <c r="BC78" s="85" t="str">
        <f>REPLACE(INDEX(GroupVertices[Group],MATCH(Edges[[#This Row],[Vertex 2]],GroupVertices[Vertex],0)),1,1,"")</f>
        <v>3</v>
      </c>
      <c r="BD78" s="51">
        <v>1</v>
      </c>
      <c r="BE78" s="52">
        <v>2.3255813953488373</v>
      </c>
      <c r="BF78" s="51">
        <v>0</v>
      </c>
      <c r="BG78" s="52">
        <v>0</v>
      </c>
      <c r="BH78" s="51">
        <v>0</v>
      </c>
      <c r="BI78" s="52">
        <v>0</v>
      </c>
      <c r="BJ78" s="51">
        <v>42</v>
      </c>
      <c r="BK78" s="52">
        <v>97.67441860465117</v>
      </c>
      <c r="BL78" s="51">
        <v>43</v>
      </c>
    </row>
    <row r="79" spans="1:64" ht="30">
      <c r="A79" s="84" t="s">
        <v>234</v>
      </c>
      <c r="B79" s="84" t="s">
        <v>234</v>
      </c>
      <c r="C79" s="53" t="s">
        <v>1022</v>
      </c>
      <c r="D79" s="54">
        <v>10</v>
      </c>
      <c r="E79" s="65" t="s">
        <v>136</v>
      </c>
      <c r="F79" s="55">
        <v>6</v>
      </c>
      <c r="G79" s="53"/>
      <c r="H79" s="57"/>
      <c r="I79" s="56"/>
      <c r="J79" s="56"/>
      <c r="K79" s="36" t="s">
        <v>65</v>
      </c>
      <c r="L79" s="83">
        <v>79</v>
      </c>
      <c r="M79" s="83"/>
      <c r="N79" s="63"/>
      <c r="O79" s="86" t="s">
        <v>176</v>
      </c>
      <c r="P79" s="88">
        <v>43579.6752662037</v>
      </c>
      <c r="Q79" s="86" t="s">
        <v>273</v>
      </c>
      <c r="R79" s="86"/>
      <c r="S79" s="86"/>
      <c r="T79" s="86" t="s">
        <v>287</v>
      </c>
      <c r="U79" s="86"/>
      <c r="V79" s="89" t="s">
        <v>320</v>
      </c>
      <c r="W79" s="88">
        <v>43579.6752662037</v>
      </c>
      <c r="X79" s="89" t="s">
        <v>371</v>
      </c>
      <c r="Y79" s="86"/>
      <c r="Z79" s="86"/>
      <c r="AA79" s="92" t="s">
        <v>421</v>
      </c>
      <c r="AB79" s="92" t="s">
        <v>420</v>
      </c>
      <c r="AC79" s="86" t="b">
        <v>0</v>
      </c>
      <c r="AD79" s="86">
        <v>3</v>
      </c>
      <c r="AE79" s="92" t="s">
        <v>429</v>
      </c>
      <c r="AF79" s="86" t="b">
        <v>0</v>
      </c>
      <c r="AG79" s="86" t="s">
        <v>431</v>
      </c>
      <c r="AH79" s="86"/>
      <c r="AI79" s="92" t="s">
        <v>425</v>
      </c>
      <c r="AJ79" s="86" t="b">
        <v>0</v>
      </c>
      <c r="AK79" s="86">
        <v>0</v>
      </c>
      <c r="AL79" s="92" t="s">
        <v>425</v>
      </c>
      <c r="AM79" s="86" t="s">
        <v>437</v>
      </c>
      <c r="AN79" s="86" t="b">
        <v>0</v>
      </c>
      <c r="AO79" s="92" t="s">
        <v>420</v>
      </c>
      <c r="AP79" s="86" t="s">
        <v>176</v>
      </c>
      <c r="AQ79" s="86">
        <v>0</v>
      </c>
      <c r="AR79" s="86">
        <v>0</v>
      </c>
      <c r="AS79" s="86"/>
      <c r="AT79" s="86"/>
      <c r="AU79" s="86"/>
      <c r="AV79" s="86"/>
      <c r="AW79" s="86"/>
      <c r="AX79" s="86"/>
      <c r="AY79" s="86"/>
      <c r="AZ79" s="86"/>
      <c r="BA79">
        <v>6</v>
      </c>
      <c r="BB79" s="85" t="str">
        <f>REPLACE(INDEX(GroupVertices[Group],MATCH(Edges[[#This Row],[Vertex 1]],GroupVertices[Vertex],0)),1,1,"")</f>
        <v>3</v>
      </c>
      <c r="BC79" s="85" t="str">
        <f>REPLACE(INDEX(GroupVertices[Group],MATCH(Edges[[#This Row],[Vertex 2]],GroupVertices[Vertex],0)),1,1,"")</f>
        <v>3</v>
      </c>
      <c r="BD79" s="51">
        <v>2</v>
      </c>
      <c r="BE79" s="52">
        <v>4.25531914893617</v>
      </c>
      <c r="BF79" s="51">
        <v>1</v>
      </c>
      <c r="BG79" s="52">
        <v>2.127659574468085</v>
      </c>
      <c r="BH79" s="51">
        <v>0</v>
      </c>
      <c r="BI79" s="52">
        <v>0</v>
      </c>
      <c r="BJ79" s="51">
        <v>44</v>
      </c>
      <c r="BK79" s="52">
        <v>93.61702127659575</v>
      </c>
      <c r="BL79" s="51">
        <v>47</v>
      </c>
    </row>
    <row r="80" spans="1:64" ht="30">
      <c r="A80" s="84" t="s">
        <v>234</v>
      </c>
      <c r="B80" s="84" t="s">
        <v>234</v>
      </c>
      <c r="C80" s="53" t="s">
        <v>1022</v>
      </c>
      <c r="D80" s="54">
        <v>10</v>
      </c>
      <c r="E80" s="65" t="s">
        <v>136</v>
      </c>
      <c r="F80" s="55">
        <v>6</v>
      </c>
      <c r="G80" s="53"/>
      <c r="H80" s="57"/>
      <c r="I80" s="56"/>
      <c r="J80" s="56"/>
      <c r="K80" s="36" t="s">
        <v>65</v>
      </c>
      <c r="L80" s="83">
        <v>80</v>
      </c>
      <c r="M80" s="83"/>
      <c r="N80" s="63"/>
      <c r="O80" s="86" t="s">
        <v>176</v>
      </c>
      <c r="P80" s="88">
        <v>43579.69495370371</v>
      </c>
      <c r="Q80" s="86" t="s">
        <v>274</v>
      </c>
      <c r="R80" s="89" t="s">
        <v>280</v>
      </c>
      <c r="S80" s="86" t="s">
        <v>283</v>
      </c>
      <c r="T80" s="86" t="s">
        <v>287</v>
      </c>
      <c r="U80" s="86"/>
      <c r="V80" s="89" t="s">
        <v>320</v>
      </c>
      <c r="W80" s="88">
        <v>43579.69495370371</v>
      </c>
      <c r="X80" s="89" t="s">
        <v>372</v>
      </c>
      <c r="Y80" s="86"/>
      <c r="Z80" s="86"/>
      <c r="AA80" s="92" t="s">
        <v>422</v>
      </c>
      <c r="AB80" s="86"/>
      <c r="AC80" s="86" t="b">
        <v>0</v>
      </c>
      <c r="AD80" s="86">
        <v>1</v>
      </c>
      <c r="AE80" s="92" t="s">
        <v>425</v>
      </c>
      <c r="AF80" s="86" t="b">
        <v>1</v>
      </c>
      <c r="AG80" s="86" t="s">
        <v>431</v>
      </c>
      <c r="AH80" s="86"/>
      <c r="AI80" s="92" t="s">
        <v>397</v>
      </c>
      <c r="AJ80" s="86" t="b">
        <v>0</v>
      </c>
      <c r="AK80" s="86">
        <v>1</v>
      </c>
      <c r="AL80" s="92" t="s">
        <v>425</v>
      </c>
      <c r="AM80" s="86" t="s">
        <v>437</v>
      </c>
      <c r="AN80" s="86" t="b">
        <v>0</v>
      </c>
      <c r="AO80" s="92" t="s">
        <v>422</v>
      </c>
      <c r="AP80" s="86" t="s">
        <v>176</v>
      </c>
      <c r="AQ80" s="86">
        <v>0</v>
      </c>
      <c r="AR80" s="86">
        <v>0</v>
      </c>
      <c r="AS80" s="86"/>
      <c r="AT80" s="86"/>
      <c r="AU80" s="86"/>
      <c r="AV80" s="86"/>
      <c r="AW80" s="86"/>
      <c r="AX80" s="86"/>
      <c r="AY80" s="86"/>
      <c r="AZ80" s="86"/>
      <c r="BA80">
        <v>6</v>
      </c>
      <c r="BB80" s="85" t="str">
        <f>REPLACE(INDEX(GroupVertices[Group],MATCH(Edges[[#This Row],[Vertex 1]],GroupVertices[Vertex],0)),1,1,"")</f>
        <v>3</v>
      </c>
      <c r="BC80" s="85" t="str">
        <f>REPLACE(INDEX(GroupVertices[Group],MATCH(Edges[[#This Row],[Vertex 2]],GroupVertices[Vertex],0)),1,1,"")</f>
        <v>3</v>
      </c>
      <c r="BD80" s="51">
        <v>1</v>
      </c>
      <c r="BE80" s="52">
        <v>6.666666666666667</v>
      </c>
      <c r="BF80" s="51">
        <v>0</v>
      </c>
      <c r="BG80" s="52">
        <v>0</v>
      </c>
      <c r="BH80" s="51">
        <v>0</v>
      </c>
      <c r="BI80" s="52">
        <v>0</v>
      </c>
      <c r="BJ80" s="51">
        <v>14</v>
      </c>
      <c r="BK80" s="52">
        <v>93.33333333333333</v>
      </c>
      <c r="BL80" s="51">
        <v>15</v>
      </c>
    </row>
    <row r="81" spans="1:64" ht="15">
      <c r="A81" s="84" t="s">
        <v>236</v>
      </c>
      <c r="B81" s="84" t="s">
        <v>234</v>
      </c>
      <c r="C81" s="53" t="s">
        <v>1019</v>
      </c>
      <c r="D81" s="54">
        <v>3</v>
      </c>
      <c r="E81" s="65" t="s">
        <v>132</v>
      </c>
      <c r="F81" s="55">
        <v>32</v>
      </c>
      <c r="G81" s="53"/>
      <c r="H81" s="57"/>
      <c r="I81" s="56"/>
      <c r="J81" s="56"/>
      <c r="K81" s="36" t="s">
        <v>65</v>
      </c>
      <c r="L81" s="83">
        <v>81</v>
      </c>
      <c r="M81" s="83"/>
      <c r="N81" s="63"/>
      <c r="O81" s="86" t="s">
        <v>242</v>
      </c>
      <c r="P81" s="88">
        <v>43579.7062037037</v>
      </c>
      <c r="Q81" s="86" t="s">
        <v>259</v>
      </c>
      <c r="R81" s="86"/>
      <c r="S81" s="86"/>
      <c r="T81" s="86" t="s">
        <v>287</v>
      </c>
      <c r="U81" s="86"/>
      <c r="V81" s="89" t="s">
        <v>322</v>
      </c>
      <c r="W81" s="88">
        <v>43579.7062037037</v>
      </c>
      <c r="X81" s="89" t="s">
        <v>366</v>
      </c>
      <c r="Y81" s="86"/>
      <c r="Z81" s="86"/>
      <c r="AA81" s="92" t="s">
        <v>416</v>
      </c>
      <c r="AB81" s="86"/>
      <c r="AC81" s="86" t="b">
        <v>0</v>
      </c>
      <c r="AD81" s="86">
        <v>0</v>
      </c>
      <c r="AE81" s="92" t="s">
        <v>425</v>
      </c>
      <c r="AF81" s="86" t="b">
        <v>0</v>
      </c>
      <c r="AG81" s="86" t="s">
        <v>431</v>
      </c>
      <c r="AH81" s="86"/>
      <c r="AI81" s="92" t="s">
        <v>425</v>
      </c>
      <c r="AJ81" s="86" t="b">
        <v>0</v>
      </c>
      <c r="AK81" s="86">
        <v>2</v>
      </c>
      <c r="AL81" s="92" t="s">
        <v>415</v>
      </c>
      <c r="AM81" s="86" t="s">
        <v>441</v>
      </c>
      <c r="AN81" s="86" t="b">
        <v>0</v>
      </c>
      <c r="AO81" s="92" t="s">
        <v>415</v>
      </c>
      <c r="AP81" s="86" t="s">
        <v>176</v>
      </c>
      <c r="AQ81" s="86">
        <v>0</v>
      </c>
      <c r="AR81" s="86">
        <v>0</v>
      </c>
      <c r="AS81" s="86"/>
      <c r="AT81" s="86"/>
      <c r="AU81" s="86"/>
      <c r="AV81" s="86"/>
      <c r="AW81" s="86"/>
      <c r="AX81" s="86"/>
      <c r="AY81" s="86"/>
      <c r="AZ81" s="86"/>
      <c r="BA81">
        <v>1</v>
      </c>
      <c r="BB81" s="85" t="str">
        <f>REPLACE(INDEX(GroupVertices[Group],MATCH(Edges[[#This Row],[Vertex 1]],GroupVertices[Vertex],0)),1,1,"")</f>
        <v>3</v>
      </c>
      <c r="BC81" s="85" t="str">
        <f>REPLACE(INDEX(GroupVertices[Group],MATCH(Edges[[#This Row],[Vertex 2]],GroupVertices[Vertex],0)),1,1,"")</f>
        <v>3</v>
      </c>
      <c r="BD81" s="51">
        <v>1</v>
      </c>
      <c r="BE81" s="52">
        <v>5</v>
      </c>
      <c r="BF81" s="51">
        <v>1</v>
      </c>
      <c r="BG81" s="52">
        <v>5</v>
      </c>
      <c r="BH81" s="51">
        <v>0</v>
      </c>
      <c r="BI81" s="52">
        <v>0</v>
      </c>
      <c r="BJ81" s="51">
        <v>18</v>
      </c>
      <c r="BK81" s="52">
        <v>90</v>
      </c>
      <c r="BL81" s="51">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1"/>
    <dataValidation allowBlank="1" showErrorMessage="1" sqref="N2:N8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1"/>
    <dataValidation allowBlank="1" showInputMessage="1" promptTitle="Edge Color" prompt="To select an optional edge color, right-click and select Select Color on the right-click menu." sqref="C3:C81"/>
    <dataValidation allowBlank="1" showInputMessage="1" promptTitle="Edge Width" prompt="Enter an optional edge width between 1 and 10." errorTitle="Invalid Edge Width" error="The optional edge width must be a whole number between 1 and 10." sqref="D3:D81"/>
    <dataValidation allowBlank="1" showInputMessage="1" promptTitle="Edge Opacity" prompt="Enter an optional edge opacity between 0 (transparent) and 100 (opaque)." errorTitle="Invalid Edge Opacity" error="The optional edge opacity must be a whole number between 0 and 10." sqref="F3:F8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1">
      <formula1>ValidEdgeVisibilities</formula1>
    </dataValidation>
    <dataValidation allowBlank="1" showInputMessage="1" showErrorMessage="1" promptTitle="Vertex 1 Name" prompt="Enter the name of the edge's first vertex." sqref="A3:A81"/>
    <dataValidation allowBlank="1" showInputMessage="1" showErrorMessage="1" promptTitle="Vertex 2 Name" prompt="Enter the name of the edge's second vertex." sqref="B3:B81"/>
    <dataValidation allowBlank="1" showInputMessage="1" showErrorMessage="1" promptTitle="Edge Label" prompt="Enter an optional edge label." errorTitle="Invalid Edge Visibility" error="You have entered an unrecognized edge visibility.  Try selecting from the drop-down list instead." sqref="H3:H8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1"/>
  </dataValidations>
  <hyperlinks>
    <hyperlink ref="R6" r:id="rId1" display="https://twitter.com/JaneSancinito/status/1118984861119860736"/>
    <hyperlink ref="R7" r:id="rId2" display="https://twitter.com/JaneSancinito/status/1118984861119860736"/>
    <hyperlink ref="R8" r:id="rId3" display="https://twitter.com/JaneSancinito/status/1118984861119860736"/>
    <hyperlink ref="R9" r:id="rId4" display="https://twitter.com/JaneSancinito/status/1118984861119860736"/>
    <hyperlink ref="R31" r:id="rId5" display="https://en.wikipedia.org/wiki/Wikipedia:Women%27s_Classical_Committee/Events_and_Workshops"/>
    <hyperlink ref="R32" r:id="rId6" display="https://link.springer.com/referenceworkentry/10.1007%2F978-3-319-51726-1_3432-1"/>
    <hyperlink ref="R43" r:id="rId7" display="https://twitter.com/DataClassics/status/1118698048056713216"/>
    <hyperlink ref="R45" r:id="rId8" display="https://twitter.com/annapjudson/status/1121034773634400256"/>
    <hyperlink ref="R46" r:id="rId9" display="https://twitter.com/DataClassics/status/1118698048056713216"/>
    <hyperlink ref="R47" r:id="rId10" display="https://twitter.com/annapjudson/status/1121034773634400256"/>
    <hyperlink ref="R48" r:id="rId11" display="https://twitter.com/annapjudson/status/1121016552302829576"/>
    <hyperlink ref="R56" r:id="rId12" display="https://twitter.com/JaneSancinito/status/1118984861119860736"/>
    <hyperlink ref="R58" r:id="rId13" display="https://twitter.com/JaneSancinito/status/1118984861119860736"/>
    <hyperlink ref="R59" r:id="rId14" display="https://twitter.com/JaneSancinito/status/1118984861119860736"/>
    <hyperlink ref="R61" r:id="rId15" display="https://twitter.com/JaneSancinito/status/1118984861119860736"/>
    <hyperlink ref="R62" r:id="rId16" display="https://twitter.com/JaneSancinito/status/1118984861119860736"/>
    <hyperlink ref="R64" r:id="rId17" display="https://twitter.com/JaneSancinito/status/1118984861119860736"/>
    <hyperlink ref="R66" r:id="rId18" display="https://twitter.com/JaneSancinito/status/1118984861119860736"/>
    <hyperlink ref="R75" r:id="rId19" display="https://twitter.com/JaneSancinito/status/1119996111241007104"/>
    <hyperlink ref="R76" r:id="rId20" display="https://thefword.org.uk/2019/04/its-not-alleged-if-theres-no-allegation/?fbclid=IwAR0lHbyGcmvcUnYxBozsFr6OuqN5JFMsMaHWtUni8wfirKsKavjOqBhLZsc"/>
    <hyperlink ref="R80" r:id="rId21" display="https://twitter.com/annapjudson/status/1121016552302829576"/>
    <hyperlink ref="U12" r:id="rId22" display="https://pbs.twimg.com/media/D4duzBgWkAI3K6q.jpg"/>
    <hyperlink ref="U28" r:id="rId23" display="https://pbs.twimg.com/media/D4duzBgWkAI3K6q.jpg"/>
    <hyperlink ref="U31" r:id="rId24" display="https://pbs.twimg.com/media/D42E6spWwAAtzoW.jpg"/>
    <hyperlink ref="U33" r:id="rId25" display="https://pbs.twimg.com/media/D4duzBgWkAI3K6q.jpg"/>
    <hyperlink ref="U65" r:id="rId26" display="https://pbs.twimg.com/media/D4duzBgWkAI3K6q.jpg"/>
    <hyperlink ref="U69" r:id="rId27" display="https://pbs.twimg.com/media/D47gTHoWAAAbcRz.jpg"/>
    <hyperlink ref="U71" r:id="rId28" display="https://pbs.twimg.com/media/D47c9JjXkAMfSR-.png"/>
    <hyperlink ref="U72" r:id="rId29" display="https://pbs.twimg.com/media/D47gTHoWAAAbcRz.jpg"/>
    <hyperlink ref="U77" r:id="rId30" display="https://pbs.twimg.com/media/D47hP85W0AAfFVz.png"/>
    <hyperlink ref="V3" r:id="rId31" display="http://pbs.twimg.com/profile_images/910022613401001984/TZxD2MNm_normal.jpg"/>
    <hyperlink ref="V4" r:id="rId32" display="http://pbs.twimg.com/profile_images/910022613401001984/TZxD2MNm_normal.jpg"/>
    <hyperlink ref="V5" r:id="rId33" display="http://pbs.twimg.com/profile_images/555315595898413056/GBlIVNPp_normal.jpeg"/>
    <hyperlink ref="V6" r:id="rId34" display="http://pbs.twimg.com/profile_images/893938262011781120/PvD4MwYX_normal.jpg"/>
    <hyperlink ref="V7" r:id="rId35" display="http://pbs.twimg.com/profile_images/893938262011781120/PvD4MwYX_normal.jpg"/>
    <hyperlink ref="V8" r:id="rId36" display="http://pbs.twimg.com/profile_images/893938262011781120/PvD4MwYX_normal.jpg"/>
    <hyperlink ref="V9" r:id="rId37" display="http://pbs.twimg.com/profile_images/893938262011781120/PvD4MwYX_normal.jpg"/>
    <hyperlink ref="V10" r:id="rId38" display="http://pbs.twimg.com/profile_images/710070846979743745/T0glV-UG_normal.jpg"/>
    <hyperlink ref="V11" r:id="rId39" display="http://pbs.twimg.com/profile_images/1058041556119240704/un0_EVoh_normal.jpg"/>
    <hyperlink ref="V12" r:id="rId40" display="https://pbs.twimg.com/media/D4duzBgWkAI3K6q.jpg"/>
    <hyperlink ref="V13" r:id="rId41" display="http://pbs.twimg.com/profile_images/422877005076389888/WhJIEjrp_normal.png"/>
    <hyperlink ref="V14" r:id="rId42" display="http://pbs.twimg.com/profile_images/1023559386164285440/xgdUfC01_normal.jpg"/>
    <hyperlink ref="V15" r:id="rId43" display="http://pbs.twimg.com/profile_images/1023559386164285440/xgdUfC01_normal.jpg"/>
    <hyperlink ref="V16" r:id="rId44" display="http://pbs.twimg.com/profile_images/762320677487599616/RyaRYzWj_normal.jpg"/>
    <hyperlink ref="V17" r:id="rId45" display="http://pbs.twimg.com/profile_images/762320677487599616/RyaRYzWj_normal.jpg"/>
    <hyperlink ref="V18" r:id="rId46" display="http://pbs.twimg.com/profile_images/984544735376404480/MYwX5yk3_normal.jpg"/>
    <hyperlink ref="V19" r:id="rId47" display="http://pbs.twimg.com/profile_images/984544735376404480/MYwX5yk3_normal.jpg"/>
    <hyperlink ref="V20" r:id="rId48" display="http://pbs.twimg.com/profile_images/984544735376404480/MYwX5yk3_normal.jpg"/>
    <hyperlink ref="V21" r:id="rId49" display="http://pbs.twimg.com/profile_images/916307807573594112/sifVb75j_normal.jpg"/>
    <hyperlink ref="V22" r:id="rId50" display="http://pbs.twimg.com/profile_images/916307807573594112/sifVb75j_normal.jpg"/>
    <hyperlink ref="V23" r:id="rId51" display="http://pbs.twimg.com/profile_images/1070717753521250304/BdVAoou8_normal.jpg"/>
    <hyperlink ref="V24" r:id="rId52" display="http://pbs.twimg.com/profile_images/1070717753521250304/BdVAoou8_normal.jpg"/>
    <hyperlink ref="V25" r:id="rId53" display="http://pbs.twimg.com/profile_images/105405251/valeria-small-rede_normal.jpg"/>
    <hyperlink ref="V26" r:id="rId54" display="http://pbs.twimg.com/profile_images/105405251/valeria-small-rede_normal.jpg"/>
    <hyperlink ref="V27" r:id="rId55" display="http://pbs.twimg.com/profile_images/1097087825/Bibliography_normal.jpg"/>
    <hyperlink ref="V28" r:id="rId56" display="https://pbs.twimg.com/media/D4duzBgWkAI3K6q.jpg"/>
    <hyperlink ref="V29" r:id="rId57" display="http://pbs.twimg.com/profile_images/1679714511/Black_Moon_and_Ochre_normal.jpeg"/>
    <hyperlink ref="V30" r:id="rId58" display="http://pbs.twimg.com/profile_images/1679714511/Black_Moon_and_Ochre_normal.jpeg"/>
    <hyperlink ref="V31" r:id="rId59" display="https://pbs.twimg.com/media/D42E6spWwAAtzoW.jpg"/>
    <hyperlink ref="V32" r:id="rId60" display="http://pbs.twimg.com/profile_images/746354309072359424/cNd8oK5A_normal.jpg"/>
    <hyperlink ref="V33" r:id="rId61" display="https://pbs.twimg.com/media/D4duzBgWkAI3K6q.jpg"/>
    <hyperlink ref="V34" r:id="rId62" display="http://pbs.twimg.com/profile_images/1039237325132312577/trQYmiQV_normal.jpg"/>
    <hyperlink ref="V35" r:id="rId63" display="http://pbs.twimg.com/profile_images/1039237325132312577/trQYmiQV_normal.jpg"/>
    <hyperlink ref="V36" r:id="rId64" display="http://pbs.twimg.com/profile_images/987381027478888448/J3JXKEEJ_normal.jpg"/>
    <hyperlink ref="V37" r:id="rId65" display="http://pbs.twimg.com/profile_images/1107426611643801600/0kZ3mErY_normal.png"/>
    <hyperlink ref="V38" r:id="rId66" display="http://pbs.twimg.com/profile_images/1107426611643801600/0kZ3mErY_normal.png"/>
    <hyperlink ref="V39" r:id="rId67" display="http://pbs.twimg.com/profile_images/987381027478888448/J3JXKEEJ_normal.jpg"/>
    <hyperlink ref="V40" r:id="rId68" display="http://pbs.twimg.com/profile_images/552525124440580096/sTvWemTH_normal.png"/>
    <hyperlink ref="V41" r:id="rId69" display="http://pbs.twimg.com/profile_images/1006177718864695296/ZuhJHJYy_normal.jpg"/>
    <hyperlink ref="V42" r:id="rId70" display="http://pbs.twimg.com/profile_images/987381027478888448/J3JXKEEJ_normal.jpg"/>
    <hyperlink ref="V43" r:id="rId71" display="http://pbs.twimg.com/profile_images/979276701002760192/KJBJ345H_normal.jpg"/>
    <hyperlink ref="V44" r:id="rId72" display="http://pbs.twimg.com/profile_images/552525124440580096/sTvWemTH_normal.png"/>
    <hyperlink ref="V45" r:id="rId73" display="http://pbs.twimg.com/profile_images/552525124440580096/sTvWemTH_normal.png"/>
    <hyperlink ref="V46" r:id="rId74" display="http://pbs.twimg.com/profile_images/987381027478888448/J3JXKEEJ_normal.jpg"/>
    <hyperlink ref="V47" r:id="rId75" display="http://pbs.twimg.com/profile_images/987381027478888448/J3JXKEEJ_normal.jpg"/>
    <hyperlink ref="V48" r:id="rId76" display="http://pbs.twimg.com/profile_images/987381027478888448/J3JXKEEJ_normal.jpg"/>
    <hyperlink ref="V49" r:id="rId77" display="http://pbs.twimg.com/profile_images/987381027478888448/J3JXKEEJ_normal.jpg"/>
    <hyperlink ref="V50" r:id="rId78" display="http://pbs.twimg.com/profile_images/987381027478888448/J3JXKEEJ_normal.jpg"/>
    <hyperlink ref="V51" r:id="rId79" display="http://pbs.twimg.com/profile_images/979276701002760192/KJBJ345H_normal.jpg"/>
    <hyperlink ref="V52" r:id="rId80" display="http://pbs.twimg.com/profile_images/552525124440580096/sTvWemTH_normal.png"/>
    <hyperlink ref="V53" r:id="rId81" display="http://pbs.twimg.com/profile_images/1027166700721065984/mRqWned__normal.jpg"/>
    <hyperlink ref="V54" r:id="rId82" display="http://pbs.twimg.com/profile_images/552525124440580096/sTvWemTH_normal.png"/>
    <hyperlink ref="V55" r:id="rId83" display="http://pbs.twimg.com/profile_images/1027166700721065984/mRqWned__normal.jpg"/>
    <hyperlink ref="V56" r:id="rId84" display="http://pbs.twimg.com/profile_images/1078375927200051201/574nxRro_normal.jpg"/>
    <hyperlink ref="V57" r:id="rId85" display="http://pbs.twimg.com/profile_images/1039237325132312577/trQYmiQV_normal.jpg"/>
    <hyperlink ref="V58" r:id="rId86" display="http://pbs.twimg.com/profile_images/1027166700721065984/mRqWned__normal.jpg"/>
    <hyperlink ref="V59" r:id="rId87" display="http://pbs.twimg.com/profile_images/1078375927200051201/574nxRro_normal.jpg"/>
    <hyperlink ref="V60" r:id="rId88" display="http://pbs.twimg.com/profile_images/1039237325132312577/trQYmiQV_normal.jpg"/>
    <hyperlink ref="V61" r:id="rId89" display="http://pbs.twimg.com/profile_images/1027166700721065984/mRqWned__normal.jpg"/>
    <hyperlink ref="V62" r:id="rId90" display="http://pbs.twimg.com/profile_images/1078375927200051201/574nxRro_normal.jpg"/>
    <hyperlink ref="V63" r:id="rId91" display="http://pbs.twimg.com/profile_images/1039237325132312577/trQYmiQV_normal.jpg"/>
    <hyperlink ref="V64" r:id="rId92" display="http://pbs.twimg.com/profile_images/1027166700721065984/mRqWned__normal.jpg"/>
    <hyperlink ref="V65" r:id="rId93" display="https://pbs.twimg.com/media/D4duzBgWkAI3K6q.jpg"/>
    <hyperlink ref="V66" r:id="rId94" display="http://pbs.twimg.com/profile_images/1027166700721065984/mRqWned__normal.jpg"/>
    <hyperlink ref="V67" r:id="rId95" display="http://pbs.twimg.com/profile_images/1027166700721065984/mRqWned__normal.jpg"/>
    <hyperlink ref="V68" r:id="rId96" display="http://pbs.twimg.com/profile_images/1027166700721065984/mRqWned__normal.jpg"/>
    <hyperlink ref="V69" r:id="rId97" display="https://pbs.twimg.com/media/D47gTHoWAAAbcRz.jpg"/>
    <hyperlink ref="V70" r:id="rId98" display="http://pbs.twimg.com/profile_images/1027166700721065984/mRqWned__normal.jpg"/>
    <hyperlink ref="V71" r:id="rId99" display="https://pbs.twimg.com/media/D47c9JjXkAMfSR-.png"/>
    <hyperlink ref="V72" r:id="rId100" display="https://pbs.twimg.com/media/D47gTHoWAAAbcRz.jpg"/>
    <hyperlink ref="V73" r:id="rId101" display="http://pbs.twimg.com/profile_images/1027166700721065984/mRqWned__normal.jpg"/>
    <hyperlink ref="V74" r:id="rId102" display="http://pbs.twimg.com/profile_images/984568779123273728/JzJR61Qv_normal.jpg"/>
    <hyperlink ref="V75" r:id="rId103" display="http://pbs.twimg.com/profile_images/1027166700721065984/mRqWned__normal.jpg"/>
    <hyperlink ref="V76" r:id="rId104" display="http://pbs.twimg.com/profile_images/1027166700721065984/mRqWned__normal.jpg"/>
    <hyperlink ref="V77" r:id="rId105" display="https://pbs.twimg.com/media/D47hP85W0AAfFVz.png"/>
    <hyperlink ref="V78" r:id="rId106" display="http://pbs.twimg.com/profile_images/1027166700721065984/mRqWned__normal.jpg"/>
    <hyperlink ref="V79" r:id="rId107" display="http://pbs.twimg.com/profile_images/1027166700721065984/mRqWned__normal.jpg"/>
    <hyperlink ref="V80" r:id="rId108" display="http://pbs.twimg.com/profile_images/1027166700721065984/mRqWned__normal.jpg"/>
    <hyperlink ref="V81" r:id="rId109" display="http://pbs.twimg.com/profile_images/984568779123273728/JzJR61Qv_normal.jpg"/>
    <hyperlink ref="X3" r:id="rId110" display="https://twitter.com/#!/pennycoombe/status/1087730180930654209"/>
    <hyperlink ref="X4" r:id="rId111" display="https://twitter.com/#!/pennycoombe/status/1087730180930654209"/>
    <hyperlink ref="X5" r:id="rId112" display="https://twitter.com/#!/medievalsaints/status/1118885169665015809"/>
    <hyperlink ref="X6" r:id="rId113" display="https://twitter.com/#!/kinthelibrary/status/1119209085742780416"/>
    <hyperlink ref="X7" r:id="rId114" display="https://twitter.com/#!/kinthelibrary/status/1119209085742780416"/>
    <hyperlink ref="X8" r:id="rId115" display="https://twitter.com/#!/kinthelibrary/status/1119209085742780416"/>
    <hyperlink ref="X9" r:id="rId116" display="https://twitter.com/#!/kinthelibrary/status/1119209085742780416"/>
    <hyperlink ref="X10" r:id="rId117" display="https://twitter.com/#!/durham_classics/status/1120700170361085953"/>
    <hyperlink ref="X11" r:id="rId118" display="https://twitter.com/#!/maimusie/status/1120719574498979840"/>
    <hyperlink ref="X12" r:id="rId119" display="https://twitter.com/#!/elliemackin/status/1120721920931004416"/>
    <hyperlink ref="X13" r:id="rId120" display="https://twitter.com/#!/sarahebond/status/1120764843856945154"/>
    <hyperlink ref="X14" r:id="rId121" display="https://twitter.com/#!/florencesn/status/1121033085213130752"/>
    <hyperlink ref="X15" r:id="rId122" display="https://twitter.com/#!/florencesn/status/1121033085213130752"/>
    <hyperlink ref="X16" r:id="rId123" display="https://twitter.com/#!/wn_cac/status/1121041145256136704"/>
    <hyperlink ref="X17" r:id="rId124" display="https://twitter.com/#!/wn_cac/status/1121041145256136704"/>
    <hyperlink ref="X18" r:id="rId125" display="https://twitter.com/#!/richardnevell/status/1120724911432130560"/>
    <hyperlink ref="X19" r:id="rId126" display="https://twitter.com/#!/richardnevell/status/1121046264848760833"/>
    <hyperlink ref="X20" r:id="rId127" display="https://twitter.com/#!/richardnevell/status/1121046264848760833"/>
    <hyperlink ref="X21" r:id="rId128" display="https://twitter.com/#!/jesswade/status/1121052174031773696"/>
    <hyperlink ref="X22" r:id="rId129" display="https://twitter.com/#!/jesswade/status/1121052174031773696"/>
    <hyperlink ref="X23" r:id="rId130" display="https://twitter.com/#!/liamjohnbell/status/1121052267812143104"/>
    <hyperlink ref="X24" r:id="rId131" display="https://twitter.com/#!/liamjohnbell/status/1121052267812143104"/>
    <hyperlink ref="X25" r:id="rId132" display="https://twitter.com/#!/valeriadepaiva/status/1121053325464457216"/>
    <hyperlink ref="X26" r:id="rId133" display="https://twitter.com/#!/valeriadepaiva/status/1121053325464457216"/>
    <hyperlink ref="X27" r:id="rId134" display="https://twitter.com/#!/lizgloyn/status/1120698077906649089"/>
    <hyperlink ref="X28" r:id="rId135" display="https://twitter.com/#!/lizgloyn/status/1121082477743935488"/>
    <hyperlink ref="X29" r:id="rId136" display="https://twitter.com/#!/lucianixon/status/1121093082483761152"/>
    <hyperlink ref="X30" r:id="rId137" display="https://twitter.com/#!/lucianixon/status/1121093082483761152"/>
    <hyperlink ref="X31" r:id="rId138" display="https://twitter.com/#!/claire_m/status/1120698045585350660"/>
    <hyperlink ref="X32" r:id="rId139" display="https://twitter.com/#!/claire_m/status/1120699434256535557"/>
    <hyperlink ref="X33" r:id="rId140" display="https://twitter.com/#!/claire_m/status/1120710047254896640"/>
    <hyperlink ref="X34" r:id="rId141" display="https://twitter.com/#!/janesancinito/status/1120714812902772737"/>
    <hyperlink ref="X35" r:id="rId142" display="https://twitter.com/#!/janesancinito/status/1120725397723910144"/>
    <hyperlink ref="X36" r:id="rId143" display="https://twitter.com/#!/annapjudson/status/1120764728811425795"/>
    <hyperlink ref="X37" r:id="rId144" display="https://twitter.com/#!/wikiwomeninred/status/1121090387274235907"/>
    <hyperlink ref="X38" r:id="rId145" display="https://twitter.com/#!/wikiwomeninred/status/1121090387274235907"/>
    <hyperlink ref="X39" r:id="rId146" display="https://twitter.com/#!/annapjudson/status/1121016552302829576"/>
    <hyperlink ref="X40" r:id="rId147" display="https://twitter.com/#!/katexe/status/1121016679197224966"/>
    <hyperlink ref="X41" r:id="rId148" display="https://twitter.com/#!/camclassics/status/1121048581127987200"/>
    <hyperlink ref="X42" r:id="rId149" display="https://twitter.com/#!/annapjudson/status/1121016552302829576"/>
    <hyperlink ref="X43" r:id="rId150" display="https://twitter.com/#!/vicky_austen/status/1118823077272608768"/>
    <hyperlink ref="X44" r:id="rId151" display="https://twitter.com/#!/katexe/status/1121016679197224966"/>
    <hyperlink ref="X45" r:id="rId152" display="https://twitter.com/#!/katexe/status/1121040532065615872"/>
    <hyperlink ref="X46" r:id="rId153" display="https://twitter.com/#!/annapjudson/status/1118821990578651137"/>
    <hyperlink ref="X47" r:id="rId154" display="https://twitter.com/#!/annapjudson/status/1121035114794901504"/>
    <hyperlink ref="X48" r:id="rId155" display="https://twitter.com/#!/annapjudson/status/1121092210185912320"/>
    <hyperlink ref="X49" r:id="rId156" display="https://twitter.com/#!/annapjudson/status/1121094075892084736"/>
    <hyperlink ref="X50" r:id="rId157" display="https://twitter.com/#!/annapjudson/status/1121094075892084736"/>
    <hyperlink ref="X51" r:id="rId158" display="https://twitter.com/#!/vicky_austen/status/1118130107447676928"/>
    <hyperlink ref="X52" r:id="rId159" display="https://twitter.com/#!/katexe/status/1118131116567924737"/>
    <hyperlink ref="X53" r:id="rId160" display="https://twitter.com/#!/tigerlilyrocks/status/1119994306230722560"/>
    <hyperlink ref="X54" r:id="rId161" display="https://twitter.com/#!/katexe/status/1118131116567924737"/>
    <hyperlink ref="X55" r:id="rId162" display="https://twitter.com/#!/tigerlilyrocks/status/1119994306230722560"/>
    <hyperlink ref="X56" r:id="rId163" display="https://twitter.com/#!/alexiahudson/status/1119026833046016001"/>
    <hyperlink ref="X57" r:id="rId164" display="https://twitter.com/#!/janesancinito/status/1120714812902772737"/>
    <hyperlink ref="X58" r:id="rId165" display="https://twitter.com/#!/tigerlilyrocks/status/1119994533197090817"/>
    <hyperlink ref="X59" r:id="rId166" display="https://twitter.com/#!/alexiahudson/status/1119026833046016001"/>
    <hyperlink ref="X60" r:id="rId167" display="https://twitter.com/#!/janesancinito/status/1120714812902772737"/>
    <hyperlink ref="X61" r:id="rId168" display="https://twitter.com/#!/tigerlilyrocks/status/1119994533197090817"/>
    <hyperlink ref="X62" r:id="rId169" display="https://twitter.com/#!/alexiahudson/status/1119026833046016001"/>
    <hyperlink ref="X63" r:id="rId170" display="https://twitter.com/#!/janesancinito/status/1120714812902772737"/>
    <hyperlink ref="X64" r:id="rId171" display="https://twitter.com/#!/tigerlilyrocks/status/1119994533197090817"/>
    <hyperlink ref="X65" r:id="rId172" display="https://twitter.com/#!/janesancinito/status/1118984861119860736"/>
    <hyperlink ref="X66" r:id="rId173" display="https://twitter.com/#!/tigerlilyrocks/status/1119994533197090817"/>
    <hyperlink ref="X67" r:id="rId174" display="https://twitter.com/#!/tigerlilyrocks/status/1119994935317602304"/>
    <hyperlink ref="X68" r:id="rId175" display="https://twitter.com/#!/tigerlilyrocks/status/1119994306230722560"/>
    <hyperlink ref="X69" r:id="rId176" display="https://twitter.com/#!/tigerlilyrocks/status/1121084472923963392"/>
    <hyperlink ref="X70" r:id="rId177" display="https://twitter.com/#!/tigerlilyrocks/status/1121095591600304128"/>
    <hyperlink ref="X71" r:id="rId178" display="https://twitter.com/#!/tigerlilyrocks/status/1121084469841211392"/>
    <hyperlink ref="X72" r:id="rId179" display="https://twitter.com/#!/tigerlilyrocks/status/1121084472923963392"/>
    <hyperlink ref="X73" r:id="rId180" display="https://twitter.com/#!/tigerlilyrocks/status/1121095591600304128"/>
    <hyperlink ref="X74" r:id="rId181" display="https://twitter.com/#!/moominmamma7/status/1121095693412728833"/>
    <hyperlink ref="X75" r:id="rId182" display="https://twitter.com/#!/tigerlilyrocks/status/1120238928961908736"/>
    <hyperlink ref="X76" r:id="rId183" display="https://twitter.com/#!/tigerlilyrocks/status/1121084471623680000"/>
    <hyperlink ref="X77" r:id="rId184" display="https://twitter.com/#!/tigerlilyrocks/status/1121084475218305027"/>
    <hyperlink ref="X78" r:id="rId185" display="https://twitter.com/#!/tigerlilyrocks/status/1121084477067935745"/>
    <hyperlink ref="X79" r:id="rId186" display="https://twitter.com/#!/tigerlilyrocks/status/1121084478221357061"/>
    <hyperlink ref="X80" r:id="rId187" display="https://twitter.com/#!/tigerlilyrocks/status/1121091616108888070"/>
    <hyperlink ref="X81" r:id="rId188" display="https://twitter.com/#!/moominmamma7/status/1121095693412728833"/>
  </hyperlinks>
  <printOptions/>
  <pageMargins left="0.7" right="0.7" top="0.75" bottom="0.75" header="0.3" footer="0.3"/>
  <pageSetup horizontalDpi="600" verticalDpi="600" orientation="portrait" r:id="rId192"/>
  <legacyDrawing r:id="rId190"/>
  <tableParts>
    <tablePart r:id="rId19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4"/>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935</v>
      </c>
      <c r="B1" s="13" t="s">
        <v>992</v>
      </c>
      <c r="C1" s="13" t="s">
        <v>993</v>
      </c>
      <c r="D1" s="13" t="s">
        <v>144</v>
      </c>
      <c r="E1" s="13" t="s">
        <v>995</v>
      </c>
      <c r="F1" s="13" t="s">
        <v>996</v>
      </c>
      <c r="G1" s="13" t="s">
        <v>997</v>
      </c>
    </row>
    <row r="2" spans="1:7" ht="15">
      <c r="A2" s="85" t="s">
        <v>765</v>
      </c>
      <c r="B2" s="85">
        <v>45</v>
      </c>
      <c r="C2" s="133">
        <v>0.04007123775601069</v>
      </c>
      <c r="D2" s="85" t="s">
        <v>994</v>
      </c>
      <c r="E2" s="85"/>
      <c r="F2" s="85"/>
      <c r="G2" s="85"/>
    </row>
    <row r="3" spans="1:7" ht="15">
      <c r="A3" s="85" t="s">
        <v>766</v>
      </c>
      <c r="B3" s="85">
        <v>11</v>
      </c>
      <c r="C3" s="133">
        <v>0.009795191451469279</v>
      </c>
      <c r="D3" s="85" t="s">
        <v>994</v>
      </c>
      <c r="E3" s="85"/>
      <c r="F3" s="85"/>
      <c r="G3" s="85"/>
    </row>
    <row r="4" spans="1:7" ht="15">
      <c r="A4" s="85" t="s">
        <v>767</v>
      </c>
      <c r="B4" s="85">
        <v>0</v>
      </c>
      <c r="C4" s="133">
        <v>0</v>
      </c>
      <c r="D4" s="85" t="s">
        <v>994</v>
      </c>
      <c r="E4" s="85"/>
      <c r="F4" s="85"/>
      <c r="G4" s="85"/>
    </row>
    <row r="5" spans="1:7" ht="15">
      <c r="A5" s="85" t="s">
        <v>768</v>
      </c>
      <c r="B5" s="85">
        <v>1067</v>
      </c>
      <c r="C5" s="133">
        <v>0.95013357079252</v>
      </c>
      <c r="D5" s="85" t="s">
        <v>994</v>
      </c>
      <c r="E5" s="85"/>
      <c r="F5" s="85"/>
      <c r="G5" s="85"/>
    </row>
    <row r="6" spans="1:7" ht="15">
      <c r="A6" s="85" t="s">
        <v>769</v>
      </c>
      <c r="B6" s="85">
        <v>1123</v>
      </c>
      <c r="C6" s="133">
        <v>1</v>
      </c>
      <c r="D6" s="85" t="s">
        <v>994</v>
      </c>
      <c r="E6" s="85"/>
      <c r="F6" s="85"/>
      <c r="G6" s="85"/>
    </row>
    <row r="7" spans="1:7" ht="15">
      <c r="A7" s="91" t="s">
        <v>770</v>
      </c>
      <c r="B7" s="91">
        <v>50</v>
      </c>
      <c r="C7" s="134">
        <v>0</v>
      </c>
      <c r="D7" s="91" t="s">
        <v>994</v>
      </c>
      <c r="E7" s="91" t="b">
        <v>0</v>
      </c>
      <c r="F7" s="91" t="b">
        <v>0</v>
      </c>
      <c r="G7" s="91" t="b">
        <v>0</v>
      </c>
    </row>
    <row r="8" spans="1:7" ht="15">
      <c r="A8" s="91" t="s">
        <v>771</v>
      </c>
      <c r="B8" s="91">
        <v>22</v>
      </c>
      <c r="C8" s="134">
        <v>0.0198718420630652</v>
      </c>
      <c r="D8" s="91" t="s">
        <v>994</v>
      </c>
      <c r="E8" s="91" t="b">
        <v>0</v>
      </c>
      <c r="F8" s="91" t="b">
        <v>0</v>
      </c>
      <c r="G8" s="91" t="b">
        <v>0</v>
      </c>
    </row>
    <row r="9" spans="1:7" ht="15">
      <c r="A9" s="91" t="s">
        <v>772</v>
      </c>
      <c r="B9" s="91">
        <v>19</v>
      </c>
      <c r="C9" s="134">
        <v>0.010967186352033802</v>
      </c>
      <c r="D9" s="91" t="s">
        <v>994</v>
      </c>
      <c r="E9" s="91" t="b">
        <v>0</v>
      </c>
      <c r="F9" s="91" t="b">
        <v>0</v>
      </c>
      <c r="G9" s="91" t="b">
        <v>0</v>
      </c>
    </row>
    <row r="10" spans="1:7" ht="15">
      <c r="A10" s="91" t="s">
        <v>773</v>
      </c>
      <c r="B10" s="91">
        <v>19</v>
      </c>
      <c r="C10" s="134">
        <v>0.010967186352033802</v>
      </c>
      <c r="D10" s="91" t="s">
        <v>994</v>
      </c>
      <c r="E10" s="91" t="b">
        <v>0</v>
      </c>
      <c r="F10" s="91" t="b">
        <v>0</v>
      </c>
      <c r="G10" s="91" t="b">
        <v>0</v>
      </c>
    </row>
    <row r="11" spans="1:7" ht="15">
      <c r="A11" s="91" t="s">
        <v>774</v>
      </c>
      <c r="B11" s="91">
        <v>16</v>
      </c>
      <c r="C11" s="134">
        <v>0.017491868513056598</v>
      </c>
      <c r="D11" s="91" t="s">
        <v>994</v>
      </c>
      <c r="E11" s="91" t="b">
        <v>0</v>
      </c>
      <c r="F11" s="91" t="b">
        <v>0</v>
      </c>
      <c r="G11" s="91" t="b">
        <v>0</v>
      </c>
    </row>
    <row r="12" spans="1:7" ht="15">
      <c r="A12" s="91" t="s">
        <v>790</v>
      </c>
      <c r="B12" s="91">
        <v>14</v>
      </c>
      <c r="C12" s="134">
        <v>0.01432168259416719</v>
      </c>
      <c r="D12" s="91" t="s">
        <v>994</v>
      </c>
      <c r="E12" s="91" t="b">
        <v>0</v>
      </c>
      <c r="F12" s="91" t="b">
        <v>0</v>
      </c>
      <c r="G12" s="91" t="b">
        <v>0</v>
      </c>
    </row>
    <row r="13" spans="1:7" ht="15">
      <c r="A13" s="91" t="s">
        <v>779</v>
      </c>
      <c r="B13" s="91">
        <v>12</v>
      </c>
      <c r="C13" s="134">
        <v>0.010216298213544956</v>
      </c>
      <c r="D13" s="91" t="s">
        <v>994</v>
      </c>
      <c r="E13" s="91" t="b">
        <v>0</v>
      </c>
      <c r="F13" s="91" t="b">
        <v>0</v>
      </c>
      <c r="G13" s="91" t="b">
        <v>0</v>
      </c>
    </row>
    <row r="14" spans="1:7" ht="15">
      <c r="A14" s="91" t="s">
        <v>229</v>
      </c>
      <c r="B14" s="91">
        <v>12</v>
      </c>
      <c r="C14" s="134">
        <v>0.010216298213544956</v>
      </c>
      <c r="D14" s="91" t="s">
        <v>994</v>
      </c>
      <c r="E14" s="91" t="b">
        <v>0</v>
      </c>
      <c r="F14" s="91" t="b">
        <v>0</v>
      </c>
      <c r="G14" s="91" t="b">
        <v>0</v>
      </c>
    </row>
    <row r="15" spans="1:7" ht="15">
      <c r="A15" s="91" t="s">
        <v>783</v>
      </c>
      <c r="B15" s="91">
        <v>12</v>
      </c>
      <c r="C15" s="134">
        <v>0.010216298213544956</v>
      </c>
      <c r="D15" s="91" t="s">
        <v>994</v>
      </c>
      <c r="E15" s="91" t="b">
        <v>0</v>
      </c>
      <c r="F15" s="91" t="b">
        <v>0</v>
      </c>
      <c r="G15" s="91" t="b">
        <v>0</v>
      </c>
    </row>
    <row r="16" spans="1:7" ht="15">
      <c r="A16" s="91" t="s">
        <v>776</v>
      </c>
      <c r="B16" s="91">
        <v>11</v>
      </c>
      <c r="C16" s="134">
        <v>0.0099359210315326</v>
      </c>
      <c r="D16" s="91" t="s">
        <v>994</v>
      </c>
      <c r="E16" s="91" t="b">
        <v>1</v>
      </c>
      <c r="F16" s="91" t="b">
        <v>0</v>
      </c>
      <c r="G16" s="91" t="b">
        <v>0</v>
      </c>
    </row>
    <row r="17" spans="1:7" ht="15">
      <c r="A17" s="91" t="s">
        <v>777</v>
      </c>
      <c r="B17" s="91">
        <v>11</v>
      </c>
      <c r="C17" s="134">
        <v>0.0099359210315326</v>
      </c>
      <c r="D17" s="91" t="s">
        <v>994</v>
      </c>
      <c r="E17" s="91" t="b">
        <v>0</v>
      </c>
      <c r="F17" s="91" t="b">
        <v>0</v>
      </c>
      <c r="G17" s="91" t="b">
        <v>0</v>
      </c>
    </row>
    <row r="18" spans="1:7" ht="15">
      <c r="A18" s="91" t="s">
        <v>778</v>
      </c>
      <c r="B18" s="91">
        <v>11</v>
      </c>
      <c r="C18" s="134">
        <v>0.0099359210315326</v>
      </c>
      <c r="D18" s="91" t="s">
        <v>994</v>
      </c>
      <c r="E18" s="91" t="b">
        <v>0</v>
      </c>
      <c r="F18" s="91" t="b">
        <v>0</v>
      </c>
      <c r="G18" s="91" t="b">
        <v>0</v>
      </c>
    </row>
    <row r="19" spans="1:7" ht="15">
      <c r="A19" s="91" t="s">
        <v>780</v>
      </c>
      <c r="B19" s="91">
        <v>11</v>
      </c>
      <c r="C19" s="134">
        <v>0.0099359210315326</v>
      </c>
      <c r="D19" s="91" t="s">
        <v>994</v>
      </c>
      <c r="E19" s="91" t="b">
        <v>0</v>
      </c>
      <c r="F19" s="91" t="b">
        <v>0</v>
      </c>
      <c r="G19" s="91" t="b">
        <v>0</v>
      </c>
    </row>
    <row r="20" spans="1:7" ht="15">
      <c r="A20" s="91" t="s">
        <v>781</v>
      </c>
      <c r="B20" s="91">
        <v>11</v>
      </c>
      <c r="C20" s="134">
        <v>0.0099359210315326</v>
      </c>
      <c r="D20" s="91" t="s">
        <v>994</v>
      </c>
      <c r="E20" s="91" t="b">
        <v>0</v>
      </c>
      <c r="F20" s="91" t="b">
        <v>0</v>
      </c>
      <c r="G20" s="91" t="b">
        <v>0</v>
      </c>
    </row>
    <row r="21" spans="1:7" ht="15">
      <c r="A21" s="91" t="s">
        <v>936</v>
      </c>
      <c r="B21" s="91">
        <v>11</v>
      </c>
      <c r="C21" s="134">
        <v>0.0099359210315326</v>
      </c>
      <c r="D21" s="91" t="s">
        <v>994</v>
      </c>
      <c r="E21" s="91" t="b">
        <v>0</v>
      </c>
      <c r="F21" s="91" t="b">
        <v>0</v>
      </c>
      <c r="G21" s="91" t="b">
        <v>0</v>
      </c>
    </row>
    <row r="22" spans="1:7" ht="15">
      <c r="A22" s="91" t="s">
        <v>232</v>
      </c>
      <c r="B22" s="91">
        <v>11</v>
      </c>
      <c r="C22" s="134">
        <v>0.0099359210315326</v>
      </c>
      <c r="D22" s="91" t="s">
        <v>994</v>
      </c>
      <c r="E22" s="91" t="b">
        <v>0</v>
      </c>
      <c r="F22" s="91" t="b">
        <v>0</v>
      </c>
      <c r="G22" s="91" t="b">
        <v>0</v>
      </c>
    </row>
    <row r="23" spans="1:7" ht="15">
      <c r="A23" s="91" t="s">
        <v>937</v>
      </c>
      <c r="B23" s="91">
        <v>11</v>
      </c>
      <c r="C23" s="134">
        <v>0.0099359210315326</v>
      </c>
      <c r="D23" s="91" t="s">
        <v>994</v>
      </c>
      <c r="E23" s="91" t="b">
        <v>0</v>
      </c>
      <c r="F23" s="91" t="b">
        <v>0</v>
      </c>
      <c r="G23" s="91" t="b">
        <v>0</v>
      </c>
    </row>
    <row r="24" spans="1:7" ht="15">
      <c r="A24" s="91" t="s">
        <v>784</v>
      </c>
      <c r="B24" s="91">
        <v>10</v>
      </c>
      <c r="C24" s="134">
        <v>0.009601236323296963</v>
      </c>
      <c r="D24" s="91" t="s">
        <v>994</v>
      </c>
      <c r="E24" s="91" t="b">
        <v>0</v>
      </c>
      <c r="F24" s="91" t="b">
        <v>0</v>
      </c>
      <c r="G24" s="91" t="b">
        <v>0</v>
      </c>
    </row>
    <row r="25" spans="1:7" ht="15">
      <c r="A25" s="91" t="s">
        <v>938</v>
      </c>
      <c r="B25" s="91">
        <v>10</v>
      </c>
      <c r="C25" s="134">
        <v>0.009601236323296963</v>
      </c>
      <c r="D25" s="91" t="s">
        <v>994</v>
      </c>
      <c r="E25" s="91" t="b">
        <v>0</v>
      </c>
      <c r="F25" s="91" t="b">
        <v>0</v>
      </c>
      <c r="G25" s="91" t="b">
        <v>0</v>
      </c>
    </row>
    <row r="26" spans="1:7" ht="15">
      <c r="A26" s="91" t="s">
        <v>939</v>
      </c>
      <c r="B26" s="91">
        <v>10</v>
      </c>
      <c r="C26" s="134">
        <v>0.009601236323296963</v>
      </c>
      <c r="D26" s="91" t="s">
        <v>994</v>
      </c>
      <c r="E26" s="91" t="b">
        <v>0</v>
      </c>
      <c r="F26" s="91" t="b">
        <v>0</v>
      </c>
      <c r="G26" s="91" t="b">
        <v>0</v>
      </c>
    </row>
    <row r="27" spans="1:7" ht="15">
      <c r="A27" s="91" t="s">
        <v>756</v>
      </c>
      <c r="B27" s="91">
        <v>9</v>
      </c>
      <c r="C27" s="134">
        <v>0.009839176038594336</v>
      </c>
      <c r="D27" s="91" t="s">
        <v>994</v>
      </c>
      <c r="E27" s="91" t="b">
        <v>0</v>
      </c>
      <c r="F27" s="91" t="b">
        <v>0</v>
      </c>
      <c r="G27" s="91" t="b">
        <v>0</v>
      </c>
    </row>
    <row r="28" spans="1:7" ht="15">
      <c r="A28" s="91" t="s">
        <v>787</v>
      </c>
      <c r="B28" s="91">
        <v>9</v>
      </c>
      <c r="C28" s="134">
        <v>0.009206795953393193</v>
      </c>
      <c r="D28" s="91" t="s">
        <v>994</v>
      </c>
      <c r="E28" s="91" t="b">
        <v>0</v>
      </c>
      <c r="F28" s="91" t="b">
        <v>0</v>
      </c>
      <c r="G28" s="91" t="b">
        <v>0</v>
      </c>
    </row>
    <row r="29" spans="1:7" ht="15">
      <c r="A29" s="91" t="s">
        <v>940</v>
      </c>
      <c r="B29" s="91">
        <v>9</v>
      </c>
      <c r="C29" s="134">
        <v>0.009206795953393193</v>
      </c>
      <c r="D29" s="91" t="s">
        <v>994</v>
      </c>
      <c r="E29" s="91" t="b">
        <v>1</v>
      </c>
      <c r="F29" s="91" t="b">
        <v>0</v>
      </c>
      <c r="G29" s="91" t="b">
        <v>0</v>
      </c>
    </row>
    <row r="30" spans="1:7" ht="15">
      <c r="A30" s="91" t="s">
        <v>941</v>
      </c>
      <c r="B30" s="91">
        <v>9</v>
      </c>
      <c r="C30" s="134">
        <v>0.009206795953393193</v>
      </c>
      <c r="D30" s="91" t="s">
        <v>994</v>
      </c>
      <c r="E30" s="91" t="b">
        <v>0</v>
      </c>
      <c r="F30" s="91" t="b">
        <v>0</v>
      </c>
      <c r="G30" s="91" t="b">
        <v>0</v>
      </c>
    </row>
    <row r="31" spans="1:7" ht="15">
      <c r="A31" s="91" t="s">
        <v>227</v>
      </c>
      <c r="B31" s="91">
        <v>9</v>
      </c>
      <c r="C31" s="134">
        <v>0.009206795953393193</v>
      </c>
      <c r="D31" s="91" t="s">
        <v>994</v>
      </c>
      <c r="E31" s="91" t="b">
        <v>0</v>
      </c>
      <c r="F31" s="91" t="b">
        <v>0</v>
      </c>
      <c r="G31" s="91" t="b">
        <v>0</v>
      </c>
    </row>
    <row r="32" spans="1:7" ht="15">
      <c r="A32" s="91" t="s">
        <v>785</v>
      </c>
      <c r="B32" s="91">
        <v>8</v>
      </c>
      <c r="C32" s="134">
        <v>0.008745934256528299</v>
      </c>
      <c r="D32" s="91" t="s">
        <v>994</v>
      </c>
      <c r="E32" s="91" t="b">
        <v>0</v>
      </c>
      <c r="F32" s="91" t="b">
        <v>0</v>
      </c>
      <c r="G32" s="91" t="b">
        <v>0</v>
      </c>
    </row>
    <row r="33" spans="1:7" ht="15">
      <c r="A33" s="91" t="s">
        <v>786</v>
      </c>
      <c r="B33" s="91">
        <v>8</v>
      </c>
      <c r="C33" s="134">
        <v>0.008745934256528299</v>
      </c>
      <c r="D33" s="91" t="s">
        <v>994</v>
      </c>
      <c r="E33" s="91" t="b">
        <v>0</v>
      </c>
      <c r="F33" s="91" t="b">
        <v>0</v>
      </c>
      <c r="G33" s="91" t="b">
        <v>0</v>
      </c>
    </row>
    <row r="34" spans="1:7" ht="15">
      <c r="A34" s="91" t="s">
        <v>788</v>
      </c>
      <c r="B34" s="91">
        <v>8</v>
      </c>
      <c r="C34" s="134">
        <v>0.008745934256528299</v>
      </c>
      <c r="D34" s="91" t="s">
        <v>994</v>
      </c>
      <c r="E34" s="91" t="b">
        <v>0</v>
      </c>
      <c r="F34" s="91" t="b">
        <v>0</v>
      </c>
      <c r="G34" s="91" t="b">
        <v>0</v>
      </c>
    </row>
    <row r="35" spans="1:7" ht="15">
      <c r="A35" s="91" t="s">
        <v>942</v>
      </c>
      <c r="B35" s="91">
        <v>8</v>
      </c>
      <c r="C35" s="134">
        <v>0.008745934256528299</v>
      </c>
      <c r="D35" s="91" t="s">
        <v>994</v>
      </c>
      <c r="E35" s="91" t="b">
        <v>0</v>
      </c>
      <c r="F35" s="91" t="b">
        <v>0</v>
      </c>
      <c r="G35" s="91" t="b">
        <v>0</v>
      </c>
    </row>
    <row r="36" spans="1:7" ht="15">
      <c r="A36" s="91" t="s">
        <v>943</v>
      </c>
      <c r="B36" s="91">
        <v>8</v>
      </c>
      <c r="C36" s="134">
        <v>0.008745934256528299</v>
      </c>
      <c r="D36" s="91" t="s">
        <v>994</v>
      </c>
      <c r="E36" s="91" t="b">
        <v>0</v>
      </c>
      <c r="F36" s="91" t="b">
        <v>0</v>
      </c>
      <c r="G36" s="91" t="b">
        <v>0</v>
      </c>
    </row>
    <row r="37" spans="1:7" ht="15">
      <c r="A37" s="91" t="s">
        <v>944</v>
      </c>
      <c r="B37" s="91">
        <v>8</v>
      </c>
      <c r="C37" s="134">
        <v>0.008745934256528299</v>
      </c>
      <c r="D37" s="91" t="s">
        <v>994</v>
      </c>
      <c r="E37" s="91" t="b">
        <v>0</v>
      </c>
      <c r="F37" s="91" t="b">
        <v>0</v>
      </c>
      <c r="G37" s="91" t="b">
        <v>0</v>
      </c>
    </row>
    <row r="38" spans="1:7" ht="15">
      <c r="A38" s="91" t="s">
        <v>945</v>
      </c>
      <c r="B38" s="91">
        <v>8</v>
      </c>
      <c r="C38" s="134">
        <v>0.008745934256528299</v>
      </c>
      <c r="D38" s="91" t="s">
        <v>994</v>
      </c>
      <c r="E38" s="91" t="b">
        <v>0</v>
      </c>
      <c r="F38" s="91" t="b">
        <v>0</v>
      </c>
      <c r="G38" s="91" t="b">
        <v>0</v>
      </c>
    </row>
    <row r="39" spans="1:7" ht="15">
      <c r="A39" s="91" t="s">
        <v>228</v>
      </c>
      <c r="B39" s="91">
        <v>7</v>
      </c>
      <c r="C39" s="134">
        <v>0.008210307349247712</v>
      </c>
      <c r="D39" s="91" t="s">
        <v>994</v>
      </c>
      <c r="E39" s="91" t="b">
        <v>0</v>
      </c>
      <c r="F39" s="91" t="b">
        <v>0</v>
      </c>
      <c r="G39" s="91" t="b">
        <v>0</v>
      </c>
    </row>
    <row r="40" spans="1:7" ht="15">
      <c r="A40" s="91" t="s">
        <v>795</v>
      </c>
      <c r="B40" s="91">
        <v>5</v>
      </c>
      <c r="C40" s="134">
        <v>0.006868131868131868</v>
      </c>
      <c r="D40" s="91" t="s">
        <v>994</v>
      </c>
      <c r="E40" s="91" t="b">
        <v>0</v>
      </c>
      <c r="F40" s="91" t="b">
        <v>0</v>
      </c>
      <c r="G40" s="91" t="b">
        <v>0</v>
      </c>
    </row>
    <row r="41" spans="1:7" ht="15">
      <c r="A41" s="91" t="s">
        <v>792</v>
      </c>
      <c r="B41" s="91">
        <v>5</v>
      </c>
      <c r="C41" s="134">
        <v>0.007533722616813575</v>
      </c>
      <c r="D41" s="91" t="s">
        <v>994</v>
      </c>
      <c r="E41" s="91" t="b">
        <v>1</v>
      </c>
      <c r="F41" s="91" t="b">
        <v>0</v>
      </c>
      <c r="G41" s="91" t="b">
        <v>0</v>
      </c>
    </row>
    <row r="42" spans="1:7" ht="15">
      <c r="A42" s="91" t="s">
        <v>240</v>
      </c>
      <c r="B42" s="91">
        <v>5</v>
      </c>
      <c r="C42" s="134">
        <v>0.006868131868131868</v>
      </c>
      <c r="D42" s="91" t="s">
        <v>994</v>
      </c>
      <c r="E42" s="91" t="b">
        <v>0</v>
      </c>
      <c r="F42" s="91" t="b">
        <v>0</v>
      </c>
      <c r="G42" s="91" t="b">
        <v>0</v>
      </c>
    </row>
    <row r="43" spans="1:7" ht="15">
      <c r="A43" s="91" t="s">
        <v>793</v>
      </c>
      <c r="B43" s="91">
        <v>5</v>
      </c>
      <c r="C43" s="134">
        <v>0.007533722616813575</v>
      </c>
      <c r="D43" s="91" t="s">
        <v>994</v>
      </c>
      <c r="E43" s="91" t="b">
        <v>0</v>
      </c>
      <c r="F43" s="91" t="b">
        <v>0</v>
      </c>
      <c r="G43" s="91" t="b">
        <v>0</v>
      </c>
    </row>
    <row r="44" spans="1:7" ht="15">
      <c r="A44" s="91" t="s">
        <v>241</v>
      </c>
      <c r="B44" s="91">
        <v>5</v>
      </c>
      <c r="C44" s="134">
        <v>0.006868131868131868</v>
      </c>
      <c r="D44" s="91" t="s">
        <v>994</v>
      </c>
      <c r="E44" s="91" t="b">
        <v>0</v>
      </c>
      <c r="F44" s="91" t="b">
        <v>0</v>
      </c>
      <c r="G44" s="91" t="b">
        <v>0</v>
      </c>
    </row>
    <row r="45" spans="1:7" ht="15">
      <c r="A45" s="91" t="s">
        <v>791</v>
      </c>
      <c r="B45" s="91">
        <v>5</v>
      </c>
      <c r="C45" s="134">
        <v>0.007533722616813575</v>
      </c>
      <c r="D45" s="91" t="s">
        <v>994</v>
      </c>
      <c r="E45" s="91" t="b">
        <v>0</v>
      </c>
      <c r="F45" s="91" t="b">
        <v>0</v>
      </c>
      <c r="G45" s="91" t="b">
        <v>0</v>
      </c>
    </row>
    <row r="46" spans="1:7" ht="15">
      <c r="A46" s="91" t="s">
        <v>798</v>
      </c>
      <c r="B46" s="91">
        <v>5</v>
      </c>
      <c r="C46" s="134">
        <v>0.006868131868131868</v>
      </c>
      <c r="D46" s="91" t="s">
        <v>994</v>
      </c>
      <c r="E46" s="91" t="b">
        <v>0</v>
      </c>
      <c r="F46" s="91" t="b">
        <v>0</v>
      </c>
      <c r="G46" s="91" t="b">
        <v>0</v>
      </c>
    </row>
    <row r="47" spans="1:7" ht="15">
      <c r="A47" s="91" t="s">
        <v>797</v>
      </c>
      <c r="B47" s="91">
        <v>5</v>
      </c>
      <c r="C47" s="134">
        <v>0.006868131868131868</v>
      </c>
      <c r="D47" s="91" t="s">
        <v>994</v>
      </c>
      <c r="E47" s="91" t="b">
        <v>0</v>
      </c>
      <c r="F47" s="91" t="b">
        <v>0</v>
      </c>
      <c r="G47" s="91" t="b">
        <v>0</v>
      </c>
    </row>
    <row r="48" spans="1:7" ht="15">
      <c r="A48" s="91" t="s">
        <v>794</v>
      </c>
      <c r="B48" s="91">
        <v>4</v>
      </c>
      <c r="C48" s="134">
        <v>0.0060269780934508604</v>
      </c>
      <c r="D48" s="91" t="s">
        <v>994</v>
      </c>
      <c r="E48" s="91" t="b">
        <v>0</v>
      </c>
      <c r="F48" s="91" t="b">
        <v>0</v>
      </c>
      <c r="G48" s="91" t="b">
        <v>0</v>
      </c>
    </row>
    <row r="49" spans="1:7" ht="15">
      <c r="A49" s="91" t="s">
        <v>946</v>
      </c>
      <c r="B49" s="91">
        <v>4</v>
      </c>
      <c r="C49" s="134">
        <v>0.0060269780934508604</v>
      </c>
      <c r="D49" s="91" t="s">
        <v>994</v>
      </c>
      <c r="E49" s="91" t="b">
        <v>0</v>
      </c>
      <c r="F49" s="91" t="b">
        <v>0</v>
      </c>
      <c r="G49" s="91" t="b">
        <v>0</v>
      </c>
    </row>
    <row r="50" spans="1:7" ht="15">
      <c r="A50" s="91" t="s">
        <v>239</v>
      </c>
      <c r="B50" s="91">
        <v>4</v>
      </c>
      <c r="C50" s="134">
        <v>0.0060269780934508604</v>
      </c>
      <c r="D50" s="91" t="s">
        <v>994</v>
      </c>
      <c r="E50" s="91" t="b">
        <v>0</v>
      </c>
      <c r="F50" s="91" t="b">
        <v>0</v>
      </c>
      <c r="G50" s="91" t="b">
        <v>0</v>
      </c>
    </row>
    <row r="51" spans="1:7" ht="15">
      <c r="A51" s="91" t="s">
        <v>238</v>
      </c>
      <c r="B51" s="91">
        <v>4</v>
      </c>
      <c r="C51" s="134">
        <v>0.0060269780934508604</v>
      </c>
      <c r="D51" s="91" t="s">
        <v>994</v>
      </c>
      <c r="E51" s="91" t="b">
        <v>0</v>
      </c>
      <c r="F51" s="91" t="b">
        <v>0</v>
      </c>
      <c r="G51" s="91" t="b">
        <v>0</v>
      </c>
    </row>
    <row r="52" spans="1:7" ht="15">
      <c r="A52" s="91" t="s">
        <v>947</v>
      </c>
      <c r="B52" s="91">
        <v>4</v>
      </c>
      <c r="C52" s="134">
        <v>0.0060269780934508604</v>
      </c>
      <c r="D52" s="91" t="s">
        <v>994</v>
      </c>
      <c r="E52" s="91" t="b">
        <v>0</v>
      </c>
      <c r="F52" s="91" t="b">
        <v>0</v>
      </c>
      <c r="G52" s="91" t="b">
        <v>0</v>
      </c>
    </row>
    <row r="53" spans="1:7" ht="15">
      <c r="A53" s="91" t="s">
        <v>948</v>
      </c>
      <c r="B53" s="91">
        <v>4</v>
      </c>
      <c r="C53" s="134">
        <v>0.0060269780934508604</v>
      </c>
      <c r="D53" s="91" t="s">
        <v>994</v>
      </c>
      <c r="E53" s="91" t="b">
        <v>0</v>
      </c>
      <c r="F53" s="91" t="b">
        <v>0</v>
      </c>
      <c r="G53" s="91" t="b">
        <v>0</v>
      </c>
    </row>
    <row r="54" spans="1:7" ht="15">
      <c r="A54" s="91" t="s">
        <v>949</v>
      </c>
      <c r="B54" s="91">
        <v>4</v>
      </c>
      <c r="C54" s="134">
        <v>0.0060269780934508604</v>
      </c>
      <c r="D54" s="91" t="s">
        <v>994</v>
      </c>
      <c r="E54" s="91" t="b">
        <v>0</v>
      </c>
      <c r="F54" s="91" t="b">
        <v>0</v>
      </c>
      <c r="G54" s="91" t="b">
        <v>0</v>
      </c>
    </row>
    <row r="55" spans="1:7" ht="15">
      <c r="A55" s="91" t="s">
        <v>950</v>
      </c>
      <c r="B55" s="91">
        <v>4</v>
      </c>
      <c r="C55" s="134">
        <v>0.0060269780934508604</v>
      </c>
      <c r="D55" s="91" t="s">
        <v>994</v>
      </c>
      <c r="E55" s="91" t="b">
        <v>0</v>
      </c>
      <c r="F55" s="91" t="b">
        <v>0</v>
      </c>
      <c r="G55" s="91" t="b">
        <v>0</v>
      </c>
    </row>
    <row r="56" spans="1:7" ht="15">
      <c r="A56" s="91" t="s">
        <v>951</v>
      </c>
      <c r="B56" s="91">
        <v>4</v>
      </c>
      <c r="C56" s="134">
        <v>0.0060269780934508604</v>
      </c>
      <c r="D56" s="91" t="s">
        <v>994</v>
      </c>
      <c r="E56" s="91" t="b">
        <v>0</v>
      </c>
      <c r="F56" s="91" t="b">
        <v>0</v>
      </c>
      <c r="G56" s="91" t="b">
        <v>0</v>
      </c>
    </row>
    <row r="57" spans="1:7" ht="15">
      <c r="A57" s="91" t="s">
        <v>952</v>
      </c>
      <c r="B57" s="91">
        <v>4</v>
      </c>
      <c r="C57" s="134">
        <v>0.0060269780934508604</v>
      </c>
      <c r="D57" s="91" t="s">
        <v>994</v>
      </c>
      <c r="E57" s="91" t="b">
        <v>0</v>
      </c>
      <c r="F57" s="91" t="b">
        <v>0</v>
      </c>
      <c r="G57" s="91" t="b">
        <v>0</v>
      </c>
    </row>
    <row r="58" spans="1:7" ht="15">
      <c r="A58" s="91" t="s">
        <v>953</v>
      </c>
      <c r="B58" s="91">
        <v>4</v>
      </c>
      <c r="C58" s="134">
        <v>0.0060269780934508604</v>
      </c>
      <c r="D58" s="91" t="s">
        <v>994</v>
      </c>
      <c r="E58" s="91" t="b">
        <v>0</v>
      </c>
      <c r="F58" s="91" t="b">
        <v>0</v>
      </c>
      <c r="G58" s="91" t="b">
        <v>0</v>
      </c>
    </row>
    <row r="59" spans="1:7" ht="15">
      <c r="A59" s="91" t="s">
        <v>234</v>
      </c>
      <c r="B59" s="91">
        <v>3</v>
      </c>
      <c r="C59" s="134">
        <v>0.005035091001166304</v>
      </c>
      <c r="D59" s="91" t="s">
        <v>994</v>
      </c>
      <c r="E59" s="91" t="b">
        <v>0</v>
      </c>
      <c r="F59" s="91" t="b">
        <v>0</v>
      </c>
      <c r="G59" s="91" t="b">
        <v>0</v>
      </c>
    </row>
    <row r="60" spans="1:7" ht="15">
      <c r="A60" s="91" t="s">
        <v>954</v>
      </c>
      <c r="B60" s="91">
        <v>3</v>
      </c>
      <c r="C60" s="134">
        <v>0.005035091001166304</v>
      </c>
      <c r="D60" s="91" t="s">
        <v>994</v>
      </c>
      <c r="E60" s="91" t="b">
        <v>0</v>
      </c>
      <c r="F60" s="91" t="b">
        <v>0</v>
      </c>
      <c r="G60" s="91" t="b">
        <v>0</v>
      </c>
    </row>
    <row r="61" spans="1:7" ht="15">
      <c r="A61" s="91" t="s">
        <v>955</v>
      </c>
      <c r="B61" s="91">
        <v>3</v>
      </c>
      <c r="C61" s="134">
        <v>0.005035091001166304</v>
      </c>
      <c r="D61" s="91" t="s">
        <v>994</v>
      </c>
      <c r="E61" s="91" t="b">
        <v>0</v>
      </c>
      <c r="F61" s="91" t="b">
        <v>0</v>
      </c>
      <c r="G61" s="91" t="b">
        <v>0</v>
      </c>
    </row>
    <row r="62" spans="1:7" ht="15">
      <c r="A62" s="91" t="s">
        <v>956</v>
      </c>
      <c r="B62" s="91">
        <v>3</v>
      </c>
      <c r="C62" s="134">
        <v>0.005035091001166304</v>
      </c>
      <c r="D62" s="91" t="s">
        <v>994</v>
      </c>
      <c r="E62" s="91" t="b">
        <v>0</v>
      </c>
      <c r="F62" s="91" t="b">
        <v>0</v>
      </c>
      <c r="G62" s="91" t="b">
        <v>0</v>
      </c>
    </row>
    <row r="63" spans="1:7" ht="15">
      <c r="A63" s="91" t="s">
        <v>957</v>
      </c>
      <c r="B63" s="91">
        <v>3</v>
      </c>
      <c r="C63" s="134">
        <v>0.005035091001166304</v>
      </c>
      <c r="D63" s="91" t="s">
        <v>994</v>
      </c>
      <c r="E63" s="91" t="b">
        <v>0</v>
      </c>
      <c r="F63" s="91" t="b">
        <v>0</v>
      </c>
      <c r="G63" s="91" t="b">
        <v>0</v>
      </c>
    </row>
    <row r="64" spans="1:7" ht="15">
      <c r="A64" s="91" t="s">
        <v>958</v>
      </c>
      <c r="B64" s="91">
        <v>3</v>
      </c>
      <c r="C64" s="134">
        <v>0.005035091001166304</v>
      </c>
      <c r="D64" s="91" t="s">
        <v>994</v>
      </c>
      <c r="E64" s="91" t="b">
        <v>0</v>
      </c>
      <c r="F64" s="91" t="b">
        <v>0</v>
      </c>
      <c r="G64" s="91" t="b">
        <v>0</v>
      </c>
    </row>
    <row r="65" spans="1:7" ht="15">
      <c r="A65" s="91" t="s">
        <v>959</v>
      </c>
      <c r="B65" s="91">
        <v>3</v>
      </c>
      <c r="C65" s="134">
        <v>0.005035091001166304</v>
      </c>
      <c r="D65" s="91" t="s">
        <v>994</v>
      </c>
      <c r="E65" s="91" t="b">
        <v>0</v>
      </c>
      <c r="F65" s="91" t="b">
        <v>0</v>
      </c>
      <c r="G65" s="91" t="b">
        <v>0</v>
      </c>
    </row>
    <row r="66" spans="1:7" ht="15">
      <c r="A66" s="91" t="s">
        <v>960</v>
      </c>
      <c r="B66" s="91">
        <v>3</v>
      </c>
      <c r="C66" s="134">
        <v>0.005035091001166304</v>
      </c>
      <c r="D66" s="91" t="s">
        <v>994</v>
      </c>
      <c r="E66" s="91" t="b">
        <v>0</v>
      </c>
      <c r="F66" s="91" t="b">
        <v>0</v>
      </c>
      <c r="G66" s="91" t="b">
        <v>0</v>
      </c>
    </row>
    <row r="67" spans="1:7" ht="15">
      <c r="A67" s="91" t="s">
        <v>961</v>
      </c>
      <c r="B67" s="91">
        <v>3</v>
      </c>
      <c r="C67" s="134">
        <v>0.005760741793978177</v>
      </c>
      <c r="D67" s="91" t="s">
        <v>994</v>
      </c>
      <c r="E67" s="91" t="b">
        <v>0</v>
      </c>
      <c r="F67" s="91" t="b">
        <v>0</v>
      </c>
      <c r="G67" s="91" t="b">
        <v>0</v>
      </c>
    </row>
    <row r="68" spans="1:7" ht="15">
      <c r="A68" s="91" t="s">
        <v>962</v>
      </c>
      <c r="B68" s="91">
        <v>3</v>
      </c>
      <c r="C68" s="134">
        <v>0.005035091001166304</v>
      </c>
      <c r="D68" s="91" t="s">
        <v>994</v>
      </c>
      <c r="E68" s="91" t="b">
        <v>0</v>
      </c>
      <c r="F68" s="91" t="b">
        <v>0</v>
      </c>
      <c r="G68" s="91" t="b">
        <v>0</v>
      </c>
    </row>
    <row r="69" spans="1:7" ht="15">
      <c r="A69" s="91" t="s">
        <v>235</v>
      </c>
      <c r="B69" s="91">
        <v>3</v>
      </c>
      <c r="C69" s="134">
        <v>0.005035091001166304</v>
      </c>
      <c r="D69" s="91" t="s">
        <v>994</v>
      </c>
      <c r="E69" s="91" t="b">
        <v>0</v>
      </c>
      <c r="F69" s="91" t="b">
        <v>0</v>
      </c>
      <c r="G69" s="91" t="b">
        <v>0</v>
      </c>
    </row>
    <row r="70" spans="1:7" ht="15">
      <c r="A70" s="91" t="s">
        <v>963</v>
      </c>
      <c r="B70" s="91">
        <v>3</v>
      </c>
      <c r="C70" s="134">
        <v>0.005035091001166304</v>
      </c>
      <c r="D70" s="91" t="s">
        <v>994</v>
      </c>
      <c r="E70" s="91" t="b">
        <v>0</v>
      </c>
      <c r="F70" s="91" t="b">
        <v>0</v>
      </c>
      <c r="G70" s="91" t="b">
        <v>0</v>
      </c>
    </row>
    <row r="71" spans="1:7" ht="15">
      <c r="A71" s="91" t="s">
        <v>964</v>
      </c>
      <c r="B71" s="91">
        <v>3</v>
      </c>
      <c r="C71" s="134">
        <v>0.005035091001166304</v>
      </c>
      <c r="D71" s="91" t="s">
        <v>994</v>
      </c>
      <c r="E71" s="91" t="b">
        <v>0</v>
      </c>
      <c r="F71" s="91" t="b">
        <v>0</v>
      </c>
      <c r="G71" s="91" t="b">
        <v>0</v>
      </c>
    </row>
    <row r="72" spans="1:7" ht="15">
      <c r="A72" s="91" t="s">
        <v>965</v>
      </c>
      <c r="B72" s="91">
        <v>3</v>
      </c>
      <c r="C72" s="134">
        <v>0.005035091001166304</v>
      </c>
      <c r="D72" s="91" t="s">
        <v>994</v>
      </c>
      <c r="E72" s="91" t="b">
        <v>1</v>
      </c>
      <c r="F72" s="91" t="b">
        <v>0</v>
      </c>
      <c r="G72" s="91" t="b">
        <v>0</v>
      </c>
    </row>
    <row r="73" spans="1:7" ht="15">
      <c r="A73" s="91" t="s">
        <v>966</v>
      </c>
      <c r="B73" s="91">
        <v>2</v>
      </c>
      <c r="C73" s="134">
        <v>0.0038404945293187853</v>
      </c>
      <c r="D73" s="91" t="s">
        <v>994</v>
      </c>
      <c r="E73" s="91" t="b">
        <v>0</v>
      </c>
      <c r="F73" s="91" t="b">
        <v>1</v>
      </c>
      <c r="G73" s="91" t="b">
        <v>0</v>
      </c>
    </row>
    <row r="74" spans="1:7" ht="15">
      <c r="A74" s="91" t="s">
        <v>967</v>
      </c>
      <c r="B74" s="91">
        <v>2</v>
      </c>
      <c r="C74" s="134">
        <v>0.0038404945293187853</v>
      </c>
      <c r="D74" s="91" t="s">
        <v>994</v>
      </c>
      <c r="E74" s="91" t="b">
        <v>0</v>
      </c>
      <c r="F74" s="91" t="b">
        <v>0</v>
      </c>
      <c r="G74" s="91" t="b">
        <v>0</v>
      </c>
    </row>
    <row r="75" spans="1:7" ht="15">
      <c r="A75" s="91" t="s">
        <v>968</v>
      </c>
      <c r="B75" s="91">
        <v>2</v>
      </c>
      <c r="C75" s="134">
        <v>0.0038404945293187853</v>
      </c>
      <c r="D75" s="91" t="s">
        <v>994</v>
      </c>
      <c r="E75" s="91" t="b">
        <v>0</v>
      </c>
      <c r="F75" s="91" t="b">
        <v>0</v>
      </c>
      <c r="G75" s="91" t="b">
        <v>0</v>
      </c>
    </row>
    <row r="76" spans="1:7" ht="15">
      <c r="A76" s="91" t="s">
        <v>969</v>
      </c>
      <c r="B76" s="91">
        <v>2</v>
      </c>
      <c r="C76" s="134">
        <v>0.0038404945293187853</v>
      </c>
      <c r="D76" s="91" t="s">
        <v>994</v>
      </c>
      <c r="E76" s="91" t="b">
        <v>0</v>
      </c>
      <c r="F76" s="91" t="b">
        <v>0</v>
      </c>
      <c r="G76" s="91" t="b">
        <v>0</v>
      </c>
    </row>
    <row r="77" spans="1:7" ht="15">
      <c r="A77" s="91" t="s">
        <v>970</v>
      </c>
      <c r="B77" s="91">
        <v>2</v>
      </c>
      <c r="C77" s="134">
        <v>0.0038404945293187853</v>
      </c>
      <c r="D77" s="91" t="s">
        <v>994</v>
      </c>
      <c r="E77" s="91" t="b">
        <v>0</v>
      </c>
      <c r="F77" s="91" t="b">
        <v>0</v>
      </c>
      <c r="G77" s="91" t="b">
        <v>0</v>
      </c>
    </row>
    <row r="78" spans="1:7" ht="15">
      <c r="A78" s="91" t="s">
        <v>971</v>
      </c>
      <c r="B78" s="91">
        <v>2</v>
      </c>
      <c r="C78" s="134">
        <v>0.0038404945293187853</v>
      </c>
      <c r="D78" s="91" t="s">
        <v>994</v>
      </c>
      <c r="E78" s="91" t="b">
        <v>0</v>
      </c>
      <c r="F78" s="91" t="b">
        <v>0</v>
      </c>
      <c r="G78" s="91" t="b">
        <v>0</v>
      </c>
    </row>
    <row r="79" spans="1:7" ht="15">
      <c r="A79" s="91" t="s">
        <v>972</v>
      </c>
      <c r="B79" s="91">
        <v>2</v>
      </c>
      <c r="C79" s="134">
        <v>0.0038404945293187853</v>
      </c>
      <c r="D79" s="91" t="s">
        <v>994</v>
      </c>
      <c r="E79" s="91" t="b">
        <v>0</v>
      </c>
      <c r="F79" s="91" t="b">
        <v>0</v>
      </c>
      <c r="G79" s="91" t="b">
        <v>0</v>
      </c>
    </row>
    <row r="80" spans="1:7" ht="15">
      <c r="A80" s="91" t="s">
        <v>973</v>
      </c>
      <c r="B80" s="91">
        <v>2</v>
      </c>
      <c r="C80" s="134">
        <v>0.0038404945293187853</v>
      </c>
      <c r="D80" s="91" t="s">
        <v>994</v>
      </c>
      <c r="E80" s="91" t="b">
        <v>0</v>
      </c>
      <c r="F80" s="91" t="b">
        <v>0</v>
      </c>
      <c r="G80" s="91" t="b">
        <v>0</v>
      </c>
    </row>
    <row r="81" spans="1:7" ht="15">
      <c r="A81" s="91" t="s">
        <v>233</v>
      </c>
      <c r="B81" s="91">
        <v>2</v>
      </c>
      <c r="C81" s="134">
        <v>0.0038404945293187853</v>
      </c>
      <c r="D81" s="91" t="s">
        <v>994</v>
      </c>
      <c r="E81" s="91" t="b">
        <v>0</v>
      </c>
      <c r="F81" s="91" t="b">
        <v>0</v>
      </c>
      <c r="G81" s="91" t="b">
        <v>0</v>
      </c>
    </row>
    <row r="82" spans="1:7" ht="15">
      <c r="A82" s="91" t="s">
        <v>974</v>
      </c>
      <c r="B82" s="91">
        <v>2</v>
      </c>
      <c r="C82" s="134">
        <v>0.0038404945293187853</v>
      </c>
      <c r="D82" s="91" t="s">
        <v>994</v>
      </c>
      <c r="E82" s="91" t="b">
        <v>0</v>
      </c>
      <c r="F82" s="91" t="b">
        <v>0</v>
      </c>
      <c r="G82" s="91" t="b">
        <v>0</v>
      </c>
    </row>
    <row r="83" spans="1:7" ht="15">
      <c r="A83" s="91" t="s">
        <v>975</v>
      </c>
      <c r="B83" s="91">
        <v>2</v>
      </c>
      <c r="C83" s="134">
        <v>0.0038404945293187853</v>
      </c>
      <c r="D83" s="91" t="s">
        <v>994</v>
      </c>
      <c r="E83" s="91" t="b">
        <v>0</v>
      </c>
      <c r="F83" s="91" t="b">
        <v>0</v>
      </c>
      <c r="G83" s="91" t="b">
        <v>0</v>
      </c>
    </row>
    <row r="84" spans="1:7" ht="15">
      <c r="A84" s="91" t="s">
        <v>976</v>
      </c>
      <c r="B84" s="91">
        <v>2</v>
      </c>
      <c r="C84" s="134">
        <v>0.0038404945293187853</v>
      </c>
      <c r="D84" s="91" t="s">
        <v>994</v>
      </c>
      <c r="E84" s="91" t="b">
        <v>0</v>
      </c>
      <c r="F84" s="91" t="b">
        <v>0</v>
      </c>
      <c r="G84" s="91" t="b">
        <v>0</v>
      </c>
    </row>
    <row r="85" spans="1:7" ht="15">
      <c r="A85" s="91" t="s">
        <v>977</v>
      </c>
      <c r="B85" s="91">
        <v>2</v>
      </c>
      <c r="C85" s="134">
        <v>0.0038404945293187853</v>
      </c>
      <c r="D85" s="91" t="s">
        <v>994</v>
      </c>
      <c r="E85" s="91" t="b">
        <v>0</v>
      </c>
      <c r="F85" s="91" t="b">
        <v>0</v>
      </c>
      <c r="G85" s="91" t="b">
        <v>0</v>
      </c>
    </row>
    <row r="86" spans="1:7" ht="15">
      <c r="A86" s="91" t="s">
        <v>978</v>
      </c>
      <c r="B86" s="91">
        <v>2</v>
      </c>
      <c r="C86" s="134">
        <v>0.0038404945293187853</v>
      </c>
      <c r="D86" s="91" t="s">
        <v>994</v>
      </c>
      <c r="E86" s="91" t="b">
        <v>0</v>
      </c>
      <c r="F86" s="91" t="b">
        <v>1</v>
      </c>
      <c r="G86" s="91" t="b">
        <v>0</v>
      </c>
    </row>
    <row r="87" spans="1:7" ht="15">
      <c r="A87" s="91" t="s">
        <v>979</v>
      </c>
      <c r="B87" s="91">
        <v>2</v>
      </c>
      <c r="C87" s="134">
        <v>0.0038404945293187853</v>
      </c>
      <c r="D87" s="91" t="s">
        <v>994</v>
      </c>
      <c r="E87" s="91" t="b">
        <v>1</v>
      </c>
      <c r="F87" s="91" t="b">
        <v>0</v>
      </c>
      <c r="G87" s="91" t="b">
        <v>0</v>
      </c>
    </row>
    <row r="88" spans="1:7" ht="15">
      <c r="A88" s="91" t="s">
        <v>980</v>
      </c>
      <c r="B88" s="91">
        <v>2</v>
      </c>
      <c r="C88" s="134">
        <v>0.0038404945293187853</v>
      </c>
      <c r="D88" s="91" t="s">
        <v>994</v>
      </c>
      <c r="E88" s="91" t="b">
        <v>0</v>
      </c>
      <c r="F88" s="91" t="b">
        <v>0</v>
      </c>
      <c r="G88" s="91" t="b">
        <v>0</v>
      </c>
    </row>
    <row r="89" spans="1:7" ht="15">
      <c r="A89" s="91" t="s">
        <v>981</v>
      </c>
      <c r="B89" s="91">
        <v>2</v>
      </c>
      <c r="C89" s="134">
        <v>0.0038404945293187853</v>
      </c>
      <c r="D89" s="91" t="s">
        <v>994</v>
      </c>
      <c r="E89" s="91" t="b">
        <v>0</v>
      </c>
      <c r="F89" s="91" t="b">
        <v>0</v>
      </c>
      <c r="G89" s="91" t="b">
        <v>0</v>
      </c>
    </row>
    <row r="90" spans="1:7" ht="15">
      <c r="A90" s="91" t="s">
        <v>982</v>
      </c>
      <c r="B90" s="91">
        <v>2</v>
      </c>
      <c r="C90" s="134">
        <v>0.0038404945293187853</v>
      </c>
      <c r="D90" s="91" t="s">
        <v>994</v>
      </c>
      <c r="E90" s="91" t="b">
        <v>0</v>
      </c>
      <c r="F90" s="91" t="b">
        <v>0</v>
      </c>
      <c r="G90" s="91" t="b">
        <v>0</v>
      </c>
    </row>
    <row r="91" spans="1:7" ht="15">
      <c r="A91" s="91" t="s">
        <v>983</v>
      </c>
      <c r="B91" s="91">
        <v>2</v>
      </c>
      <c r="C91" s="134">
        <v>0.0038404945293187853</v>
      </c>
      <c r="D91" s="91" t="s">
        <v>994</v>
      </c>
      <c r="E91" s="91" t="b">
        <v>0</v>
      </c>
      <c r="F91" s="91" t="b">
        <v>0</v>
      </c>
      <c r="G91" s="91" t="b">
        <v>0</v>
      </c>
    </row>
    <row r="92" spans="1:7" ht="15">
      <c r="A92" s="91" t="s">
        <v>984</v>
      </c>
      <c r="B92" s="91">
        <v>2</v>
      </c>
      <c r="C92" s="134">
        <v>0.0038404945293187853</v>
      </c>
      <c r="D92" s="91" t="s">
        <v>994</v>
      </c>
      <c r="E92" s="91" t="b">
        <v>0</v>
      </c>
      <c r="F92" s="91" t="b">
        <v>0</v>
      </c>
      <c r="G92" s="91" t="b">
        <v>0</v>
      </c>
    </row>
    <row r="93" spans="1:7" ht="15">
      <c r="A93" s="91" t="s">
        <v>985</v>
      </c>
      <c r="B93" s="91">
        <v>2</v>
      </c>
      <c r="C93" s="134">
        <v>0.0038404945293187853</v>
      </c>
      <c r="D93" s="91" t="s">
        <v>994</v>
      </c>
      <c r="E93" s="91" t="b">
        <v>0</v>
      </c>
      <c r="F93" s="91" t="b">
        <v>0</v>
      </c>
      <c r="G93" s="91" t="b">
        <v>0</v>
      </c>
    </row>
    <row r="94" spans="1:7" ht="15">
      <c r="A94" s="91" t="s">
        <v>986</v>
      </c>
      <c r="B94" s="91">
        <v>2</v>
      </c>
      <c r="C94" s="134">
        <v>0.0038404945293187853</v>
      </c>
      <c r="D94" s="91" t="s">
        <v>994</v>
      </c>
      <c r="E94" s="91" t="b">
        <v>0</v>
      </c>
      <c r="F94" s="91" t="b">
        <v>0</v>
      </c>
      <c r="G94" s="91" t="b">
        <v>0</v>
      </c>
    </row>
    <row r="95" spans="1:7" ht="15">
      <c r="A95" s="91" t="s">
        <v>987</v>
      </c>
      <c r="B95" s="91">
        <v>2</v>
      </c>
      <c r="C95" s="134">
        <v>0.0038404945293187853</v>
      </c>
      <c r="D95" s="91" t="s">
        <v>994</v>
      </c>
      <c r="E95" s="91" t="b">
        <v>0</v>
      </c>
      <c r="F95" s="91" t="b">
        <v>0</v>
      </c>
      <c r="G95" s="91" t="b">
        <v>0</v>
      </c>
    </row>
    <row r="96" spans="1:7" ht="15">
      <c r="A96" s="91" t="s">
        <v>988</v>
      </c>
      <c r="B96" s="91">
        <v>2</v>
      </c>
      <c r="C96" s="134">
        <v>0.0038404945293187853</v>
      </c>
      <c r="D96" s="91" t="s">
        <v>994</v>
      </c>
      <c r="E96" s="91" t="b">
        <v>0</v>
      </c>
      <c r="F96" s="91" t="b">
        <v>0</v>
      </c>
      <c r="G96" s="91" t="b">
        <v>0</v>
      </c>
    </row>
    <row r="97" spans="1:7" ht="15">
      <c r="A97" s="91" t="s">
        <v>989</v>
      </c>
      <c r="B97" s="91">
        <v>2</v>
      </c>
      <c r="C97" s="134">
        <v>0.0038404945293187853</v>
      </c>
      <c r="D97" s="91" t="s">
        <v>994</v>
      </c>
      <c r="E97" s="91" t="b">
        <v>0</v>
      </c>
      <c r="F97" s="91" t="b">
        <v>0</v>
      </c>
      <c r="G97" s="91" t="b">
        <v>0</v>
      </c>
    </row>
    <row r="98" spans="1:7" ht="15">
      <c r="A98" s="91" t="s">
        <v>990</v>
      </c>
      <c r="B98" s="91">
        <v>2</v>
      </c>
      <c r="C98" s="134">
        <v>0.0038404945293187853</v>
      </c>
      <c r="D98" s="91" t="s">
        <v>994</v>
      </c>
      <c r="E98" s="91" t="b">
        <v>0</v>
      </c>
      <c r="F98" s="91" t="b">
        <v>0</v>
      </c>
      <c r="G98" s="91" t="b">
        <v>0</v>
      </c>
    </row>
    <row r="99" spans="1:7" ht="15">
      <c r="A99" s="91" t="s">
        <v>991</v>
      </c>
      <c r="B99" s="91">
        <v>2</v>
      </c>
      <c r="C99" s="134">
        <v>0.0038404945293187853</v>
      </c>
      <c r="D99" s="91" t="s">
        <v>994</v>
      </c>
      <c r="E99" s="91" t="b">
        <v>0</v>
      </c>
      <c r="F99" s="91" t="b">
        <v>0</v>
      </c>
      <c r="G99" s="91" t="b">
        <v>0</v>
      </c>
    </row>
    <row r="100" spans="1:7" ht="15">
      <c r="A100" s="91" t="s">
        <v>771</v>
      </c>
      <c r="B100" s="91">
        <v>20</v>
      </c>
      <c r="C100" s="134">
        <v>0.017521028554156635</v>
      </c>
      <c r="D100" s="91" t="s">
        <v>707</v>
      </c>
      <c r="E100" s="91" t="b">
        <v>0</v>
      </c>
      <c r="F100" s="91" t="b">
        <v>0</v>
      </c>
      <c r="G100" s="91" t="b">
        <v>0</v>
      </c>
    </row>
    <row r="101" spans="1:7" ht="15">
      <c r="A101" s="91" t="s">
        <v>770</v>
      </c>
      <c r="B101" s="91">
        <v>16</v>
      </c>
      <c r="C101" s="134">
        <v>0</v>
      </c>
      <c r="D101" s="91" t="s">
        <v>707</v>
      </c>
      <c r="E101" s="91" t="b">
        <v>0</v>
      </c>
      <c r="F101" s="91" t="b">
        <v>0</v>
      </c>
      <c r="G101" s="91" t="b">
        <v>0</v>
      </c>
    </row>
    <row r="102" spans="1:7" ht="15">
      <c r="A102" s="91" t="s">
        <v>772</v>
      </c>
      <c r="B102" s="91">
        <v>12</v>
      </c>
      <c r="C102" s="134">
        <v>0.006434613044204288</v>
      </c>
      <c r="D102" s="91" t="s">
        <v>707</v>
      </c>
      <c r="E102" s="91" t="b">
        <v>0</v>
      </c>
      <c r="F102" s="91" t="b">
        <v>0</v>
      </c>
      <c r="G102" s="91" t="b">
        <v>0</v>
      </c>
    </row>
    <row r="103" spans="1:7" ht="15">
      <c r="A103" s="91" t="s">
        <v>773</v>
      </c>
      <c r="B103" s="91">
        <v>12</v>
      </c>
      <c r="C103" s="134">
        <v>0.006434613044204288</v>
      </c>
      <c r="D103" s="91" t="s">
        <v>707</v>
      </c>
      <c r="E103" s="91" t="b">
        <v>0</v>
      </c>
      <c r="F103" s="91" t="b">
        <v>0</v>
      </c>
      <c r="G103" s="91" t="b">
        <v>0</v>
      </c>
    </row>
    <row r="104" spans="1:7" ht="15">
      <c r="A104" s="91" t="s">
        <v>776</v>
      </c>
      <c r="B104" s="91">
        <v>10</v>
      </c>
      <c r="C104" s="134">
        <v>0.008760514277078317</v>
      </c>
      <c r="D104" s="91" t="s">
        <v>707</v>
      </c>
      <c r="E104" s="91" t="b">
        <v>1</v>
      </c>
      <c r="F104" s="91" t="b">
        <v>0</v>
      </c>
      <c r="G104" s="91" t="b">
        <v>0</v>
      </c>
    </row>
    <row r="105" spans="1:7" ht="15">
      <c r="A105" s="91" t="s">
        <v>777</v>
      </c>
      <c r="B105" s="91">
        <v>10</v>
      </c>
      <c r="C105" s="134">
        <v>0.008760514277078317</v>
      </c>
      <c r="D105" s="91" t="s">
        <v>707</v>
      </c>
      <c r="E105" s="91" t="b">
        <v>0</v>
      </c>
      <c r="F105" s="91" t="b">
        <v>0</v>
      </c>
      <c r="G105" s="91" t="b">
        <v>0</v>
      </c>
    </row>
    <row r="106" spans="1:7" ht="15">
      <c r="A106" s="91" t="s">
        <v>778</v>
      </c>
      <c r="B106" s="91">
        <v>10</v>
      </c>
      <c r="C106" s="134">
        <v>0.008760514277078317</v>
      </c>
      <c r="D106" s="91" t="s">
        <v>707</v>
      </c>
      <c r="E106" s="91" t="b">
        <v>0</v>
      </c>
      <c r="F106" s="91" t="b">
        <v>0</v>
      </c>
      <c r="G106" s="91" t="b">
        <v>0</v>
      </c>
    </row>
    <row r="107" spans="1:7" ht="15">
      <c r="A107" s="91" t="s">
        <v>779</v>
      </c>
      <c r="B107" s="91">
        <v>10</v>
      </c>
      <c r="C107" s="134">
        <v>0.008760514277078317</v>
      </c>
      <c r="D107" s="91" t="s">
        <v>707</v>
      </c>
      <c r="E107" s="91" t="b">
        <v>0</v>
      </c>
      <c r="F107" s="91" t="b">
        <v>0</v>
      </c>
      <c r="G107" s="91" t="b">
        <v>0</v>
      </c>
    </row>
    <row r="108" spans="1:7" ht="15">
      <c r="A108" s="91" t="s">
        <v>780</v>
      </c>
      <c r="B108" s="91">
        <v>10</v>
      </c>
      <c r="C108" s="134">
        <v>0.008760514277078317</v>
      </c>
      <c r="D108" s="91" t="s">
        <v>707</v>
      </c>
      <c r="E108" s="91" t="b">
        <v>0</v>
      </c>
      <c r="F108" s="91" t="b">
        <v>0</v>
      </c>
      <c r="G108" s="91" t="b">
        <v>0</v>
      </c>
    </row>
    <row r="109" spans="1:7" ht="15">
      <c r="A109" s="91" t="s">
        <v>781</v>
      </c>
      <c r="B109" s="91">
        <v>10</v>
      </c>
      <c r="C109" s="134">
        <v>0.008760514277078317</v>
      </c>
      <c r="D109" s="91" t="s">
        <v>707</v>
      </c>
      <c r="E109" s="91" t="b">
        <v>0</v>
      </c>
      <c r="F109" s="91" t="b">
        <v>0</v>
      </c>
      <c r="G109" s="91" t="b">
        <v>0</v>
      </c>
    </row>
    <row r="110" spans="1:7" ht="15">
      <c r="A110" s="91" t="s">
        <v>936</v>
      </c>
      <c r="B110" s="91">
        <v>10</v>
      </c>
      <c r="C110" s="134">
        <v>0.008760514277078317</v>
      </c>
      <c r="D110" s="91" t="s">
        <v>707</v>
      </c>
      <c r="E110" s="91" t="b">
        <v>0</v>
      </c>
      <c r="F110" s="91" t="b">
        <v>0</v>
      </c>
      <c r="G110" s="91" t="b">
        <v>0</v>
      </c>
    </row>
    <row r="111" spans="1:7" ht="15">
      <c r="A111" s="91" t="s">
        <v>232</v>
      </c>
      <c r="B111" s="91">
        <v>10</v>
      </c>
      <c r="C111" s="134">
        <v>0.008760514277078317</v>
      </c>
      <c r="D111" s="91" t="s">
        <v>707</v>
      </c>
      <c r="E111" s="91" t="b">
        <v>0</v>
      </c>
      <c r="F111" s="91" t="b">
        <v>0</v>
      </c>
      <c r="G111" s="91" t="b">
        <v>0</v>
      </c>
    </row>
    <row r="112" spans="1:7" ht="15">
      <c r="A112" s="91" t="s">
        <v>937</v>
      </c>
      <c r="B112" s="91">
        <v>10</v>
      </c>
      <c r="C112" s="134">
        <v>0.008760514277078317</v>
      </c>
      <c r="D112" s="91" t="s">
        <v>707</v>
      </c>
      <c r="E112" s="91" t="b">
        <v>0</v>
      </c>
      <c r="F112" s="91" t="b">
        <v>0</v>
      </c>
      <c r="G112" s="91" t="b">
        <v>0</v>
      </c>
    </row>
    <row r="113" spans="1:7" ht="15">
      <c r="A113" s="91" t="s">
        <v>229</v>
      </c>
      <c r="B113" s="91">
        <v>9</v>
      </c>
      <c r="C113" s="134">
        <v>0.009651919566306434</v>
      </c>
      <c r="D113" s="91" t="s">
        <v>707</v>
      </c>
      <c r="E113" s="91" t="b">
        <v>0</v>
      </c>
      <c r="F113" s="91" t="b">
        <v>0</v>
      </c>
      <c r="G113" s="91" t="b">
        <v>0</v>
      </c>
    </row>
    <row r="114" spans="1:7" ht="15">
      <c r="A114" s="91" t="s">
        <v>939</v>
      </c>
      <c r="B114" s="91">
        <v>9</v>
      </c>
      <c r="C114" s="134">
        <v>0.009651919566306434</v>
      </c>
      <c r="D114" s="91" t="s">
        <v>707</v>
      </c>
      <c r="E114" s="91" t="b">
        <v>0</v>
      </c>
      <c r="F114" s="91" t="b">
        <v>0</v>
      </c>
      <c r="G114" s="91" t="b">
        <v>0</v>
      </c>
    </row>
    <row r="115" spans="1:7" ht="15">
      <c r="A115" s="91" t="s">
        <v>774</v>
      </c>
      <c r="B115" s="91">
        <v>4</v>
      </c>
      <c r="C115" s="134">
        <v>0.01550369076381019</v>
      </c>
      <c r="D115" s="91" t="s">
        <v>707</v>
      </c>
      <c r="E115" s="91" t="b">
        <v>0</v>
      </c>
      <c r="F115" s="91" t="b">
        <v>0</v>
      </c>
      <c r="G115" s="91" t="b">
        <v>0</v>
      </c>
    </row>
    <row r="116" spans="1:7" ht="15">
      <c r="A116" s="91" t="s">
        <v>940</v>
      </c>
      <c r="B116" s="91">
        <v>3</v>
      </c>
      <c r="C116" s="134">
        <v>0.009360498642956168</v>
      </c>
      <c r="D116" s="91" t="s">
        <v>707</v>
      </c>
      <c r="E116" s="91" t="b">
        <v>1</v>
      </c>
      <c r="F116" s="91" t="b">
        <v>0</v>
      </c>
      <c r="G116" s="91" t="b">
        <v>0</v>
      </c>
    </row>
    <row r="117" spans="1:7" ht="15">
      <c r="A117" s="91" t="s">
        <v>941</v>
      </c>
      <c r="B117" s="91">
        <v>3</v>
      </c>
      <c r="C117" s="134">
        <v>0.009360498642956168</v>
      </c>
      <c r="D117" s="91" t="s">
        <v>707</v>
      </c>
      <c r="E117" s="91" t="b">
        <v>0</v>
      </c>
      <c r="F117" s="91" t="b">
        <v>0</v>
      </c>
      <c r="G117" s="91" t="b">
        <v>0</v>
      </c>
    </row>
    <row r="118" spans="1:7" ht="15">
      <c r="A118" s="91" t="s">
        <v>234</v>
      </c>
      <c r="B118" s="91">
        <v>2</v>
      </c>
      <c r="C118" s="134">
        <v>0.007751845381905095</v>
      </c>
      <c r="D118" s="91" t="s">
        <v>707</v>
      </c>
      <c r="E118" s="91" t="b">
        <v>0</v>
      </c>
      <c r="F118" s="91" t="b">
        <v>0</v>
      </c>
      <c r="G118" s="91" t="b">
        <v>0</v>
      </c>
    </row>
    <row r="119" spans="1:7" ht="15">
      <c r="A119" s="91" t="s">
        <v>795</v>
      </c>
      <c r="B119" s="91">
        <v>2</v>
      </c>
      <c r="C119" s="134">
        <v>0.007751845381905095</v>
      </c>
      <c r="D119" s="91" t="s">
        <v>707</v>
      </c>
      <c r="E119" s="91" t="b">
        <v>0</v>
      </c>
      <c r="F119" s="91" t="b">
        <v>0</v>
      </c>
      <c r="G119" s="91" t="b">
        <v>0</v>
      </c>
    </row>
    <row r="120" spans="1:7" ht="15">
      <c r="A120" s="91" t="s">
        <v>227</v>
      </c>
      <c r="B120" s="91">
        <v>2</v>
      </c>
      <c r="C120" s="134">
        <v>0.007751845381905095</v>
      </c>
      <c r="D120" s="91" t="s">
        <v>707</v>
      </c>
      <c r="E120" s="91" t="b">
        <v>0</v>
      </c>
      <c r="F120" s="91" t="b">
        <v>0</v>
      </c>
      <c r="G120" s="91" t="b">
        <v>0</v>
      </c>
    </row>
    <row r="121" spans="1:7" ht="15">
      <c r="A121" s="91" t="s">
        <v>785</v>
      </c>
      <c r="B121" s="91">
        <v>2</v>
      </c>
      <c r="C121" s="134">
        <v>0.007751845381905095</v>
      </c>
      <c r="D121" s="91" t="s">
        <v>707</v>
      </c>
      <c r="E121" s="91" t="b">
        <v>0</v>
      </c>
      <c r="F121" s="91" t="b">
        <v>0</v>
      </c>
      <c r="G121" s="91" t="b">
        <v>0</v>
      </c>
    </row>
    <row r="122" spans="1:7" ht="15">
      <c r="A122" s="91" t="s">
        <v>786</v>
      </c>
      <c r="B122" s="91">
        <v>2</v>
      </c>
      <c r="C122" s="134">
        <v>0.007751845381905095</v>
      </c>
      <c r="D122" s="91" t="s">
        <v>707</v>
      </c>
      <c r="E122" s="91" t="b">
        <v>0</v>
      </c>
      <c r="F122" s="91" t="b">
        <v>0</v>
      </c>
      <c r="G122" s="91" t="b">
        <v>0</v>
      </c>
    </row>
    <row r="123" spans="1:7" ht="15">
      <c r="A123" s="91" t="s">
        <v>787</v>
      </c>
      <c r="B123" s="91">
        <v>2</v>
      </c>
      <c r="C123" s="134">
        <v>0.007751845381905095</v>
      </c>
      <c r="D123" s="91" t="s">
        <v>707</v>
      </c>
      <c r="E123" s="91" t="b">
        <v>0</v>
      </c>
      <c r="F123" s="91" t="b">
        <v>0</v>
      </c>
      <c r="G123" s="91" t="b">
        <v>0</v>
      </c>
    </row>
    <row r="124" spans="1:7" ht="15">
      <c r="A124" s="91" t="s">
        <v>788</v>
      </c>
      <c r="B124" s="91">
        <v>2</v>
      </c>
      <c r="C124" s="134">
        <v>0.007751845381905095</v>
      </c>
      <c r="D124" s="91" t="s">
        <v>707</v>
      </c>
      <c r="E124" s="91" t="b">
        <v>0</v>
      </c>
      <c r="F124" s="91" t="b">
        <v>0</v>
      </c>
      <c r="G124" s="91" t="b">
        <v>0</v>
      </c>
    </row>
    <row r="125" spans="1:7" ht="15">
      <c r="A125" s="91" t="s">
        <v>783</v>
      </c>
      <c r="B125" s="91">
        <v>2</v>
      </c>
      <c r="C125" s="134">
        <v>0.007751845381905095</v>
      </c>
      <c r="D125" s="91" t="s">
        <v>707</v>
      </c>
      <c r="E125" s="91" t="b">
        <v>0</v>
      </c>
      <c r="F125" s="91" t="b">
        <v>0</v>
      </c>
      <c r="G125" s="91" t="b">
        <v>0</v>
      </c>
    </row>
    <row r="126" spans="1:7" ht="15">
      <c r="A126" s="91" t="s">
        <v>938</v>
      </c>
      <c r="B126" s="91">
        <v>2</v>
      </c>
      <c r="C126" s="134">
        <v>0.007751845381905095</v>
      </c>
      <c r="D126" s="91" t="s">
        <v>707</v>
      </c>
      <c r="E126" s="91" t="b">
        <v>0</v>
      </c>
      <c r="F126" s="91" t="b">
        <v>0</v>
      </c>
      <c r="G126" s="91" t="b">
        <v>0</v>
      </c>
    </row>
    <row r="127" spans="1:7" ht="15">
      <c r="A127" s="91" t="s">
        <v>942</v>
      </c>
      <c r="B127" s="91">
        <v>2</v>
      </c>
      <c r="C127" s="134">
        <v>0.007751845381905095</v>
      </c>
      <c r="D127" s="91" t="s">
        <v>707</v>
      </c>
      <c r="E127" s="91" t="b">
        <v>0</v>
      </c>
      <c r="F127" s="91" t="b">
        <v>0</v>
      </c>
      <c r="G127" s="91" t="b">
        <v>0</v>
      </c>
    </row>
    <row r="128" spans="1:7" ht="15">
      <c r="A128" s="91" t="s">
        <v>943</v>
      </c>
      <c r="B128" s="91">
        <v>2</v>
      </c>
      <c r="C128" s="134">
        <v>0.007751845381905095</v>
      </c>
      <c r="D128" s="91" t="s">
        <v>707</v>
      </c>
      <c r="E128" s="91" t="b">
        <v>0</v>
      </c>
      <c r="F128" s="91" t="b">
        <v>0</v>
      </c>
      <c r="G128" s="91" t="b">
        <v>0</v>
      </c>
    </row>
    <row r="129" spans="1:7" ht="15">
      <c r="A129" s="91" t="s">
        <v>944</v>
      </c>
      <c r="B129" s="91">
        <v>2</v>
      </c>
      <c r="C129" s="134">
        <v>0.007751845381905095</v>
      </c>
      <c r="D129" s="91" t="s">
        <v>707</v>
      </c>
      <c r="E129" s="91" t="b">
        <v>0</v>
      </c>
      <c r="F129" s="91" t="b">
        <v>0</v>
      </c>
      <c r="G129" s="91" t="b">
        <v>0</v>
      </c>
    </row>
    <row r="130" spans="1:7" ht="15">
      <c r="A130" s="91" t="s">
        <v>945</v>
      </c>
      <c r="B130" s="91">
        <v>2</v>
      </c>
      <c r="C130" s="134">
        <v>0.007751845381905095</v>
      </c>
      <c r="D130" s="91" t="s">
        <v>707</v>
      </c>
      <c r="E130" s="91" t="b">
        <v>0</v>
      </c>
      <c r="F130" s="91" t="b">
        <v>0</v>
      </c>
      <c r="G130" s="91" t="b">
        <v>0</v>
      </c>
    </row>
    <row r="131" spans="1:7" ht="15">
      <c r="A131" s="91" t="s">
        <v>770</v>
      </c>
      <c r="B131" s="91">
        <v>10</v>
      </c>
      <c r="C131" s="134">
        <v>0</v>
      </c>
      <c r="D131" s="91" t="s">
        <v>708</v>
      </c>
      <c r="E131" s="91" t="b">
        <v>0</v>
      </c>
      <c r="F131" s="91" t="b">
        <v>0</v>
      </c>
      <c r="G131" s="91" t="b">
        <v>0</v>
      </c>
    </row>
    <row r="132" spans="1:7" ht="15">
      <c r="A132" s="91" t="s">
        <v>774</v>
      </c>
      <c r="B132" s="91">
        <v>10</v>
      </c>
      <c r="C132" s="134">
        <v>0.018582098497776617</v>
      </c>
      <c r="D132" s="91" t="s">
        <v>708</v>
      </c>
      <c r="E132" s="91" t="b">
        <v>0</v>
      </c>
      <c r="F132" s="91" t="b">
        <v>0</v>
      </c>
      <c r="G132" s="91" t="b">
        <v>0</v>
      </c>
    </row>
    <row r="133" spans="1:7" ht="15">
      <c r="A133" s="91" t="s">
        <v>783</v>
      </c>
      <c r="B133" s="91">
        <v>7</v>
      </c>
      <c r="C133" s="134">
        <v>0.006693294567285199</v>
      </c>
      <c r="D133" s="91" t="s">
        <v>708</v>
      </c>
      <c r="E133" s="91" t="b">
        <v>0</v>
      </c>
      <c r="F133" s="91" t="b">
        <v>0</v>
      </c>
      <c r="G133" s="91" t="b">
        <v>0</v>
      </c>
    </row>
    <row r="134" spans="1:7" ht="15">
      <c r="A134" s="91" t="s">
        <v>784</v>
      </c>
      <c r="B134" s="91">
        <v>5</v>
      </c>
      <c r="C134" s="134">
        <v>0.009291049248888308</v>
      </c>
      <c r="D134" s="91" t="s">
        <v>708</v>
      </c>
      <c r="E134" s="91" t="b">
        <v>0</v>
      </c>
      <c r="F134" s="91" t="b">
        <v>0</v>
      </c>
      <c r="G134" s="91" t="b">
        <v>0</v>
      </c>
    </row>
    <row r="135" spans="1:7" ht="15">
      <c r="A135" s="91" t="s">
        <v>227</v>
      </c>
      <c r="B135" s="91">
        <v>5</v>
      </c>
      <c r="C135" s="134">
        <v>0.009291049248888308</v>
      </c>
      <c r="D135" s="91" t="s">
        <v>708</v>
      </c>
      <c r="E135" s="91" t="b">
        <v>0</v>
      </c>
      <c r="F135" s="91" t="b">
        <v>0</v>
      </c>
      <c r="G135" s="91" t="b">
        <v>0</v>
      </c>
    </row>
    <row r="136" spans="1:7" ht="15">
      <c r="A136" s="91" t="s">
        <v>785</v>
      </c>
      <c r="B136" s="91">
        <v>5</v>
      </c>
      <c r="C136" s="134">
        <v>0.009291049248888308</v>
      </c>
      <c r="D136" s="91" t="s">
        <v>708</v>
      </c>
      <c r="E136" s="91" t="b">
        <v>0</v>
      </c>
      <c r="F136" s="91" t="b">
        <v>0</v>
      </c>
      <c r="G136" s="91" t="b">
        <v>0</v>
      </c>
    </row>
    <row r="137" spans="1:7" ht="15">
      <c r="A137" s="91" t="s">
        <v>786</v>
      </c>
      <c r="B137" s="91">
        <v>5</v>
      </c>
      <c r="C137" s="134">
        <v>0.009291049248888308</v>
      </c>
      <c r="D137" s="91" t="s">
        <v>708</v>
      </c>
      <c r="E137" s="91" t="b">
        <v>0</v>
      </c>
      <c r="F137" s="91" t="b">
        <v>0</v>
      </c>
      <c r="G137" s="91" t="b">
        <v>0</v>
      </c>
    </row>
    <row r="138" spans="1:7" ht="15">
      <c r="A138" s="91" t="s">
        <v>787</v>
      </c>
      <c r="B138" s="91">
        <v>5</v>
      </c>
      <c r="C138" s="134">
        <v>0.009291049248888308</v>
      </c>
      <c r="D138" s="91" t="s">
        <v>708</v>
      </c>
      <c r="E138" s="91" t="b">
        <v>0</v>
      </c>
      <c r="F138" s="91" t="b">
        <v>0</v>
      </c>
      <c r="G138" s="91" t="b">
        <v>0</v>
      </c>
    </row>
    <row r="139" spans="1:7" ht="15">
      <c r="A139" s="91" t="s">
        <v>788</v>
      </c>
      <c r="B139" s="91">
        <v>5</v>
      </c>
      <c r="C139" s="134">
        <v>0.009291049248888308</v>
      </c>
      <c r="D139" s="91" t="s">
        <v>708</v>
      </c>
      <c r="E139" s="91" t="b">
        <v>0</v>
      </c>
      <c r="F139" s="91" t="b">
        <v>0</v>
      </c>
      <c r="G139" s="91" t="b">
        <v>0</v>
      </c>
    </row>
    <row r="140" spans="1:7" ht="15">
      <c r="A140" s="91" t="s">
        <v>772</v>
      </c>
      <c r="B140" s="91">
        <v>5</v>
      </c>
      <c r="C140" s="134">
        <v>0.009291049248888308</v>
      </c>
      <c r="D140" s="91" t="s">
        <v>708</v>
      </c>
      <c r="E140" s="91" t="b">
        <v>0</v>
      </c>
      <c r="F140" s="91" t="b">
        <v>0</v>
      </c>
      <c r="G140" s="91" t="b">
        <v>0</v>
      </c>
    </row>
    <row r="141" spans="1:7" ht="15">
      <c r="A141" s="91" t="s">
        <v>938</v>
      </c>
      <c r="B141" s="91">
        <v>5</v>
      </c>
      <c r="C141" s="134">
        <v>0.009291049248888308</v>
      </c>
      <c r="D141" s="91" t="s">
        <v>708</v>
      </c>
      <c r="E141" s="91" t="b">
        <v>0</v>
      </c>
      <c r="F141" s="91" t="b">
        <v>0</v>
      </c>
      <c r="G141" s="91" t="b">
        <v>0</v>
      </c>
    </row>
    <row r="142" spans="1:7" ht="15">
      <c r="A142" s="91" t="s">
        <v>942</v>
      </c>
      <c r="B142" s="91">
        <v>5</v>
      </c>
      <c r="C142" s="134">
        <v>0.009291049248888308</v>
      </c>
      <c r="D142" s="91" t="s">
        <v>708</v>
      </c>
      <c r="E142" s="91" t="b">
        <v>0</v>
      </c>
      <c r="F142" s="91" t="b">
        <v>0</v>
      </c>
      <c r="G142" s="91" t="b">
        <v>0</v>
      </c>
    </row>
    <row r="143" spans="1:7" ht="15">
      <c r="A143" s="91" t="s">
        <v>943</v>
      </c>
      <c r="B143" s="91">
        <v>5</v>
      </c>
      <c r="C143" s="134">
        <v>0.009291049248888308</v>
      </c>
      <c r="D143" s="91" t="s">
        <v>708</v>
      </c>
      <c r="E143" s="91" t="b">
        <v>0</v>
      </c>
      <c r="F143" s="91" t="b">
        <v>0</v>
      </c>
      <c r="G143" s="91" t="b">
        <v>0</v>
      </c>
    </row>
    <row r="144" spans="1:7" ht="15">
      <c r="A144" s="91" t="s">
        <v>773</v>
      </c>
      <c r="B144" s="91">
        <v>5</v>
      </c>
      <c r="C144" s="134">
        <v>0.009291049248888308</v>
      </c>
      <c r="D144" s="91" t="s">
        <v>708</v>
      </c>
      <c r="E144" s="91" t="b">
        <v>0</v>
      </c>
      <c r="F144" s="91" t="b">
        <v>0</v>
      </c>
      <c r="G144" s="91" t="b">
        <v>0</v>
      </c>
    </row>
    <row r="145" spans="1:7" ht="15">
      <c r="A145" s="91" t="s">
        <v>944</v>
      </c>
      <c r="B145" s="91">
        <v>5</v>
      </c>
      <c r="C145" s="134">
        <v>0.009291049248888308</v>
      </c>
      <c r="D145" s="91" t="s">
        <v>708</v>
      </c>
      <c r="E145" s="91" t="b">
        <v>0</v>
      </c>
      <c r="F145" s="91" t="b">
        <v>0</v>
      </c>
      <c r="G145" s="91" t="b">
        <v>0</v>
      </c>
    </row>
    <row r="146" spans="1:7" ht="15">
      <c r="A146" s="91" t="s">
        <v>945</v>
      </c>
      <c r="B146" s="91">
        <v>5</v>
      </c>
      <c r="C146" s="134">
        <v>0.009291049248888308</v>
      </c>
      <c r="D146" s="91" t="s">
        <v>708</v>
      </c>
      <c r="E146" s="91" t="b">
        <v>0</v>
      </c>
      <c r="F146" s="91" t="b">
        <v>0</v>
      </c>
      <c r="G146" s="91" t="b">
        <v>0</v>
      </c>
    </row>
    <row r="147" spans="1:7" ht="15">
      <c r="A147" s="91" t="s">
        <v>940</v>
      </c>
      <c r="B147" s="91">
        <v>5</v>
      </c>
      <c r="C147" s="134">
        <v>0.009291049248888308</v>
      </c>
      <c r="D147" s="91" t="s">
        <v>708</v>
      </c>
      <c r="E147" s="91" t="b">
        <v>1</v>
      </c>
      <c r="F147" s="91" t="b">
        <v>0</v>
      </c>
      <c r="G147" s="91" t="b">
        <v>0</v>
      </c>
    </row>
    <row r="148" spans="1:7" ht="15">
      <c r="A148" s="91" t="s">
        <v>941</v>
      </c>
      <c r="B148" s="91">
        <v>5</v>
      </c>
      <c r="C148" s="134">
        <v>0.009291049248888308</v>
      </c>
      <c r="D148" s="91" t="s">
        <v>708</v>
      </c>
      <c r="E148" s="91" t="b">
        <v>0</v>
      </c>
      <c r="F148" s="91" t="b">
        <v>0</v>
      </c>
      <c r="G148" s="91" t="b">
        <v>0</v>
      </c>
    </row>
    <row r="149" spans="1:7" ht="15">
      <c r="A149" s="91" t="s">
        <v>756</v>
      </c>
      <c r="B149" s="91">
        <v>4</v>
      </c>
      <c r="C149" s="134">
        <v>0.012910586303218213</v>
      </c>
      <c r="D149" s="91" t="s">
        <v>708</v>
      </c>
      <c r="E149" s="91" t="b">
        <v>0</v>
      </c>
      <c r="F149" s="91" t="b">
        <v>0</v>
      </c>
      <c r="G149" s="91" t="b">
        <v>0</v>
      </c>
    </row>
    <row r="150" spans="1:7" ht="15">
      <c r="A150" s="91" t="s">
        <v>953</v>
      </c>
      <c r="B150" s="91">
        <v>3</v>
      </c>
      <c r="C150" s="134">
        <v>0.009682939727413659</v>
      </c>
      <c r="D150" s="91" t="s">
        <v>708</v>
      </c>
      <c r="E150" s="91" t="b">
        <v>0</v>
      </c>
      <c r="F150" s="91" t="b">
        <v>0</v>
      </c>
      <c r="G150" s="91" t="b">
        <v>0</v>
      </c>
    </row>
    <row r="151" spans="1:7" ht="15">
      <c r="A151" s="91" t="s">
        <v>228</v>
      </c>
      <c r="B151" s="91">
        <v>2</v>
      </c>
      <c r="C151" s="134">
        <v>0.008629259312790356</v>
      </c>
      <c r="D151" s="91" t="s">
        <v>708</v>
      </c>
      <c r="E151" s="91" t="b">
        <v>0</v>
      </c>
      <c r="F151" s="91" t="b">
        <v>0</v>
      </c>
      <c r="G151" s="91" t="b">
        <v>0</v>
      </c>
    </row>
    <row r="152" spans="1:7" ht="15">
      <c r="A152" s="91" t="s">
        <v>798</v>
      </c>
      <c r="B152" s="91">
        <v>2</v>
      </c>
      <c r="C152" s="134">
        <v>0.008629259312790356</v>
      </c>
      <c r="D152" s="91" t="s">
        <v>708</v>
      </c>
      <c r="E152" s="91" t="b">
        <v>0</v>
      </c>
      <c r="F152" s="91" t="b">
        <v>0</v>
      </c>
      <c r="G152" s="91" t="b">
        <v>0</v>
      </c>
    </row>
    <row r="153" spans="1:7" ht="15">
      <c r="A153" s="91" t="s">
        <v>947</v>
      </c>
      <c r="B153" s="91">
        <v>2</v>
      </c>
      <c r="C153" s="134">
        <v>0.008629259312790356</v>
      </c>
      <c r="D153" s="91" t="s">
        <v>708</v>
      </c>
      <c r="E153" s="91" t="b">
        <v>0</v>
      </c>
      <c r="F153" s="91" t="b">
        <v>0</v>
      </c>
      <c r="G153" s="91" t="b">
        <v>0</v>
      </c>
    </row>
    <row r="154" spans="1:7" ht="15">
      <c r="A154" s="91" t="s">
        <v>797</v>
      </c>
      <c r="B154" s="91">
        <v>2</v>
      </c>
      <c r="C154" s="134">
        <v>0.008629259312790356</v>
      </c>
      <c r="D154" s="91" t="s">
        <v>708</v>
      </c>
      <c r="E154" s="91" t="b">
        <v>0</v>
      </c>
      <c r="F154" s="91" t="b">
        <v>0</v>
      </c>
      <c r="G154" s="91" t="b">
        <v>0</v>
      </c>
    </row>
    <row r="155" spans="1:7" ht="15">
      <c r="A155" s="91" t="s">
        <v>948</v>
      </c>
      <c r="B155" s="91">
        <v>2</v>
      </c>
      <c r="C155" s="134">
        <v>0.008629259312790356</v>
      </c>
      <c r="D155" s="91" t="s">
        <v>708</v>
      </c>
      <c r="E155" s="91" t="b">
        <v>0</v>
      </c>
      <c r="F155" s="91" t="b">
        <v>0</v>
      </c>
      <c r="G155" s="91" t="b">
        <v>0</v>
      </c>
    </row>
    <row r="156" spans="1:7" ht="15">
      <c r="A156" s="91" t="s">
        <v>949</v>
      </c>
      <c r="B156" s="91">
        <v>2</v>
      </c>
      <c r="C156" s="134">
        <v>0.008629259312790356</v>
      </c>
      <c r="D156" s="91" t="s">
        <v>708</v>
      </c>
      <c r="E156" s="91" t="b">
        <v>0</v>
      </c>
      <c r="F156" s="91" t="b">
        <v>0</v>
      </c>
      <c r="G156" s="91" t="b">
        <v>0</v>
      </c>
    </row>
    <row r="157" spans="1:7" ht="15">
      <c r="A157" s="91" t="s">
        <v>950</v>
      </c>
      <c r="B157" s="91">
        <v>2</v>
      </c>
      <c r="C157" s="134">
        <v>0.008629259312790356</v>
      </c>
      <c r="D157" s="91" t="s">
        <v>708</v>
      </c>
      <c r="E157" s="91" t="b">
        <v>0</v>
      </c>
      <c r="F157" s="91" t="b">
        <v>0</v>
      </c>
      <c r="G157" s="91" t="b">
        <v>0</v>
      </c>
    </row>
    <row r="158" spans="1:7" ht="15">
      <c r="A158" s="91" t="s">
        <v>951</v>
      </c>
      <c r="B158" s="91">
        <v>2</v>
      </c>
      <c r="C158" s="134">
        <v>0.008629259312790356</v>
      </c>
      <c r="D158" s="91" t="s">
        <v>708</v>
      </c>
      <c r="E158" s="91" t="b">
        <v>0</v>
      </c>
      <c r="F158" s="91" t="b">
        <v>0</v>
      </c>
      <c r="G158" s="91" t="b">
        <v>0</v>
      </c>
    </row>
    <row r="159" spans="1:7" ht="15">
      <c r="A159" s="91" t="s">
        <v>952</v>
      </c>
      <c r="B159" s="91">
        <v>2</v>
      </c>
      <c r="C159" s="134">
        <v>0.008629259312790356</v>
      </c>
      <c r="D159" s="91" t="s">
        <v>708</v>
      </c>
      <c r="E159" s="91" t="b">
        <v>0</v>
      </c>
      <c r="F159" s="91" t="b">
        <v>0</v>
      </c>
      <c r="G159" s="91" t="b">
        <v>0</v>
      </c>
    </row>
    <row r="160" spans="1:7" ht="15">
      <c r="A160" s="91" t="s">
        <v>991</v>
      </c>
      <c r="B160" s="91">
        <v>2</v>
      </c>
      <c r="C160" s="134">
        <v>0.008629259312790356</v>
      </c>
      <c r="D160" s="91" t="s">
        <v>708</v>
      </c>
      <c r="E160" s="91" t="b">
        <v>0</v>
      </c>
      <c r="F160" s="91" t="b">
        <v>0</v>
      </c>
      <c r="G160" s="91" t="b">
        <v>0</v>
      </c>
    </row>
    <row r="161" spans="1:7" ht="15">
      <c r="A161" s="91" t="s">
        <v>987</v>
      </c>
      <c r="B161" s="91">
        <v>2</v>
      </c>
      <c r="C161" s="134">
        <v>0.008629259312790356</v>
      </c>
      <c r="D161" s="91" t="s">
        <v>708</v>
      </c>
      <c r="E161" s="91" t="b">
        <v>0</v>
      </c>
      <c r="F161" s="91" t="b">
        <v>0</v>
      </c>
      <c r="G161" s="91" t="b">
        <v>0</v>
      </c>
    </row>
    <row r="162" spans="1:7" ht="15">
      <c r="A162" s="91" t="s">
        <v>988</v>
      </c>
      <c r="B162" s="91">
        <v>2</v>
      </c>
      <c r="C162" s="134">
        <v>0.008629259312790356</v>
      </c>
      <c r="D162" s="91" t="s">
        <v>708</v>
      </c>
      <c r="E162" s="91" t="b">
        <v>0</v>
      </c>
      <c r="F162" s="91" t="b">
        <v>0</v>
      </c>
      <c r="G162" s="91" t="b">
        <v>0</v>
      </c>
    </row>
    <row r="163" spans="1:7" ht="15">
      <c r="A163" s="91" t="s">
        <v>790</v>
      </c>
      <c r="B163" s="91">
        <v>2</v>
      </c>
      <c r="C163" s="134">
        <v>0.008629259312790356</v>
      </c>
      <c r="D163" s="91" t="s">
        <v>708</v>
      </c>
      <c r="E163" s="91" t="b">
        <v>0</v>
      </c>
      <c r="F163" s="91" t="b">
        <v>0</v>
      </c>
      <c r="G163" s="91" t="b">
        <v>0</v>
      </c>
    </row>
    <row r="164" spans="1:7" ht="15">
      <c r="A164" s="91" t="s">
        <v>989</v>
      </c>
      <c r="B164" s="91">
        <v>2</v>
      </c>
      <c r="C164" s="134">
        <v>0.008629259312790356</v>
      </c>
      <c r="D164" s="91" t="s">
        <v>708</v>
      </c>
      <c r="E164" s="91" t="b">
        <v>0</v>
      </c>
      <c r="F164" s="91" t="b">
        <v>0</v>
      </c>
      <c r="G164" s="91" t="b">
        <v>0</v>
      </c>
    </row>
    <row r="165" spans="1:7" ht="15">
      <c r="A165" s="91" t="s">
        <v>965</v>
      </c>
      <c r="B165" s="91">
        <v>2</v>
      </c>
      <c r="C165" s="134">
        <v>0.008629259312790356</v>
      </c>
      <c r="D165" s="91" t="s">
        <v>708</v>
      </c>
      <c r="E165" s="91" t="b">
        <v>1</v>
      </c>
      <c r="F165" s="91" t="b">
        <v>0</v>
      </c>
      <c r="G165" s="91" t="b">
        <v>0</v>
      </c>
    </row>
    <row r="166" spans="1:7" ht="15">
      <c r="A166" s="91" t="s">
        <v>959</v>
      </c>
      <c r="B166" s="91">
        <v>2</v>
      </c>
      <c r="C166" s="134">
        <v>0.008629259312790356</v>
      </c>
      <c r="D166" s="91" t="s">
        <v>708</v>
      </c>
      <c r="E166" s="91" t="b">
        <v>0</v>
      </c>
      <c r="F166" s="91" t="b">
        <v>0</v>
      </c>
      <c r="G166" s="91" t="b">
        <v>0</v>
      </c>
    </row>
    <row r="167" spans="1:7" ht="15">
      <c r="A167" s="91" t="s">
        <v>990</v>
      </c>
      <c r="B167" s="91">
        <v>2</v>
      </c>
      <c r="C167" s="134">
        <v>0.008629259312790356</v>
      </c>
      <c r="D167" s="91" t="s">
        <v>708</v>
      </c>
      <c r="E167" s="91" t="b">
        <v>0</v>
      </c>
      <c r="F167" s="91" t="b">
        <v>0</v>
      </c>
      <c r="G167" s="91" t="b">
        <v>0</v>
      </c>
    </row>
    <row r="168" spans="1:7" ht="15">
      <c r="A168" s="91" t="s">
        <v>770</v>
      </c>
      <c r="B168" s="91">
        <v>18</v>
      </c>
      <c r="C168" s="134">
        <v>0</v>
      </c>
      <c r="D168" s="91" t="s">
        <v>709</v>
      </c>
      <c r="E168" s="91" t="b">
        <v>0</v>
      </c>
      <c r="F168" s="91" t="b">
        <v>0</v>
      </c>
      <c r="G168" s="91" t="b">
        <v>0</v>
      </c>
    </row>
    <row r="169" spans="1:7" ht="15">
      <c r="A169" s="91" t="s">
        <v>790</v>
      </c>
      <c r="B169" s="91">
        <v>12</v>
      </c>
      <c r="C169" s="134">
        <v>0.019378321185309414</v>
      </c>
      <c r="D169" s="91" t="s">
        <v>709</v>
      </c>
      <c r="E169" s="91" t="b">
        <v>0</v>
      </c>
      <c r="F169" s="91" t="b">
        <v>0</v>
      </c>
      <c r="G169" s="91" t="b">
        <v>0</v>
      </c>
    </row>
    <row r="170" spans="1:7" ht="15">
      <c r="A170" s="91" t="s">
        <v>241</v>
      </c>
      <c r="B170" s="91">
        <v>5</v>
      </c>
      <c r="C170" s="134">
        <v>0.010950836629277308</v>
      </c>
      <c r="D170" s="91" t="s">
        <v>709</v>
      </c>
      <c r="E170" s="91" t="b">
        <v>0</v>
      </c>
      <c r="F170" s="91" t="b">
        <v>0</v>
      </c>
      <c r="G170" s="91" t="b">
        <v>0</v>
      </c>
    </row>
    <row r="171" spans="1:7" ht="15">
      <c r="A171" s="91" t="s">
        <v>791</v>
      </c>
      <c r="B171" s="91">
        <v>5</v>
      </c>
      <c r="C171" s="134">
        <v>0.012858514050695742</v>
      </c>
      <c r="D171" s="91" t="s">
        <v>709</v>
      </c>
      <c r="E171" s="91" t="b">
        <v>0</v>
      </c>
      <c r="F171" s="91" t="b">
        <v>0</v>
      </c>
      <c r="G171" s="91" t="b">
        <v>0</v>
      </c>
    </row>
    <row r="172" spans="1:7" ht="15">
      <c r="A172" s="91" t="s">
        <v>756</v>
      </c>
      <c r="B172" s="91">
        <v>4</v>
      </c>
      <c r="C172" s="134">
        <v>0.010286811240556594</v>
      </c>
      <c r="D172" s="91" t="s">
        <v>709</v>
      </c>
      <c r="E172" s="91" t="b">
        <v>0</v>
      </c>
      <c r="F172" s="91" t="b">
        <v>0</v>
      </c>
      <c r="G172" s="91" t="b">
        <v>0</v>
      </c>
    </row>
    <row r="173" spans="1:7" ht="15">
      <c r="A173" s="91" t="s">
        <v>792</v>
      </c>
      <c r="B173" s="91">
        <v>4</v>
      </c>
      <c r="C173" s="134">
        <v>0.012254350399742419</v>
      </c>
      <c r="D173" s="91" t="s">
        <v>709</v>
      </c>
      <c r="E173" s="91" t="b">
        <v>1</v>
      </c>
      <c r="F173" s="91" t="b">
        <v>0</v>
      </c>
      <c r="G173" s="91" t="b">
        <v>0</v>
      </c>
    </row>
    <row r="174" spans="1:7" ht="15">
      <c r="A174" s="91" t="s">
        <v>240</v>
      </c>
      <c r="B174" s="91">
        <v>4</v>
      </c>
      <c r="C174" s="134">
        <v>0.010286811240556594</v>
      </c>
      <c r="D174" s="91" t="s">
        <v>709</v>
      </c>
      <c r="E174" s="91" t="b">
        <v>0</v>
      </c>
      <c r="F174" s="91" t="b">
        <v>0</v>
      </c>
      <c r="G174" s="91" t="b">
        <v>0</v>
      </c>
    </row>
    <row r="175" spans="1:7" ht="15">
      <c r="A175" s="91" t="s">
        <v>793</v>
      </c>
      <c r="B175" s="91">
        <v>4</v>
      </c>
      <c r="C175" s="134">
        <v>0.012254350399742419</v>
      </c>
      <c r="D175" s="91" t="s">
        <v>709</v>
      </c>
      <c r="E175" s="91" t="b">
        <v>0</v>
      </c>
      <c r="F175" s="91" t="b">
        <v>0</v>
      </c>
      <c r="G175" s="91" t="b">
        <v>0</v>
      </c>
    </row>
    <row r="176" spans="1:7" ht="15">
      <c r="A176" s="91" t="s">
        <v>794</v>
      </c>
      <c r="B176" s="91">
        <v>4</v>
      </c>
      <c r="C176" s="134">
        <v>0.010286811240556594</v>
      </c>
      <c r="D176" s="91" t="s">
        <v>709</v>
      </c>
      <c r="E176" s="91" t="b">
        <v>0</v>
      </c>
      <c r="F176" s="91" t="b">
        <v>0</v>
      </c>
      <c r="G176" s="91" t="b">
        <v>0</v>
      </c>
    </row>
    <row r="177" spans="1:7" ht="15">
      <c r="A177" s="91" t="s">
        <v>795</v>
      </c>
      <c r="B177" s="91">
        <v>3</v>
      </c>
      <c r="C177" s="134">
        <v>0.009190762799806814</v>
      </c>
      <c r="D177" s="91" t="s">
        <v>709</v>
      </c>
      <c r="E177" s="91" t="b">
        <v>0</v>
      </c>
      <c r="F177" s="91" t="b">
        <v>0</v>
      </c>
      <c r="G177" s="91" t="b">
        <v>0</v>
      </c>
    </row>
    <row r="178" spans="1:7" ht="15">
      <c r="A178" s="91" t="s">
        <v>961</v>
      </c>
      <c r="B178" s="91">
        <v>3</v>
      </c>
      <c r="C178" s="134">
        <v>0.011270580820149506</v>
      </c>
      <c r="D178" s="91" t="s">
        <v>709</v>
      </c>
      <c r="E178" s="91" t="b">
        <v>0</v>
      </c>
      <c r="F178" s="91" t="b">
        <v>0</v>
      </c>
      <c r="G178" s="91" t="b">
        <v>0</v>
      </c>
    </row>
    <row r="179" spans="1:7" ht="15">
      <c r="A179" s="91" t="s">
        <v>960</v>
      </c>
      <c r="B179" s="91">
        <v>3</v>
      </c>
      <c r="C179" s="134">
        <v>0.009190762799806814</v>
      </c>
      <c r="D179" s="91" t="s">
        <v>709</v>
      </c>
      <c r="E179" s="91" t="b">
        <v>0</v>
      </c>
      <c r="F179" s="91" t="b">
        <v>0</v>
      </c>
      <c r="G179" s="91" t="b">
        <v>0</v>
      </c>
    </row>
    <row r="180" spans="1:7" ht="15">
      <c r="A180" s="91" t="s">
        <v>229</v>
      </c>
      <c r="B180" s="91">
        <v>3</v>
      </c>
      <c r="C180" s="134">
        <v>0.009190762799806814</v>
      </c>
      <c r="D180" s="91" t="s">
        <v>709</v>
      </c>
      <c r="E180" s="91" t="b">
        <v>0</v>
      </c>
      <c r="F180" s="91" t="b">
        <v>0</v>
      </c>
      <c r="G180" s="91" t="b">
        <v>0</v>
      </c>
    </row>
    <row r="181" spans="1:7" ht="15">
      <c r="A181" s="91" t="s">
        <v>954</v>
      </c>
      <c r="B181" s="91">
        <v>2</v>
      </c>
      <c r="C181" s="134">
        <v>0.007513720546766338</v>
      </c>
      <c r="D181" s="91" t="s">
        <v>709</v>
      </c>
      <c r="E181" s="91" t="b">
        <v>0</v>
      </c>
      <c r="F181" s="91" t="b">
        <v>0</v>
      </c>
      <c r="G181" s="91" t="b">
        <v>0</v>
      </c>
    </row>
    <row r="182" spans="1:7" ht="15">
      <c r="A182" s="91" t="s">
        <v>955</v>
      </c>
      <c r="B182" s="91">
        <v>2</v>
      </c>
      <c r="C182" s="134">
        <v>0.007513720546766338</v>
      </c>
      <c r="D182" s="91" t="s">
        <v>709</v>
      </c>
      <c r="E182" s="91" t="b">
        <v>0</v>
      </c>
      <c r="F182" s="91" t="b">
        <v>0</v>
      </c>
      <c r="G182" s="91" t="b">
        <v>0</v>
      </c>
    </row>
    <row r="183" spans="1:7" ht="15">
      <c r="A183" s="91" t="s">
        <v>956</v>
      </c>
      <c r="B183" s="91">
        <v>2</v>
      </c>
      <c r="C183" s="134">
        <v>0.007513720546766338</v>
      </c>
      <c r="D183" s="91" t="s">
        <v>709</v>
      </c>
      <c r="E183" s="91" t="b">
        <v>0</v>
      </c>
      <c r="F183" s="91" t="b">
        <v>0</v>
      </c>
      <c r="G183" s="91" t="b">
        <v>0</v>
      </c>
    </row>
    <row r="184" spans="1:7" ht="15">
      <c r="A184" s="91" t="s">
        <v>957</v>
      </c>
      <c r="B184" s="91">
        <v>2</v>
      </c>
      <c r="C184" s="134">
        <v>0.007513720546766338</v>
      </c>
      <c r="D184" s="91" t="s">
        <v>709</v>
      </c>
      <c r="E184" s="91" t="b">
        <v>0</v>
      </c>
      <c r="F184" s="91" t="b">
        <v>0</v>
      </c>
      <c r="G184" s="91" t="b">
        <v>0</v>
      </c>
    </row>
    <row r="185" spans="1:7" ht="15">
      <c r="A185" s="91" t="s">
        <v>958</v>
      </c>
      <c r="B185" s="91">
        <v>2</v>
      </c>
      <c r="C185" s="134">
        <v>0.007513720546766338</v>
      </c>
      <c r="D185" s="91" t="s">
        <v>709</v>
      </c>
      <c r="E185" s="91" t="b">
        <v>0</v>
      </c>
      <c r="F185" s="91" t="b">
        <v>0</v>
      </c>
      <c r="G185" s="91" t="b">
        <v>0</v>
      </c>
    </row>
    <row r="186" spans="1:7" ht="15">
      <c r="A186" s="91" t="s">
        <v>967</v>
      </c>
      <c r="B186" s="91">
        <v>2</v>
      </c>
      <c r="C186" s="134">
        <v>0.007513720546766338</v>
      </c>
      <c r="D186" s="91" t="s">
        <v>709</v>
      </c>
      <c r="E186" s="91" t="b">
        <v>0</v>
      </c>
      <c r="F186" s="91" t="b">
        <v>0</v>
      </c>
      <c r="G186" s="91" t="b">
        <v>0</v>
      </c>
    </row>
    <row r="187" spans="1:7" ht="15">
      <c r="A187" s="91" t="s">
        <v>969</v>
      </c>
      <c r="B187" s="91">
        <v>2</v>
      </c>
      <c r="C187" s="134">
        <v>0.007513720546766338</v>
      </c>
      <c r="D187" s="91" t="s">
        <v>709</v>
      </c>
      <c r="E187" s="91" t="b">
        <v>0</v>
      </c>
      <c r="F187" s="91" t="b">
        <v>0</v>
      </c>
      <c r="G187" s="91" t="b">
        <v>0</v>
      </c>
    </row>
    <row r="188" spans="1:7" ht="15">
      <c r="A188" s="91" t="s">
        <v>970</v>
      </c>
      <c r="B188" s="91">
        <v>2</v>
      </c>
      <c r="C188" s="134">
        <v>0.007513720546766338</v>
      </c>
      <c r="D188" s="91" t="s">
        <v>709</v>
      </c>
      <c r="E188" s="91" t="b">
        <v>0</v>
      </c>
      <c r="F188" s="91" t="b">
        <v>0</v>
      </c>
      <c r="G188" s="91" t="b">
        <v>0</v>
      </c>
    </row>
    <row r="189" spans="1:7" ht="15">
      <c r="A189" s="91" t="s">
        <v>228</v>
      </c>
      <c r="B189" s="91">
        <v>2</v>
      </c>
      <c r="C189" s="134">
        <v>0.007513720546766338</v>
      </c>
      <c r="D189" s="91" t="s">
        <v>709</v>
      </c>
      <c r="E189" s="91" t="b">
        <v>0</v>
      </c>
      <c r="F189" s="91" t="b">
        <v>0</v>
      </c>
      <c r="G189" s="91" t="b">
        <v>0</v>
      </c>
    </row>
    <row r="190" spans="1:7" ht="15">
      <c r="A190" s="91" t="s">
        <v>985</v>
      </c>
      <c r="B190" s="91">
        <v>2</v>
      </c>
      <c r="C190" s="134">
        <v>0.007513720546766338</v>
      </c>
      <c r="D190" s="91" t="s">
        <v>709</v>
      </c>
      <c r="E190" s="91" t="b">
        <v>0</v>
      </c>
      <c r="F190" s="91" t="b">
        <v>0</v>
      </c>
      <c r="G190" s="91" t="b">
        <v>0</v>
      </c>
    </row>
    <row r="191" spans="1:7" ht="15">
      <c r="A191" s="91" t="s">
        <v>977</v>
      </c>
      <c r="B191" s="91">
        <v>2</v>
      </c>
      <c r="C191" s="134">
        <v>0.007513720546766338</v>
      </c>
      <c r="D191" s="91" t="s">
        <v>709</v>
      </c>
      <c r="E191" s="91" t="b">
        <v>0</v>
      </c>
      <c r="F191" s="91" t="b">
        <v>0</v>
      </c>
      <c r="G191" s="91" t="b">
        <v>0</v>
      </c>
    </row>
    <row r="192" spans="1:7" ht="15">
      <c r="A192" s="91" t="s">
        <v>978</v>
      </c>
      <c r="B192" s="91">
        <v>2</v>
      </c>
      <c r="C192" s="134">
        <v>0.007513720546766338</v>
      </c>
      <c r="D192" s="91" t="s">
        <v>709</v>
      </c>
      <c r="E192" s="91" t="b">
        <v>0</v>
      </c>
      <c r="F192" s="91" t="b">
        <v>1</v>
      </c>
      <c r="G192" s="91" t="b">
        <v>0</v>
      </c>
    </row>
    <row r="193" spans="1:7" ht="15">
      <c r="A193" s="91" t="s">
        <v>984</v>
      </c>
      <c r="B193" s="91">
        <v>2</v>
      </c>
      <c r="C193" s="134">
        <v>0.007513720546766338</v>
      </c>
      <c r="D193" s="91" t="s">
        <v>709</v>
      </c>
      <c r="E193" s="91" t="b">
        <v>0</v>
      </c>
      <c r="F193" s="91" t="b">
        <v>0</v>
      </c>
      <c r="G193" s="91" t="b">
        <v>0</v>
      </c>
    </row>
    <row r="194" spans="1:7" ht="15">
      <c r="A194" s="91" t="s">
        <v>983</v>
      </c>
      <c r="B194" s="91">
        <v>2</v>
      </c>
      <c r="C194" s="134">
        <v>0.007513720546766338</v>
      </c>
      <c r="D194" s="91" t="s">
        <v>709</v>
      </c>
      <c r="E194" s="91" t="b">
        <v>0</v>
      </c>
      <c r="F194" s="91" t="b">
        <v>0</v>
      </c>
      <c r="G194" s="91" t="b">
        <v>0</v>
      </c>
    </row>
    <row r="195" spans="1:7" ht="15">
      <c r="A195" s="91" t="s">
        <v>972</v>
      </c>
      <c r="B195" s="91">
        <v>2</v>
      </c>
      <c r="C195" s="134">
        <v>0.007513720546766338</v>
      </c>
      <c r="D195" s="91" t="s">
        <v>709</v>
      </c>
      <c r="E195" s="91" t="b">
        <v>0</v>
      </c>
      <c r="F195" s="91" t="b">
        <v>0</v>
      </c>
      <c r="G195" s="91" t="b">
        <v>0</v>
      </c>
    </row>
    <row r="196" spans="1:7" ht="15">
      <c r="A196" s="91" t="s">
        <v>946</v>
      </c>
      <c r="B196" s="91">
        <v>2</v>
      </c>
      <c r="C196" s="134">
        <v>0.007513720546766338</v>
      </c>
      <c r="D196" s="91" t="s">
        <v>709</v>
      </c>
      <c r="E196" s="91" t="b">
        <v>0</v>
      </c>
      <c r="F196" s="91" t="b">
        <v>0</v>
      </c>
      <c r="G196" s="91" t="b">
        <v>0</v>
      </c>
    </row>
    <row r="197" spans="1:7" ht="15">
      <c r="A197" s="91" t="s">
        <v>784</v>
      </c>
      <c r="B197" s="91">
        <v>2</v>
      </c>
      <c r="C197" s="134">
        <v>0.007513720546766338</v>
      </c>
      <c r="D197" s="91" t="s">
        <v>709</v>
      </c>
      <c r="E197" s="91" t="b">
        <v>0</v>
      </c>
      <c r="F197" s="91" t="b">
        <v>0</v>
      </c>
      <c r="G197" s="91" t="b">
        <v>0</v>
      </c>
    </row>
    <row r="198" spans="1:7" ht="15">
      <c r="A198" s="91" t="s">
        <v>233</v>
      </c>
      <c r="B198" s="91">
        <v>2</v>
      </c>
      <c r="C198" s="134">
        <v>0.007513720546766338</v>
      </c>
      <c r="D198" s="91" t="s">
        <v>709</v>
      </c>
      <c r="E198" s="91" t="b">
        <v>0</v>
      </c>
      <c r="F198" s="91" t="b">
        <v>0</v>
      </c>
      <c r="G198" s="91" t="b">
        <v>0</v>
      </c>
    </row>
    <row r="199" spans="1:7" ht="15">
      <c r="A199" s="91" t="s">
        <v>938</v>
      </c>
      <c r="B199" s="91">
        <v>2</v>
      </c>
      <c r="C199" s="134">
        <v>0.007513720546766338</v>
      </c>
      <c r="D199" s="91" t="s">
        <v>709</v>
      </c>
      <c r="E199" s="91" t="b">
        <v>0</v>
      </c>
      <c r="F199" s="91" t="b">
        <v>0</v>
      </c>
      <c r="G199" s="91" t="b">
        <v>0</v>
      </c>
    </row>
    <row r="200" spans="1:7" ht="15">
      <c r="A200" s="91" t="s">
        <v>974</v>
      </c>
      <c r="B200" s="91">
        <v>2</v>
      </c>
      <c r="C200" s="134">
        <v>0.007513720546766338</v>
      </c>
      <c r="D200" s="91" t="s">
        <v>709</v>
      </c>
      <c r="E200" s="91" t="b">
        <v>0</v>
      </c>
      <c r="F200" s="91" t="b">
        <v>0</v>
      </c>
      <c r="G200" s="91" t="b">
        <v>0</v>
      </c>
    </row>
    <row r="201" spans="1:7" ht="15">
      <c r="A201" s="91" t="s">
        <v>975</v>
      </c>
      <c r="B201" s="91">
        <v>2</v>
      </c>
      <c r="C201" s="134">
        <v>0.007513720546766338</v>
      </c>
      <c r="D201" s="91" t="s">
        <v>709</v>
      </c>
      <c r="E201" s="91" t="b">
        <v>0</v>
      </c>
      <c r="F201" s="91" t="b">
        <v>0</v>
      </c>
      <c r="G201" s="91" t="b">
        <v>0</v>
      </c>
    </row>
    <row r="202" spans="1:7" ht="15">
      <c r="A202" s="91" t="s">
        <v>976</v>
      </c>
      <c r="B202" s="91">
        <v>2</v>
      </c>
      <c r="C202" s="134">
        <v>0.007513720546766338</v>
      </c>
      <c r="D202" s="91" t="s">
        <v>709</v>
      </c>
      <c r="E202" s="91" t="b">
        <v>0</v>
      </c>
      <c r="F202" s="91" t="b">
        <v>0</v>
      </c>
      <c r="G202" s="91" t="b">
        <v>0</v>
      </c>
    </row>
    <row r="203" spans="1:7" ht="15">
      <c r="A203" s="91" t="s">
        <v>973</v>
      </c>
      <c r="B203" s="91">
        <v>2</v>
      </c>
      <c r="C203" s="134">
        <v>0.007513720546766338</v>
      </c>
      <c r="D203" s="91" t="s">
        <v>709</v>
      </c>
      <c r="E203" s="91" t="b">
        <v>0</v>
      </c>
      <c r="F203" s="91" t="b">
        <v>0</v>
      </c>
      <c r="G203" s="91" t="b">
        <v>0</v>
      </c>
    </row>
    <row r="204" spans="1:7" ht="15">
      <c r="A204" s="91" t="s">
        <v>779</v>
      </c>
      <c r="B204" s="91">
        <v>2</v>
      </c>
      <c r="C204" s="134">
        <v>0.007513720546766338</v>
      </c>
      <c r="D204" s="91" t="s">
        <v>709</v>
      </c>
      <c r="E204" s="91" t="b">
        <v>0</v>
      </c>
      <c r="F204" s="91" t="b">
        <v>0</v>
      </c>
      <c r="G204" s="91" t="b">
        <v>0</v>
      </c>
    </row>
    <row r="205" spans="1:7" ht="15">
      <c r="A205" s="91" t="s">
        <v>771</v>
      </c>
      <c r="B205" s="91">
        <v>2</v>
      </c>
      <c r="C205" s="134">
        <v>0.009884035473254378</v>
      </c>
      <c r="D205" s="91" t="s">
        <v>709</v>
      </c>
      <c r="E205" s="91" t="b">
        <v>0</v>
      </c>
      <c r="F205" s="91" t="b">
        <v>0</v>
      </c>
      <c r="G205" s="91" t="b">
        <v>0</v>
      </c>
    </row>
    <row r="206" spans="1:7" ht="15">
      <c r="A206" s="91" t="s">
        <v>770</v>
      </c>
      <c r="B206" s="91">
        <v>6</v>
      </c>
      <c r="C206" s="134">
        <v>0</v>
      </c>
      <c r="D206" s="91" t="s">
        <v>710</v>
      </c>
      <c r="E206" s="91" t="b">
        <v>0</v>
      </c>
      <c r="F206" s="91" t="b">
        <v>0</v>
      </c>
      <c r="G206" s="91" t="b">
        <v>0</v>
      </c>
    </row>
    <row r="207" spans="1:7" ht="15">
      <c r="A207" s="91" t="s">
        <v>239</v>
      </c>
      <c r="B207" s="91">
        <v>3</v>
      </c>
      <c r="C207" s="134">
        <v>0.011431518822682831</v>
      </c>
      <c r="D207" s="91" t="s">
        <v>710</v>
      </c>
      <c r="E207" s="91" t="b">
        <v>0</v>
      </c>
      <c r="F207" s="91" t="b">
        <v>0</v>
      </c>
      <c r="G207" s="91" t="b">
        <v>0</v>
      </c>
    </row>
    <row r="208" spans="1:7" ht="15">
      <c r="A208" s="91" t="s">
        <v>238</v>
      </c>
      <c r="B208" s="91">
        <v>3</v>
      </c>
      <c r="C208" s="134">
        <v>0.011431518822682831</v>
      </c>
      <c r="D208" s="91" t="s">
        <v>710</v>
      </c>
      <c r="E208" s="91" t="b">
        <v>0</v>
      </c>
      <c r="F208" s="91" t="b">
        <v>0</v>
      </c>
      <c r="G208" s="91" t="b">
        <v>0</v>
      </c>
    </row>
    <row r="209" spans="1:7" ht="15">
      <c r="A209" s="91" t="s">
        <v>797</v>
      </c>
      <c r="B209" s="91">
        <v>3</v>
      </c>
      <c r="C209" s="134">
        <v>0.011431518822682831</v>
      </c>
      <c r="D209" s="91" t="s">
        <v>710</v>
      </c>
      <c r="E209" s="91" t="b">
        <v>0</v>
      </c>
      <c r="F209" s="91" t="b">
        <v>0</v>
      </c>
      <c r="G209" s="91" t="b">
        <v>0</v>
      </c>
    </row>
    <row r="210" spans="1:7" ht="15">
      <c r="A210" s="91" t="s">
        <v>783</v>
      </c>
      <c r="B210" s="91">
        <v>3</v>
      </c>
      <c r="C210" s="134">
        <v>0.011431518822682831</v>
      </c>
      <c r="D210" s="91" t="s">
        <v>710</v>
      </c>
      <c r="E210" s="91" t="b">
        <v>0</v>
      </c>
      <c r="F210" s="91" t="b">
        <v>0</v>
      </c>
      <c r="G210" s="91" t="b">
        <v>0</v>
      </c>
    </row>
    <row r="211" spans="1:7" ht="15">
      <c r="A211" s="91" t="s">
        <v>228</v>
      </c>
      <c r="B211" s="91">
        <v>3</v>
      </c>
      <c r="C211" s="134">
        <v>0.011431518822682831</v>
      </c>
      <c r="D211" s="91" t="s">
        <v>710</v>
      </c>
      <c r="E211" s="91" t="b">
        <v>0</v>
      </c>
      <c r="F211" s="91" t="b">
        <v>0</v>
      </c>
      <c r="G211" s="91" t="b">
        <v>0</v>
      </c>
    </row>
    <row r="212" spans="1:7" ht="15">
      <c r="A212" s="91" t="s">
        <v>227</v>
      </c>
      <c r="B212" s="91">
        <v>2</v>
      </c>
      <c r="C212" s="134">
        <v>0.012079019106826896</v>
      </c>
      <c r="D212" s="91" t="s">
        <v>710</v>
      </c>
      <c r="E212" s="91" t="b">
        <v>0</v>
      </c>
      <c r="F212" s="91" t="b">
        <v>0</v>
      </c>
      <c r="G212" s="91" t="b">
        <v>0</v>
      </c>
    </row>
    <row r="213" spans="1:7" ht="15">
      <c r="A213" s="91" t="s">
        <v>235</v>
      </c>
      <c r="B213" s="91">
        <v>2</v>
      </c>
      <c r="C213" s="134">
        <v>0.012079019106826896</v>
      </c>
      <c r="D213" s="91" t="s">
        <v>710</v>
      </c>
      <c r="E213" s="91" t="b">
        <v>0</v>
      </c>
      <c r="F213" s="91" t="b">
        <v>0</v>
      </c>
      <c r="G213" s="91" t="b">
        <v>0</v>
      </c>
    </row>
    <row r="214" spans="1:7" ht="15">
      <c r="A214" s="91" t="s">
        <v>774</v>
      </c>
      <c r="B214" s="91">
        <v>2</v>
      </c>
      <c r="C214" s="134">
        <v>0.019700031655282117</v>
      </c>
      <c r="D214" s="91" t="s">
        <v>710</v>
      </c>
      <c r="E214" s="91" t="b">
        <v>0</v>
      </c>
      <c r="F214" s="91" t="b">
        <v>0</v>
      </c>
      <c r="G214" s="91" t="b">
        <v>0</v>
      </c>
    </row>
    <row r="215" spans="1:7" ht="15">
      <c r="A215" s="91" t="s">
        <v>798</v>
      </c>
      <c r="B215" s="91">
        <v>2</v>
      </c>
      <c r="C215" s="134">
        <v>0.012079019106826896</v>
      </c>
      <c r="D215" s="91" t="s">
        <v>710</v>
      </c>
      <c r="E215" s="91" t="b">
        <v>0</v>
      </c>
      <c r="F215" s="91" t="b">
        <v>0</v>
      </c>
      <c r="G215" s="91" t="b">
        <v>0</v>
      </c>
    </row>
    <row r="216" spans="1:7" ht="15">
      <c r="A216" s="91" t="s">
        <v>784</v>
      </c>
      <c r="B216" s="91">
        <v>2</v>
      </c>
      <c r="C216" s="134">
        <v>0.012079019106826896</v>
      </c>
      <c r="D216" s="91" t="s">
        <v>710</v>
      </c>
      <c r="E216" s="91" t="b">
        <v>0</v>
      </c>
      <c r="F216" s="91" t="b">
        <v>0</v>
      </c>
      <c r="G216" s="91" t="b">
        <v>0</v>
      </c>
    </row>
    <row r="217" spans="1:7" ht="15">
      <c r="A217" s="91" t="s">
        <v>947</v>
      </c>
      <c r="B217" s="91">
        <v>2</v>
      </c>
      <c r="C217" s="134">
        <v>0.012079019106826896</v>
      </c>
      <c r="D217" s="91" t="s">
        <v>710</v>
      </c>
      <c r="E217" s="91" t="b">
        <v>0</v>
      </c>
      <c r="F217" s="91" t="b">
        <v>0</v>
      </c>
      <c r="G217" s="91" t="b">
        <v>0</v>
      </c>
    </row>
    <row r="218" spans="1:7" ht="15">
      <c r="A218" s="91" t="s">
        <v>948</v>
      </c>
      <c r="B218" s="91">
        <v>2</v>
      </c>
      <c r="C218" s="134">
        <v>0.012079019106826896</v>
      </c>
      <c r="D218" s="91" t="s">
        <v>710</v>
      </c>
      <c r="E218" s="91" t="b">
        <v>0</v>
      </c>
      <c r="F218" s="91" t="b">
        <v>0</v>
      </c>
      <c r="G218" s="91" t="b">
        <v>0</v>
      </c>
    </row>
    <row r="219" spans="1:7" ht="15">
      <c r="A219" s="91" t="s">
        <v>949</v>
      </c>
      <c r="B219" s="91">
        <v>2</v>
      </c>
      <c r="C219" s="134">
        <v>0.012079019106826896</v>
      </c>
      <c r="D219" s="91" t="s">
        <v>710</v>
      </c>
      <c r="E219" s="91" t="b">
        <v>0</v>
      </c>
      <c r="F219" s="91" t="b">
        <v>0</v>
      </c>
      <c r="G219" s="91" t="b">
        <v>0</v>
      </c>
    </row>
    <row r="220" spans="1:7" ht="15">
      <c r="A220" s="91" t="s">
        <v>950</v>
      </c>
      <c r="B220" s="91">
        <v>2</v>
      </c>
      <c r="C220" s="134">
        <v>0.012079019106826896</v>
      </c>
      <c r="D220" s="91" t="s">
        <v>710</v>
      </c>
      <c r="E220" s="91" t="b">
        <v>0</v>
      </c>
      <c r="F220" s="91" t="b">
        <v>0</v>
      </c>
      <c r="G220" s="91" t="b">
        <v>0</v>
      </c>
    </row>
    <row r="221" spans="1:7" ht="15">
      <c r="A221" s="91" t="s">
        <v>951</v>
      </c>
      <c r="B221" s="91">
        <v>2</v>
      </c>
      <c r="C221" s="134">
        <v>0.012079019106826896</v>
      </c>
      <c r="D221" s="91" t="s">
        <v>710</v>
      </c>
      <c r="E221" s="91" t="b">
        <v>0</v>
      </c>
      <c r="F221" s="91" t="b">
        <v>0</v>
      </c>
      <c r="G221" s="91" t="b">
        <v>0</v>
      </c>
    </row>
    <row r="222" spans="1:7" ht="15">
      <c r="A222" s="91" t="s">
        <v>952</v>
      </c>
      <c r="B222" s="91">
        <v>2</v>
      </c>
      <c r="C222" s="134">
        <v>0.012079019106826896</v>
      </c>
      <c r="D222" s="91" t="s">
        <v>710</v>
      </c>
      <c r="E222" s="91" t="b">
        <v>0</v>
      </c>
      <c r="F222" s="91" t="b">
        <v>0</v>
      </c>
      <c r="G222" s="91" t="b">
        <v>0</v>
      </c>
    </row>
    <row r="223" spans="1:7" ht="15">
      <c r="A223" s="91" t="s">
        <v>963</v>
      </c>
      <c r="B223" s="91">
        <v>2</v>
      </c>
      <c r="C223" s="134">
        <v>0.012079019106826896</v>
      </c>
      <c r="D223" s="91" t="s">
        <v>710</v>
      </c>
      <c r="E223" s="91" t="b">
        <v>0</v>
      </c>
      <c r="F223" s="91" t="b">
        <v>0</v>
      </c>
      <c r="G223" s="91" t="b">
        <v>0</v>
      </c>
    </row>
    <row r="224" spans="1:7" ht="15">
      <c r="A224" s="91" t="s">
        <v>964</v>
      </c>
      <c r="B224" s="91">
        <v>2</v>
      </c>
      <c r="C224" s="134">
        <v>0.012079019106826896</v>
      </c>
      <c r="D224" s="91" t="s">
        <v>710</v>
      </c>
      <c r="E224" s="91" t="b">
        <v>0</v>
      </c>
      <c r="F224" s="91" t="b">
        <v>0</v>
      </c>
      <c r="G224"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6"/>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998</v>
      </c>
      <c r="B1" s="13" t="s">
        <v>999</v>
      </c>
      <c r="C1" s="13" t="s">
        <v>992</v>
      </c>
      <c r="D1" s="13" t="s">
        <v>993</v>
      </c>
      <c r="E1" s="13" t="s">
        <v>1000</v>
      </c>
      <c r="F1" s="13" t="s">
        <v>144</v>
      </c>
      <c r="G1" s="13" t="s">
        <v>1001</v>
      </c>
      <c r="H1" s="13" t="s">
        <v>1002</v>
      </c>
      <c r="I1" s="13" t="s">
        <v>1003</v>
      </c>
      <c r="J1" s="13" t="s">
        <v>1004</v>
      </c>
      <c r="K1" s="13" t="s">
        <v>1005</v>
      </c>
      <c r="L1" s="13" t="s">
        <v>1006</v>
      </c>
    </row>
    <row r="2" spans="1:12" ht="15">
      <c r="A2" s="91" t="s">
        <v>776</v>
      </c>
      <c r="B2" s="91" t="s">
        <v>777</v>
      </c>
      <c r="C2" s="91">
        <v>11</v>
      </c>
      <c r="D2" s="134">
        <v>0.0099359210315326</v>
      </c>
      <c r="E2" s="134">
        <v>1.7898370087088384</v>
      </c>
      <c r="F2" s="91" t="s">
        <v>994</v>
      </c>
      <c r="G2" s="91" t="b">
        <v>1</v>
      </c>
      <c r="H2" s="91" t="b">
        <v>0</v>
      </c>
      <c r="I2" s="91" t="b">
        <v>0</v>
      </c>
      <c r="J2" s="91" t="b">
        <v>0</v>
      </c>
      <c r="K2" s="91" t="b">
        <v>0</v>
      </c>
      <c r="L2" s="91" t="b">
        <v>0</v>
      </c>
    </row>
    <row r="3" spans="1:12" ht="15">
      <c r="A3" s="91" t="s">
        <v>777</v>
      </c>
      <c r="B3" s="91" t="s">
        <v>770</v>
      </c>
      <c r="C3" s="91">
        <v>11</v>
      </c>
      <c r="D3" s="134">
        <v>0.0099359210315326</v>
      </c>
      <c r="E3" s="134">
        <v>1.1591318359313458</v>
      </c>
      <c r="F3" s="91" t="s">
        <v>994</v>
      </c>
      <c r="G3" s="91" t="b">
        <v>0</v>
      </c>
      <c r="H3" s="91" t="b">
        <v>0</v>
      </c>
      <c r="I3" s="91" t="b">
        <v>0</v>
      </c>
      <c r="J3" s="91" t="b">
        <v>0</v>
      </c>
      <c r="K3" s="91" t="b">
        <v>0</v>
      </c>
      <c r="L3" s="91" t="b">
        <v>0</v>
      </c>
    </row>
    <row r="4" spans="1:12" ht="15">
      <c r="A4" s="91" t="s">
        <v>770</v>
      </c>
      <c r="B4" s="91" t="s">
        <v>778</v>
      </c>
      <c r="C4" s="91">
        <v>11</v>
      </c>
      <c r="D4" s="134">
        <v>0.0099359210315326</v>
      </c>
      <c r="E4" s="134">
        <v>1.2401650868405643</v>
      </c>
      <c r="F4" s="91" t="s">
        <v>994</v>
      </c>
      <c r="G4" s="91" t="b">
        <v>0</v>
      </c>
      <c r="H4" s="91" t="b">
        <v>0</v>
      </c>
      <c r="I4" s="91" t="b">
        <v>0</v>
      </c>
      <c r="J4" s="91" t="b">
        <v>0</v>
      </c>
      <c r="K4" s="91" t="b">
        <v>0</v>
      </c>
      <c r="L4" s="91" t="b">
        <v>0</v>
      </c>
    </row>
    <row r="5" spans="1:12" ht="15">
      <c r="A5" s="91" t="s">
        <v>778</v>
      </c>
      <c r="B5" s="91" t="s">
        <v>772</v>
      </c>
      <c r="C5" s="91">
        <v>11</v>
      </c>
      <c r="D5" s="134">
        <v>0.0099359210315326</v>
      </c>
      <c r="E5" s="134">
        <v>1.5524760929142343</v>
      </c>
      <c r="F5" s="91" t="s">
        <v>994</v>
      </c>
      <c r="G5" s="91" t="b">
        <v>0</v>
      </c>
      <c r="H5" s="91" t="b">
        <v>0</v>
      </c>
      <c r="I5" s="91" t="b">
        <v>0</v>
      </c>
      <c r="J5" s="91" t="b">
        <v>0</v>
      </c>
      <c r="K5" s="91" t="b">
        <v>0</v>
      </c>
      <c r="L5" s="91" t="b">
        <v>0</v>
      </c>
    </row>
    <row r="6" spans="1:12" ht="15">
      <c r="A6" s="91" t="s">
        <v>772</v>
      </c>
      <c r="B6" s="91" t="s">
        <v>779</v>
      </c>
      <c r="C6" s="91">
        <v>11</v>
      </c>
      <c r="D6" s="134">
        <v>0.0099359210315326</v>
      </c>
      <c r="E6" s="134">
        <v>1.5146875320248347</v>
      </c>
      <c r="F6" s="91" t="s">
        <v>994</v>
      </c>
      <c r="G6" s="91" t="b">
        <v>0</v>
      </c>
      <c r="H6" s="91" t="b">
        <v>0</v>
      </c>
      <c r="I6" s="91" t="b">
        <v>0</v>
      </c>
      <c r="J6" s="91" t="b">
        <v>0</v>
      </c>
      <c r="K6" s="91" t="b">
        <v>0</v>
      </c>
      <c r="L6" s="91" t="b">
        <v>0</v>
      </c>
    </row>
    <row r="7" spans="1:12" ht="15">
      <c r="A7" s="91" t="s">
        <v>779</v>
      </c>
      <c r="B7" s="91" t="s">
        <v>780</v>
      </c>
      <c r="C7" s="91">
        <v>11</v>
      </c>
      <c r="D7" s="134">
        <v>0.0099359210315326</v>
      </c>
      <c r="E7" s="134">
        <v>1.7520484478194387</v>
      </c>
      <c r="F7" s="91" t="s">
        <v>994</v>
      </c>
      <c r="G7" s="91" t="b">
        <v>0</v>
      </c>
      <c r="H7" s="91" t="b">
        <v>0</v>
      </c>
      <c r="I7" s="91" t="b">
        <v>0</v>
      </c>
      <c r="J7" s="91" t="b">
        <v>0</v>
      </c>
      <c r="K7" s="91" t="b">
        <v>0</v>
      </c>
      <c r="L7" s="91" t="b">
        <v>0</v>
      </c>
    </row>
    <row r="8" spans="1:12" ht="15">
      <c r="A8" s="91" t="s">
        <v>780</v>
      </c>
      <c r="B8" s="91" t="s">
        <v>781</v>
      </c>
      <c r="C8" s="91">
        <v>11</v>
      </c>
      <c r="D8" s="134">
        <v>0.0099359210315326</v>
      </c>
      <c r="E8" s="134">
        <v>1.7898370087088384</v>
      </c>
      <c r="F8" s="91" t="s">
        <v>994</v>
      </c>
      <c r="G8" s="91" t="b">
        <v>0</v>
      </c>
      <c r="H8" s="91" t="b">
        <v>0</v>
      </c>
      <c r="I8" s="91" t="b">
        <v>0</v>
      </c>
      <c r="J8" s="91" t="b">
        <v>0</v>
      </c>
      <c r="K8" s="91" t="b">
        <v>0</v>
      </c>
      <c r="L8" s="91" t="b">
        <v>0</v>
      </c>
    </row>
    <row r="9" spans="1:12" ht="15">
      <c r="A9" s="91" t="s">
        <v>781</v>
      </c>
      <c r="B9" s="91" t="s">
        <v>773</v>
      </c>
      <c r="C9" s="91">
        <v>11</v>
      </c>
      <c r="D9" s="134">
        <v>0.0099359210315326</v>
      </c>
      <c r="E9" s="134">
        <v>1.5524760929142343</v>
      </c>
      <c r="F9" s="91" t="s">
        <v>994</v>
      </c>
      <c r="G9" s="91" t="b">
        <v>0</v>
      </c>
      <c r="H9" s="91" t="b">
        <v>0</v>
      </c>
      <c r="I9" s="91" t="b">
        <v>0</v>
      </c>
      <c r="J9" s="91" t="b">
        <v>0</v>
      </c>
      <c r="K9" s="91" t="b">
        <v>0</v>
      </c>
      <c r="L9" s="91" t="b">
        <v>0</v>
      </c>
    </row>
    <row r="10" spans="1:12" ht="15">
      <c r="A10" s="91" t="s">
        <v>773</v>
      </c>
      <c r="B10" s="91" t="s">
        <v>771</v>
      </c>
      <c r="C10" s="91">
        <v>11</v>
      </c>
      <c r="D10" s="134">
        <v>0.0099359210315326</v>
      </c>
      <c r="E10" s="134">
        <v>1.2514460972502532</v>
      </c>
      <c r="F10" s="91" t="s">
        <v>994</v>
      </c>
      <c r="G10" s="91" t="b">
        <v>0</v>
      </c>
      <c r="H10" s="91" t="b">
        <v>0</v>
      </c>
      <c r="I10" s="91" t="b">
        <v>0</v>
      </c>
      <c r="J10" s="91" t="b">
        <v>0</v>
      </c>
      <c r="K10" s="91" t="b">
        <v>0</v>
      </c>
      <c r="L10" s="91" t="b">
        <v>0</v>
      </c>
    </row>
    <row r="11" spans="1:12" ht="15">
      <c r="A11" s="91" t="s">
        <v>771</v>
      </c>
      <c r="B11" s="91" t="s">
        <v>936</v>
      </c>
      <c r="C11" s="91">
        <v>11</v>
      </c>
      <c r="D11" s="134">
        <v>0.0099359210315326</v>
      </c>
      <c r="E11" s="134">
        <v>1.4888070130448572</v>
      </c>
      <c r="F11" s="91" t="s">
        <v>994</v>
      </c>
      <c r="G11" s="91" t="b">
        <v>0</v>
      </c>
      <c r="H11" s="91" t="b">
        <v>0</v>
      </c>
      <c r="I11" s="91" t="b">
        <v>0</v>
      </c>
      <c r="J11" s="91" t="b">
        <v>0</v>
      </c>
      <c r="K11" s="91" t="b">
        <v>0</v>
      </c>
      <c r="L11" s="91" t="b">
        <v>0</v>
      </c>
    </row>
    <row r="12" spans="1:12" ht="15">
      <c r="A12" s="91" t="s">
        <v>936</v>
      </c>
      <c r="B12" s="91" t="s">
        <v>771</v>
      </c>
      <c r="C12" s="91">
        <v>11</v>
      </c>
      <c r="D12" s="134">
        <v>0.0099359210315326</v>
      </c>
      <c r="E12" s="134">
        <v>1.4888070130448572</v>
      </c>
      <c r="F12" s="91" t="s">
        <v>994</v>
      </c>
      <c r="G12" s="91" t="b">
        <v>0</v>
      </c>
      <c r="H12" s="91" t="b">
        <v>0</v>
      </c>
      <c r="I12" s="91" t="b">
        <v>0</v>
      </c>
      <c r="J12" s="91" t="b">
        <v>0</v>
      </c>
      <c r="K12" s="91" t="b">
        <v>0</v>
      </c>
      <c r="L12" s="91" t="b">
        <v>0</v>
      </c>
    </row>
    <row r="13" spans="1:12" ht="15">
      <c r="A13" s="91" t="s">
        <v>771</v>
      </c>
      <c r="B13" s="91" t="s">
        <v>232</v>
      </c>
      <c r="C13" s="91">
        <v>11</v>
      </c>
      <c r="D13" s="134">
        <v>0.0099359210315326</v>
      </c>
      <c r="E13" s="134">
        <v>1.4888070130448572</v>
      </c>
      <c r="F13" s="91" t="s">
        <v>994</v>
      </c>
      <c r="G13" s="91" t="b">
        <v>0</v>
      </c>
      <c r="H13" s="91" t="b">
        <v>0</v>
      </c>
      <c r="I13" s="91" t="b">
        <v>0</v>
      </c>
      <c r="J13" s="91" t="b">
        <v>0</v>
      </c>
      <c r="K13" s="91" t="b">
        <v>0</v>
      </c>
      <c r="L13" s="91" t="b">
        <v>0</v>
      </c>
    </row>
    <row r="14" spans="1:12" ht="15">
      <c r="A14" s="91" t="s">
        <v>232</v>
      </c>
      <c r="B14" s="91" t="s">
        <v>937</v>
      </c>
      <c r="C14" s="91">
        <v>11</v>
      </c>
      <c r="D14" s="134">
        <v>0.0099359210315326</v>
      </c>
      <c r="E14" s="134">
        <v>1.7898370087088384</v>
      </c>
      <c r="F14" s="91" t="s">
        <v>994</v>
      </c>
      <c r="G14" s="91" t="b">
        <v>0</v>
      </c>
      <c r="H14" s="91" t="b">
        <v>0</v>
      </c>
      <c r="I14" s="91" t="b">
        <v>0</v>
      </c>
      <c r="J14" s="91" t="b">
        <v>0</v>
      </c>
      <c r="K14" s="91" t="b">
        <v>0</v>
      </c>
      <c r="L14" s="91" t="b">
        <v>0</v>
      </c>
    </row>
    <row r="15" spans="1:12" ht="15">
      <c r="A15" s="91" t="s">
        <v>229</v>
      </c>
      <c r="B15" s="91" t="s">
        <v>776</v>
      </c>
      <c r="C15" s="91">
        <v>10</v>
      </c>
      <c r="D15" s="134">
        <v>0.009601236323296963</v>
      </c>
      <c r="E15" s="134">
        <v>1.7520484478194385</v>
      </c>
      <c r="F15" s="91" t="s">
        <v>994</v>
      </c>
      <c r="G15" s="91" t="b">
        <v>0</v>
      </c>
      <c r="H15" s="91" t="b">
        <v>0</v>
      </c>
      <c r="I15" s="91" t="b">
        <v>0</v>
      </c>
      <c r="J15" s="91" t="b">
        <v>1</v>
      </c>
      <c r="K15" s="91" t="b">
        <v>0</v>
      </c>
      <c r="L15" s="91" t="b">
        <v>0</v>
      </c>
    </row>
    <row r="16" spans="1:12" ht="15">
      <c r="A16" s="91" t="s">
        <v>937</v>
      </c>
      <c r="B16" s="91" t="s">
        <v>939</v>
      </c>
      <c r="C16" s="91">
        <v>10</v>
      </c>
      <c r="D16" s="134">
        <v>0.009601236323296963</v>
      </c>
      <c r="E16" s="134">
        <v>1.7898370087088382</v>
      </c>
      <c r="F16" s="91" t="s">
        <v>994</v>
      </c>
      <c r="G16" s="91" t="b">
        <v>0</v>
      </c>
      <c r="H16" s="91" t="b">
        <v>0</v>
      </c>
      <c r="I16" s="91" t="b">
        <v>0</v>
      </c>
      <c r="J16" s="91" t="b">
        <v>0</v>
      </c>
      <c r="K16" s="91" t="b">
        <v>0</v>
      </c>
      <c r="L16" s="91" t="b">
        <v>0</v>
      </c>
    </row>
    <row r="17" spans="1:12" ht="15">
      <c r="A17" s="91" t="s">
        <v>785</v>
      </c>
      <c r="B17" s="91" t="s">
        <v>770</v>
      </c>
      <c r="C17" s="91">
        <v>8</v>
      </c>
      <c r="D17" s="134">
        <v>0.008745934256528299</v>
      </c>
      <c r="E17" s="134">
        <v>1.1591318359313458</v>
      </c>
      <c r="F17" s="91" t="s">
        <v>994</v>
      </c>
      <c r="G17" s="91" t="b">
        <v>0</v>
      </c>
      <c r="H17" s="91" t="b">
        <v>0</v>
      </c>
      <c r="I17" s="91" t="b">
        <v>0</v>
      </c>
      <c r="J17" s="91" t="b">
        <v>0</v>
      </c>
      <c r="K17" s="91" t="b">
        <v>0</v>
      </c>
      <c r="L17" s="91" t="b">
        <v>0</v>
      </c>
    </row>
    <row r="18" spans="1:12" ht="15">
      <c r="A18" s="91" t="s">
        <v>770</v>
      </c>
      <c r="B18" s="91" t="s">
        <v>774</v>
      </c>
      <c r="C18" s="91">
        <v>8</v>
      </c>
      <c r="D18" s="134">
        <v>0.008745934256528299</v>
      </c>
      <c r="E18" s="134">
        <v>0.9391350911765829</v>
      </c>
      <c r="F18" s="91" t="s">
        <v>994</v>
      </c>
      <c r="G18" s="91" t="b">
        <v>0</v>
      </c>
      <c r="H18" s="91" t="b">
        <v>0</v>
      </c>
      <c r="I18" s="91" t="b">
        <v>0</v>
      </c>
      <c r="J18" s="91" t="b">
        <v>0</v>
      </c>
      <c r="K18" s="91" t="b">
        <v>0</v>
      </c>
      <c r="L18" s="91" t="b">
        <v>0</v>
      </c>
    </row>
    <row r="19" spans="1:12" ht="15">
      <c r="A19" s="91" t="s">
        <v>774</v>
      </c>
      <c r="B19" s="91" t="s">
        <v>786</v>
      </c>
      <c r="C19" s="91">
        <v>8</v>
      </c>
      <c r="D19" s="134">
        <v>0.008745934256528299</v>
      </c>
      <c r="E19" s="134">
        <v>1.6271097112111386</v>
      </c>
      <c r="F19" s="91" t="s">
        <v>994</v>
      </c>
      <c r="G19" s="91" t="b">
        <v>0</v>
      </c>
      <c r="H19" s="91" t="b">
        <v>0</v>
      </c>
      <c r="I19" s="91" t="b">
        <v>0</v>
      </c>
      <c r="J19" s="91" t="b">
        <v>0</v>
      </c>
      <c r="K19" s="91" t="b">
        <v>0</v>
      </c>
      <c r="L19" s="91" t="b">
        <v>0</v>
      </c>
    </row>
    <row r="20" spans="1:12" ht="15">
      <c r="A20" s="91" t="s">
        <v>786</v>
      </c>
      <c r="B20" s="91" t="s">
        <v>787</v>
      </c>
      <c r="C20" s="91">
        <v>8</v>
      </c>
      <c r="D20" s="134">
        <v>0.008745934256528299</v>
      </c>
      <c r="E20" s="134">
        <v>1.8769871844277384</v>
      </c>
      <c r="F20" s="91" t="s">
        <v>994</v>
      </c>
      <c r="G20" s="91" t="b">
        <v>0</v>
      </c>
      <c r="H20" s="91" t="b">
        <v>0</v>
      </c>
      <c r="I20" s="91" t="b">
        <v>0</v>
      </c>
      <c r="J20" s="91" t="b">
        <v>0</v>
      </c>
      <c r="K20" s="91" t="b">
        <v>0</v>
      </c>
      <c r="L20" s="91" t="b">
        <v>0</v>
      </c>
    </row>
    <row r="21" spans="1:12" ht="15">
      <c r="A21" s="91" t="s">
        <v>787</v>
      </c>
      <c r="B21" s="91" t="s">
        <v>788</v>
      </c>
      <c r="C21" s="91">
        <v>8</v>
      </c>
      <c r="D21" s="134">
        <v>0.008745934256528299</v>
      </c>
      <c r="E21" s="134">
        <v>1.8769871844277384</v>
      </c>
      <c r="F21" s="91" t="s">
        <v>994</v>
      </c>
      <c r="G21" s="91" t="b">
        <v>0</v>
      </c>
      <c r="H21" s="91" t="b">
        <v>0</v>
      </c>
      <c r="I21" s="91" t="b">
        <v>0</v>
      </c>
      <c r="J21" s="91" t="b">
        <v>0</v>
      </c>
      <c r="K21" s="91" t="b">
        <v>0</v>
      </c>
      <c r="L21" s="91" t="b">
        <v>0</v>
      </c>
    </row>
    <row r="22" spans="1:12" ht="15">
      <c r="A22" s="91" t="s">
        <v>788</v>
      </c>
      <c r="B22" s="91" t="s">
        <v>783</v>
      </c>
      <c r="C22" s="91">
        <v>8</v>
      </c>
      <c r="D22" s="134">
        <v>0.008745934256528299</v>
      </c>
      <c r="E22" s="134">
        <v>1.7520484478194385</v>
      </c>
      <c r="F22" s="91" t="s">
        <v>994</v>
      </c>
      <c r="G22" s="91" t="b">
        <v>0</v>
      </c>
      <c r="H22" s="91" t="b">
        <v>0</v>
      </c>
      <c r="I22" s="91" t="b">
        <v>0</v>
      </c>
      <c r="J22" s="91" t="b">
        <v>0</v>
      </c>
      <c r="K22" s="91" t="b">
        <v>0</v>
      </c>
      <c r="L22" s="91" t="b">
        <v>0</v>
      </c>
    </row>
    <row r="23" spans="1:12" ht="15">
      <c r="A23" s="91" t="s">
        <v>783</v>
      </c>
      <c r="B23" s="91" t="s">
        <v>772</v>
      </c>
      <c r="C23" s="91">
        <v>8</v>
      </c>
      <c r="D23" s="134">
        <v>0.008745934256528299</v>
      </c>
      <c r="E23" s="134">
        <v>1.3763848338585531</v>
      </c>
      <c r="F23" s="91" t="s">
        <v>994</v>
      </c>
      <c r="G23" s="91" t="b">
        <v>0</v>
      </c>
      <c r="H23" s="91" t="b">
        <v>0</v>
      </c>
      <c r="I23" s="91" t="b">
        <v>0</v>
      </c>
      <c r="J23" s="91" t="b">
        <v>0</v>
      </c>
      <c r="K23" s="91" t="b">
        <v>0</v>
      </c>
      <c r="L23" s="91" t="b">
        <v>0</v>
      </c>
    </row>
    <row r="24" spans="1:12" ht="15">
      <c r="A24" s="91" t="s">
        <v>772</v>
      </c>
      <c r="B24" s="91" t="s">
        <v>938</v>
      </c>
      <c r="C24" s="91">
        <v>8</v>
      </c>
      <c r="D24" s="134">
        <v>0.008745934256528299</v>
      </c>
      <c r="E24" s="134">
        <v>1.455566079906178</v>
      </c>
      <c r="F24" s="91" t="s">
        <v>994</v>
      </c>
      <c r="G24" s="91" t="b">
        <v>0</v>
      </c>
      <c r="H24" s="91" t="b">
        <v>0</v>
      </c>
      <c r="I24" s="91" t="b">
        <v>0</v>
      </c>
      <c r="J24" s="91" t="b">
        <v>0</v>
      </c>
      <c r="K24" s="91" t="b">
        <v>0</v>
      </c>
      <c r="L24" s="91" t="b">
        <v>0</v>
      </c>
    </row>
    <row r="25" spans="1:12" ht="15">
      <c r="A25" s="91" t="s">
        <v>938</v>
      </c>
      <c r="B25" s="91" t="s">
        <v>942</v>
      </c>
      <c r="C25" s="91">
        <v>8</v>
      </c>
      <c r="D25" s="134">
        <v>0.008745934256528299</v>
      </c>
      <c r="E25" s="134">
        <v>1.8312296938670634</v>
      </c>
      <c r="F25" s="91" t="s">
        <v>994</v>
      </c>
      <c r="G25" s="91" t="b">
        <v>0</v>
      </c>
      <c r="H25" s="91" t="b">
        <v>0</v>
      </c>
      <c r="I25" s="91" t="b">
        <v>0</v>
      </c>
      <c r="J25" s="91" t="b">
        <v>0</v>
      </c>
      <c r="K25" s="91" t="b">
        <v>0</v>
      </c>
      <c r="L25" s="91" t="b">
        <v>0</v>
      </c>
    </row>
    <row r="26" spans="1:12" ht="15">
      <c r="A26" s="91" t="s">
        <v>942</v>
      </c>
      <c r="B26" s="91" t="s">
        <v>943</v>
      </c>
      <c r="C26" s="91">
        <v>8</v>
      </c>
      <c r="D26" s="134">
        <v>0.008745934256528299</v>
      </c>
      <c r="E26" s="134">
        <v>1.9281397068751198</v>
      </c>
      <c r="F26" s="91" t="s">
        <v>994</v>
      </c>
      <c r="G26" s="91" t="b">
        <v>0</v>
      </c>
      <c r="H26" s="91" t="b">
        <v>0</v>
      </c>
      <c r="I26" s="91" t="b">
        <v>0</v>
      </c>
      <c r="J26" s="91" t="b">
        <v>0</v>
      </c>
      <c r="K26" s="91" t="b">
        <v>0</v>
      </c>
      <c r="L26" s="91" t="b">
        <v>0</v>
      </c>
    </row>
    <row r="27" spans="1:12" ht="15">
      <c r="A27" s="91" t="s">
        <v>943</v>
      </c>
      <c r="B27" s="91" t="s">
        <v>773</v>
      </c>
      <c r="C27" s="91">
        <v>8</v>
      </c>
      <c r="D27" s="134">
        <v>0.008745934256528299</v>
      </c>
      <c r="E27" s="134">
        <v>1.5524760929142343</v>
      </c>
      <c r="F27" s="91" t="s">
        <v>994</v>
      </c>
      <c r="G27" s="91" t="b">
        <v>0</v>
      </c>
      <c r="H27" s="91" t="b">
        <v>0</v>
      </c>
      <c r="I27" s="91" t="b">
        <v>0</v>
      </c>
      <c r="J27" s="91" t="b">
        <v>0</v>
      </c>
      <c r="K27" s="91" t="b">
        <v>0</v>
      </c>
      <c r="L27" s="91" t="b">
        <v>0</v>
      </c>
    </row>
    <row r="28" spans="1:12" ht="15">
      <c r="A28" s="91" t="s">
        <v>773</v>
      </c>
      <c r="B28" s="91" t="s">
        <v>944</v>
      </c>
      <c r="C28" s="91">
        <v>8</v>
      </c>
      <c r="D28" s="134">
        <v>0.008745934256528299</v>
      </c>
      <c r="E28" s="134">
        <v>1.5524760929142343</v>
      </c>
      <c r="F28" s="91" t="s">
        <v>994</v>
      </c>
      <c r="G28" s="91" t="b">
        <v>0</v>
      </c>
      <c r="H28" s="91" t="b">
        <v>0</v>
      </c>
      <c r="I28" s="91" t="b">
        <v>0</v>
      </c>
      <c r="J28" s="91" t="b">
        <v>0</v>
      </c>
      <c r="K28" s="91" t="b">
        <v>0</v>
      </c>
      <c r="L28" s="91" t="b">
        <v>0</v>
      </c>
    </row>
    <row r="29" spans="1:12" ht="15">
      <c r="A29" s="91" t="s">
        <v>944</v>
      </c>
      <c r="B29" s="91" t="s">
        <v>945</v>
      </c>
      <c r="C29" s="91">
        <v>8</v>
      </c>
      <c r="D29" s="134">
        <v>0.008745934256528299</v>
      </c>
      <c r="E29" s="134">
        <v>1.9281397068751198</v>
      </c>
      <c r="F29" s="91" t="s">
        <v>994</v>
      </c>
      <c r="G29" s="91" t="b">
        <v>0</v>
      </c>
      <c r="H29" s="91" t="b">
        <v>0</v>
      </c>
      <c r="I29" s="91" t="b">
        <v>0</v>
      </c>
      <c r="J29" s="91" t="b">
        <v>0</v>
      </c>
      <c r="K29" s="91" t="b">
        <v>0</v>
      </c>
      <c r="L29" s="91" t="b">
        <v>0</v>
      </c>
    </row>
    <row r="30" spans="1:12" ht="15">
      <c r="A30" s="91" t="s">
        <v>945</v>
      </c>
      <c r="B30" s="91" t="s">
        <v>774</v>
      </c>
      <c r="C30" s="91">
        <v>8</v>
      </c>
      <c r="D30" s="134">
        <v>0.008745934256528299</v>
      </c>
      <c r="E30" s="134">
        <v>1.6271097112111386</v>
      </c>
      <c r="F30" s="91" t="s">
        <v>994</v>
      </c>
      <c r="G30" s="91" t="b">
        <v>0</v>
      </c>
      <c r="H30" s="91" t="b">
        <v>0</v>
      </c>
      <c r="I30" s="91" t="b">
        <v>0</v>
      </c>
      <c r="J30" s="91" t="b">
        <v>0</v>
      </c>
      <c r="K30" s="91" t="b">
        <v>0</v>
      </c>
      <c r="L30" s="91" t="b">
        <v>0</v>
      </c>
    </row>
    <row r="31" spans="1:12" ht="15">
      <c r="A31" s="91" t="s">
        <v>774</v>
      </c>
      <c r="B31" s="91" t="s">
        <v>940</v>
      </c>
      <c r="C31" s="91">
        <v>8</v>
      </c>
      <c r="D31" s="134">
        <v>0.008745934256528299</v>
      </c>
      <c r="E31" s="134">
        <v>1.5759571887637573</v>
      </c>
      <c r="F31" s="91" t="s">
        <v>994</v>
      </c>
      <c r="G31" s="91" t="b">
        <v>0</v>
      </c>
      <c r="H31" s="91" t="b">
        <v>0</v>
      </c>
      <c r="I31" s="91" t="b">
        <v>0</v>
      </c>
      <c r="J31" s="91" t="b">
        <v>1</v>
      </c>
      <c r="K31" s="91" t="b">
        <v>0</v>
      </c>
      <c r="L31" s="91" t="b">
        <v>0</v>
      </c>
    </row>
    <row r="32" spans="1:12" ht="15">
      <c r="A32" s="91" t="s">
        <v>940</v>
      </c>
      <c r="B32" s="91" t="s">
        <v>941</v>
      </c>
      <c r="C32" s="91">
        <v>8</v>
      </c>
      <c r="D32" s="134">
        <v>0.008745934256528299</v>
      </c>
      <c r="E32" s="134">
        <v>1.8258346619803572</v>
      </c>
      <c r="F32" s="91" t="s">
        <v>994</v>
      </c>
      <c r="G32" s="91" t="b">
        <v>1</v>
      </c>
      <c r="H32" s="91" t="b">
        <v>0</v>
      </c>
      <c r="I32" s="91" t="b">
        <v>0</v>
      </c>
      <c r="J32" s="91" t="b">
        <v>0</v>
      </c>
      <c r="K32" s="91" t="b">
        <v>0</v>
      </c>
      <c r="L32" s="91" t="b">
        <v>0</v>
      </c>
    </row>
    <row r="33" spans="1:12" ht="15">
      <c r="A33" s="91" t="s">
        <v>227</v>
      </c>
      <c r="B33" s="91" t="s">
        <v>785</v>
      </c>
      <c r="C33" s="91">
        <v>7</v>
      </c>
      <c r="D33" s="134">
        <v>0.008210307349247712</v>
      </c>
      <c r="E33" s="134">
        <v>1.8769871844277384</v>
      </c>
      <c r="F33" s="91" t="s">
        <v>994</v>
      </c>
      <c r="G33" s="91" t="b">
        <v>0</v>
      </c>
      <c r="H33" s="91" t="b">
        <v>0</v>
      </c>
      <c r="I33" s="91" t="b">
        <v>0</v>
      </c>
      <c r="J33" s="91" t="b">
        <v>0</v>
      </c>
      <c r="K33" s="91" t="b">
        <v>0</v>
      </c>
      <c r="L33" s="91" t="b">
        <v>0</v>
      </c>
    </row>
    <row r="34" spans="1:12" ht="15">
      <c r="A34" s="91" t="s">
        <v>790</v>
      </c>
      <c r="B34" s="91" t="s">
        <v>770</v>
      </c>
      <c r="C34" s="91">
        <v>5</v>
      </c>
      <c r="D34" s="134">
        <v>0.006868131868131868</v>
      </c>
      <c r="E34" s="134">
        <v>0.7441584879605279</v>
      </c>
      <c r="F34" s="91" t="s">
        <v>994</v>
      </c>
      <c r="G34" s="91" t="b">
        <v>0</v>
      </c>
      <c r="H34" s="91" t="b">
        <v>0</v>
      </c>
      <c r="I34" s="91" t="b">
        <v>0</v>
      </c>
      <c r="J34" s="91" t="b">
        <v>0</v>
      </c>
      <c r="K34" s="91" t="b">
        <v>0</v>
      </c>
      <c r="L34" s="91" t="b">
        <v>0</v>
      </c>
    </row>
    <row r="35" spans="1:12" ht="15">
      <c r="A35" s="91" t="s">
        <v>756</v>
      </c>
      <c r="B35" s="91" t="s">
        <v>790</v>
      </c>
      <c r="C35" s="91">
        <v>4</v>
      </c>
      <c r="D35" s="134">
        <v>0.0060269780934508604</v>
      </c>
      <c r="E35" s="134">
        <v>1.332919140077463</v>
      </c>
      <c r="F35" s="91" t="s">
        <v>994</v>
      </c>
      <c r="G35" s="91" t="b">
        <v>0</v>
      </c>
      <c r="H35" s="91" t="b">
        <v>0</v>
      </c>
      <c r="I35" s="91" t="b">
        <v>0</v>
      </c>
      <c r="J35" s="91" t="b">
        <v>0</v>
      </c>
      <c r="K35" s="91" t="b">
        <v>0</v>
      </c>
      <c r="L35" s="91" t="b">
        <v>0</v>
      </c>
    </row>
    <row r="36" spans="1:12" ht="15">
      <c r="A36" s="91" t="s">
        <v>239</v>
      </c>
      <c r="B36" s="91" t="s">
        <v>238</v>
      </c>
      <c r="C36" s="91">
        <v>4</v>
      </c>
      <c r="D36" s="134">
        <v>0.0060269780934508604</v>
      </c>
      <c r="E36" s="134">
        <v>2.229169702539101</v>
      </c>
      <c r="F36" s="91" t="s">
        <v>994</v>
      </c>
      <c r="G36" s="91" t="b">
        <v>0</v>
      </c>
      <c r="H36" s="91" t="b">
        <v>0</v>
      </c>
      <c r="I36" s="91" t="b">
        <v>0</v>
      </c>
      <c r="J36" s="91" t="b">
        <v>0</v>
      </c>
      <c r="K36" s="91" t="b">
        <v>0</v>
      </c>
      <c r="L36" s="91" t="b">
        <v>0</v>
      </c>
    </row>
    <row r="37" spans="1:12" ht="15">
      <c r="A37" s="91" t="s">
        <v>798</v>
      </c>
      <c r="B37" s="91" t="s">
        <v>784</v>
      </c>
      <c r="C37" s="91">
        <v>4</v>
      </c>
      <c r="D37" s="134">
        <v>0.0060269780934508604</v>
      </c>
      <c r="E37" s="134">
        <v>1.734319680859007</v>
      </c>
      <c r="F37" s="91" t="s">
        <v>994</v>
      </c>
      <c r="G37" s="91" t="b">
        <v>0</v>
      </c>
      <c r="H37" s="91" t="b">
        <v>0</v>
      </c>
      <c r="I37" s="91" t="b">
        <v>0</v>
      </c>
      <c r="J37" s="91" t="b">
        <v>0</v>
      </c>
      <c r="K37" s="91" t="b">
        <v>0</v>
      </c>
      <c r="L37" s="91" t="b">
        <v>0</v>
      </c>
    </row>
    <row r="38" spans="1:12" ht="15">
      <c r="A38" s="91" t="s">
        <v>784</v>
      </c>
      <c r="B38" s="91" t="s">
        <v>947</v>
      </c>
      <c r="C38" s="91">
        <v>4</v>
      </c>
      <c r="D38" s="134">
        <v>0.0060269780934508604</v>
      </c>
      <c r="E38" s="134">
        <v>1.8312296938670634</v>
      </c>
      <c r="F38" s="91" t="s">
        <v>994</v>
      </c>
      <c r="G38" s="91" t="b">
        <v>0</v>
      </c>
      <c r="H38" s="91" t="b">
        <v>0</v>
      </c>
      <c r="I38" s="91" t="b">
        <v>0</v>
      </c>
      <c r="J38" s="91" t="b">
        <v>0</v>
      </c>
      <c r="K38" s="91" t="b">
        <v>0</v>
      </c>
      <c r="L38" s="91" t="b">
        <v>0</v>
      </c>
    </row>
    <row r="39" spans="1:12" ht="15">
      <c r="A39" s="91" t="s">
        <v>947</v>
      </c>
      <c r="B39" s="91" t="s">
        <v>797</v>
      </c>
      <c r="C39" s="91">
        <v>4</v>
      </c>
      <c r="D39" s="134">
        <v>0.0060269780934508604</v>
      </c>
      <c r="E39" s="134">
        <v>2.1322596895310446</v>
      </c>
      <c r="F39" s="91" t="s">
        <v>994</v>
      </c>
      <c r="G39" s="91" t="b">
        <v>0</v>
      </c>
      <c r="H39" s="91" t="b">
        <v>0</v>
      </c>
      <c r="I39" s="91" t="b">
        <v>0</v>
      </c>
      <c r="J39" s="91" t="b">
        <v>0</v>
      </c>
      <c r="K39" s="91" t="b">
        <v>0</v>
      </c>
      <c r="L39" s="91" t="b">
        <v>0</v>
      </c>
    </row>
    <row r="40" spans="1:12" ht="15">
      <c r="A40" s="91" t="s">
        <v>797</v>
      </c>
      <c r="B40" s="91" t="s">
        <v>948</v>
      </c>
      <c r="C40" s="91">
        <v>4</v>
      </c>
      <c r="D40" s="134">
        <v>0.0060269780934508604</v>
      </c>
      <c r="E40" s="134">
        <v>2.1322596895310446</v>
      </c>
      <c r="F40" s="91" t="s">
        <v>994</v>
      </c>
      <c r="G40" s="91" t="b">
        <v>0</v>
      </c>
      <c r="H40" s="91" t="b">
        <v>0</v>
      </c>
      <c r="I40" s="91" t="b">
        <v>0</v>
      </c>
      <c r="J40" s="91" t="b">
        <v>0</v>
      </c>
      <c r="K40" s="91" t="b">
        <v>0</v>
      </c>
      <c r="L40" s="91" t="b">
        <v>0</v>
      </c>
    </row>
    <row r="41" spans="1:12" ht="15">
      <c r="A41" s="91" t="s">
        <v>948</v>
      </c>
      <c r="B41" s="91" t="s">
        <v>949</v>
      </c>
      <c r="C41" s="91">
        <v>4</v>
      </c>
      <c r="D41" s="134">
        <v>0.0060269780934508604</v>
      </c>
      <c r="E41" s="134">
        <v>2.229169702539101</v>
      </c>
      <c r="F41" s="91" t="s">
        <v>994</v>
      </c>
      <c r="G41" s="91" t="b">
        <v>0</v>
      </c>
      <c r="H41" s="91" t="b">
        <v>0</v>
      </c>
      <c r="I41" s="91" t="b">
        <v>0</v>
      </c>
      <c r="J41" s="91" t="b">
        <v>0</v>
      </c>
      <c r="K41" s="91" t="b">
        <v>0</v>
      </c>
      <c r="L41" s="91" t="b">
        <v>0</v>
      </c>
    </row>
    <row r="42" spans="1:12" ht="15">
      <c r="A42" s="91" t="s">
        <v>949</v>
      </c>
      <c r="B42" s="91" t="s">
        <v>950</v>
      </c>
      <c r="C42" s="91">
        <v>4</v>
      </c>
      <c r="D42" s="134">
        <v>0.0060269780934508604</v>
      </c>
      <c r="E42" s="134">
        <v>2.229169702539101</v>
      </c>
      <c r="F42" s="91" t="s">
        <v>994</v>
      </c>
      <c r="G42" s="91" t="b">
        <v>0</v>
      </c>
      <c r="H42" s="91" t="b">
        <v>0</v>
      </c>
      <c r="I42" s="91" t="b">
        <v>0</v>
      </c>
      <c r="J42" s="91" t="b">
        <v>0</v>
      </c>
      <c r="K42" s="91" t="b">
        <v>0</v>
      </c>
      <c r="L42" s="91" t="b">
        <v>0</v>
      </c>
    </row>
    <row r="43" spans="1:12" ht="15">
      <c r="A43" s="91" t="s">
        <v>950</v>
      </c>
      <c r="B43" s="91" t="s">
        <v>783</v>
      </c>
      <c r="C43" s="91">
        <v>4</v>
      </c>
      <c r="D43" s="134">
        <v>0.0060269780934508604</v>
      </c>
      <c r="E43" s="134">
        <v>1.7520484478194385</v>
      </c>
      <c r="F43" s="91" t="s">
        <v>994</v>
      </c>
      <c r="G43" s="91" t="b">
        <v>0</v>
      </c>
      <c r="H43" s="91" t="b">
        <v>0</v>
      </c>
      <c r="I43" s="91" t="b">
        <v>0</v>
      </c>
      <c r="J43" s="91" t="b">
        <v>0</v>
      </c>
      <c r="K43" s="91" t="b">
        <v>0</v>
      </c>
      <c r="L43" s="91" t="b">
        <v>0</v>
      </c>
    </row>
    <row r="44" spans="1:12" ht="15">
      <c r="A44" s="91" t="s">
        <v>783</v>
      </c>
      <c r="B44" s="91" t="s">
        <v>951</v>
      </c>
      <c r="C44" s="91">
        <v>4</v>
      </c>
      <c r="D44" s="134">
        <v>0.0060269780934508604</v>
      </c>
      <c r="E44" s="134">
        <v>1.7520484478194385</v>
      </c>
      <c r="F44" s="91" t="s">
        <v>994</v>
      </c>
      <c r="G44" s="91" t="b">
        <v>0</v>
      </c>
      <c r="H44" s="91" t="b">
        <v>0</v>
      </c>
      <c r="I44" s="91" t="b">
        <v>0</v>
      </c>
      <c r="J44" s="91" t="b">
        <v>0</v>
      </c>
      <c r="K44" s="91" t="b">
        <v>0</v>
      </c>
      <c r="L44" s="91" t="b">
        <v>0</v>
      </c>
    </row>
    <row r="45" spans="1:12" ht="15">
      <c r="A45" s="91" t="s">
        <v>951</v>
      </c>
      <c r="B45" s="91" t="s">
        <v>770</v>
      </c>
      <c r="C45" s="91">
        <v>4</v>
      </c>
      <c r="D45" s="134">
        <v>0.0060269780934508604</v>
      </c>
      <c r="E45" s="134">
        <v>1.1591318359313458</v>
      </c>
      <c r="F45" s="91" t="s">
        <v>994</v>
      </c>
      <c r="G45" s="91" t="b">
        <v>0</v>
      </c>
      <c r="H45" s="91" t="b">
        <v>0</v>
      </c>
      <c r="I45" s="91" t="b">
        <v>0</v>
      </c>
      <c r="J45" s="91" t="b">
        <v>0</v>
      </c>
      <c r="K45" s="91" t="b">
        <v>0</v>
      </c>
      <c r="L45" s="91" t="b">
        <v>0</v>
      </c>
    </row>
    <row r="46" spans="1:12" ht="15">
      <c r="A46" s="91" t="s">
        <v>770</v>
      </c>
      <c r="B46" s="91" t="s">
        <v>952</v>
      </c>
      <c r="C46" s="91">
        <v>4</v>
      </c>
      <c r="D46" s="134">
        <v>0.0060269780934508604</v>
      </c>
      <c r="E46" s="134">
        <v>1.240165086840564</v>
      </c>
      <c r="F46" s="91" t="s">
        <v>994</v>
      </c>
      <c r="G46" s="91" t="b">
        <v>0</v>
      </c>
      <c r="H46" s="91" t="b">
        <v>0</v>
      </c>
      <c r="I46" s="91" t="b">
        <v>0</v>
      </c>
      <c r="J46" s="91" t="b">
        <v>0</v>
      </c>
      <c r="K46" s="91" t="b">
        <v>0</v>
      </c>
      <c r="L46" s="91" t="b">
        <v>0</v>
      </c>
    </row>
    <row r="47" spans="1:12" ht="15">
      <c r="A47" s="91" t="s">
        <v>770</v>
      </c>
      <c r="B47" s="91" t="s">
        <v>954</v>
      </c>
      <c r="C47" s="91">
        <v>3</v>
      </c>
      <c r="D47" s="134">
        <v>0.005035091001166304</v>
      </c>
      <c r="E47" s="134">
        <v>1.2401650868405643</v>
      </c>
      <c r="F47" s="91" t="s">
        <v>994</v>
      </c>
      <c r="G47" s="91" t="b">
        <v>0</v>
      </c>
      <c r="H47" s="91" t="b">
        <v>0</v>
      </c>
      <c r="I47" s="91" t="b">
        <v>0</v>
      </c>
      <c r="J47" s="91" t="b">
        <v>0</v>
      </c>
      <c r="K47" s="91" t="b">
        <v>0</v>
      </c>
      <c r="L47" s="91" t="b">
        <v>0</v>
      </c>
    </row>
    <row r="48" spans="1:12" ht="15">
      <c r="A48" s="91" t="s">
        <v>954</v>
      </c>
      <c r="B48" s="91" t="s">
        <v>955</v>
      </c>
      <c r="C48" s="91">
        <v>3</v>
      </c>
      <c r="D48" s="134">
        <v>0.005035091001166304</v>
      </c>
      <c r="E48" s="134">
        <v>2.3541084391474008</v>
      </c>
      <c r="F48" s="91" t="s">
        <v>994</v>
      </c>
      <c r="G48" s="91" t="b">
        <v>0</v>
      </c>
      <c r="H48" s="91" t="b">
        <v>0</v>
      </c>
      <c r="I48" s="91" t="b">
        <v>0</v>
      </c>
      <c r="J48" s="91" t="b">
        <v>0</v>
      </c>
      <c r="K48" s="91" t="b">
        <v>0</v>
      </c>
      <c r="L48" s="91" t="b">
        <v>0</v>
      </c>
    </row>
    <row r="49" spans="1:12" ht="15">
      <c r="A49" s="91" t="s">
        <v>955</v>
      </c>
      <c r="B49" s="91" t="s">
        <v>756</v>
      </c>
      <c r="C49" s="91">
        <v>3</v>
      </c>
      <c r="D49" s="134">
        <v>0.005035091001166304</v>
      </c>
      <c r="E49" s="134">
        <v>1.8769871844277384</v>
      </c>
      <c r="F49" s="91" t="s">
        <v>994</v>
      </c>
      <c r="G49" s="91" t="b">
        <v>0</v>
      </c>
      <c r="H49" s="91" t="b">
        <v>0</v>
      </c>
      <c r="I49" s="91" t="b">
        <v>0</v>
      </c>
      <c r="J49" s="91" t="b">
        <v>0</v>
      </c>
      <c r="K49" s="91" t="b">
        <v>0</v>
      </c>
      <c r="L49" s="91" t="b">
        <v>0</v>
      </c>
    </row>
    <row r="50" spans="1:12" ht="15">
      <c r="A50" s="91" t="s">
        <v>756</v>
      </c>
      <c r="B50" s="91" t="s">
        <v>795</v>
      </c>
      <c r="C50" s="91">
        <v>3</v>
      </c>
      <c r="D50" s="134">
        <v>0.005035091001166304</v>
      </c>
      <c r="E50" s="134">
        <v>1.6551384348113822</v>
      </c>
      <c r="F50" s="91" t="s">
        <v>994</v>
      </c>
      <c r="G50" s="91" t="b">
        <v>0</v>
      </c>
      <c r="H50" s="91" t="b">
        <v>0</v>
      </c>
      <c r="I50" s="91" t="b">
        <v>0</v>
      </c>
      <c r="J50" s="91" t="b">
        <v>0</v>
      </c>
      <c r="K50" s="91" t="b">
        <v>0</v>
      </c>
      <c r="L50" s="91" t="b">
        <v>0</v>
      </c>
    </row>
    <row r="51" spans="1:12" ht="15">
      <c r="A51" s="91" t="s">
        <v>795</v>
      </c>
      <c r="B51" s="91" t="s">
        <v>956</v>
      </c>
      <c r="C51" s="91">
        <v>3</v>
      </c>
      <c r="D51" s="134">
        <v>0.005035091001166304</v>
      </c>
      <c r="E51" s="134">
        <v>2.1322596895310446</v>
      </c>
      <c r="F51" s="91" t="s">
        <v>994</v>
      </c>
      <c r="G51" s="91" t="b">
        <v>0</v>
      </c>
      <c r="H51" s="91" t="b">
        <v>0</v>
      </c>
      <c r="I51" s="91" t="b">
        <v>0</v>
      </c>
      <c r="J51" s="91" t="b">
        <v>0</v>
      </c>
      <c r="K51" s="91" t="b">
        <v>0</v>
      </c>
      <c r="L51" s="91" t="b">
        <v>0</v>
      </c>
    </row>
    <row r="52" spans="1:12" ht="15">
      <c r="A52" s="91" t="s">
        <v>956</v>
      </c>
      <c r="B52" s="91" t="s">
        <v>957</v>
      </c>
      <c r="C52" s="91">
        <v>3</v>
      </c>
      <c r="D52" s="134">
        <v>0.005035091001166304</v>
      </c>
      <c r="E52" s="134">
        <v>2.3541084391474008</v>
      </c>
      <c r="F52" s="91" t="s">
        <v>994</v>
      </c>
      <c r="G52" s="91" t="b">
        <v>0</v>
      </c>
      <c r="H52" s="91" t="b">
        <v>0</v>
      </c>
      <c r="I52" s="91" t="b">
        <v>0</v>
      </c>
      <c r="J52" s="91" t="b">
        <v>0</v>
      </c>
      <c r="K52" s="91" t="b">
        <v>0</v>
      </c>
      <c r="L52" s="91" t="b">
        <v>0</v>
      </c>
    </row>
    <row r="53" spans="1:12" ht="15">
      <c r="A53" s="91" t="s">
        <v>957</v>
      </c>
      <c r="B53" s="91" t="s">
        <v>792</v>
      </c>
      <c r="C53" s="91">
        <v>3</v>
      </c>
      <c r="D53" s="134">
        <v>0.005035091001166304</v>
      </c>
      <c r="E53" s="134">
        <v>2.1322596895310446</v>
      </c>
      <c r="F53" s="91" t="s">
        <v>994</v>
      </c>
      <c r="G53" s="91" t="b">
        <v>0</v>
      </c>
      <c r="H53" s="91" t="b">
        <v>0</v>
      </c>
      <c r="I53" s="91" t="b">
        <v>0</v>
      </c>
      <c r="J53" s="91" t="b">
        <v>1</v>
      </c>
      <c r="K53" s="91" t="b">
        <v>0</v>
      </c>
      <c r="L53" s="91" t="b">
        <v>0</v>
      </c>
    </row>
    <row r="54" spans="1:12" ht="15">
      <c r="A54" s="91" t="s">
        <v>792</v>
      </c>
      <c r="B54" s="91" t="s">
        <v>958</v>
      </c>
      <c r="C54" s="91">
        <v>3</v>
      </c>
      <c r="D54" s="134">
        <v>0.005035091001166304</v>
      </c>
      <c r="E54" s="134">
        <v>2.229169702539101</v>
      </c>
      <c r="F54" s="91" t="s">
        <v>994</v>
      </c>
      <c r="G54" s="91" t="b">
        <v>1</v>
      </c>
      <c r="H54" s="91" t="b">
        <v>0</v>
      </c>
      <c r="I54" s="91" t="b">
        <v>0</v>
      </c>
      <c r="J54" s="91" t="b">
        <v>0</v>
      </c>
      <c r="K54" s="91" t="b">
        <v>0</v>
      </c>
      <c r="L54" s="91" t="b">
        <v>0</v>
      </c>
    </row>
    <row r="55" spans="1:12" ht="15">
      <c r="A55" s="91" t="s">
        <v>958</v>
      </c>
      <c r="B55" s="91" t="s">
        <v>240</v>
      </c>
      <c r="C55" s="91">
        <v>3</v>
      </c>
      <c r="D55" s="134">
        <v>0.005035091001166304</v>
      </c>
      <c r="E55" s="134">
        <v>2.229169702539101</v>
      </c>
      <c r="F55" s="91" t="s">
        <v>994</v>
      </c>
      <c r="G55" s="91" t="b">
        <v>0</v>
      </c>
      <c r="H55" s="91" t="b">
        <v>0</v>
      </c>
      <c r="I55" s="91" t="b">
        <v>0</v>
      </c>
      <c r="J55" s="91" t="b">
        <v>0</v>
      </c>
      <c r="K55" s="91" t="b">
        <v>0</v>
      </c>
      <c r="L55" s="91" t="b">
        <v>0</v>
      </c>
    </row>
    <row r="56" spans="1:12" ht="15">
      <c r="A56" s="91" t="s">
        <v>240</v>
      </c>
      <c r="B56" s="91" t="s">
        <v>793</v>
      </c>
      <c r="C56" s="91">
        <v>3</v>
      </c>
      <c r="D56" s="134">
        <v>0.005035091001166304</v>
      </c>
      <c r="E56" s="134">
        <v>1.9104109399146882</v>
      </c>
      <c r="F56" s="91" t="s">
        <v>994</v>
      </c>
      <c r="G56" s="91" t="b">
        <v>0</v>
      </c>
      <c r="H56" s="91" t="b">
        <v>0</v>
      </c>
      <c r="I56" s="91" t="b">
        <v>0</v>
      </c>
      <c r="J56" s="91" t="b">
        <v>0</v>
      </c>
      <c r="K56" s="91" t="b">
        <v>0</v>
      </c>
      <c r="L56" s="91" t="b">
        <v>0</v>
      </c>
    </row>
    <row r="57" spans="1:12" ht="15">
      <c r="A57" s="91" t="s">
        <v>960</v>
      </c>
      <c r="B57" s="91" t="s">
        <v>794</v>
      </c>
      <c r="C57" s="91">
        <v>3</v>
      </c>
      <c r="D57" s="134">
        <v>0.005035091001166304</v>
      </c>
      <c r="E57" s="134">
        <v>2.229169702539101</v>
      </c>
      <c r="F57" s="91" t="s">
        <v>994</v>
      </c>
      <c r="G57" s="91" t="b">
        <v>0</v>
      </c>
      <c r="H57" s="91" t="b">
        <v>0</v>
      </c>
      <c r="I57" s="91" t="b">
        <v>0</v>
      </c>
      <c r="J57" s="91" t="b">
        <v>0</v>
      </c>
      <c r="K57" s="91" t="b">
        <v>0</v>
      </c>
      <c r="L57" s="91" t="b">
        <v>0</v>
      </c>
    </row>
    <row r="58" spans="1:12" ht="15">
      <c r="A58" s="91" t="s">
        <v>794</v>
      </c>
      <c r="B58" s="91" t="s">
        <v>790</v>
      </c>
      <c r="C58" s="91">
        <v>3</v>
      </c>
      <c r="D58" s="134">
        <v>0.005035091001166304</v>
      </c>
      <c r="E58" s="134">
        <v>1.5601629215805253</v>
      </c>
      <c r="F58" s="91" t="s">
        <v>994</v>
      </c>
      <c r="G58" s="91" t="b">
        <v>0</v>
      </c>
      <c r="H58" s="91" t="b">
        <v>0</v>
      </c>
      <c r="I58" s="91" t="b">
        <v>0</v>
      </c>
      <c r="J58" s="91" t="b">
        <v>0</v>
      </c>
      <c r="K58" s="91" t="b">
        <v>0</v>
      </c>
      <c r="L58" s="91" t="b">
        <v>0</v>
      </c>
    </row>
    <row r="59" spans="1:12" ht="15">
      <c r="A59" s="91" t="s">
        <v>963</v>
      </c>
      <c r="B59" s="91" t="s">
        <v>239</v>
      </c>
      <c r="C59" s="91">
        <v>3</v>
      </c>
      <c r="D59" s="134">
        <v>0.005035091001166304</v>
      </c>
      <c r="E59" s="134">
        <v>2.229169702539101</v>
      </c>
      <c r="F59" s="91" t="s">
        <v>994</v>
      </c>
      <c r="G59" s="91" t="b">
        <v>0</v>
      </c>
      <c r="H59" s="91" t="b">
        <v>0</v>
      </c>
      <c r="I59" s="91" t="b">
        <v>0</v>
      </c>
      <c r="J59" s="91" t="b">
        <v>0</v>
      </c>
      <c r="K59" s="91" t="b">
        <v>0</v>
      </c>
      <c r="L59" s="91" t="b">
        <v>0</v>
      </c>
    </row>
    <row r="60" spans="1:12" ht="15">
      <c r="A60" s="91" t="s">
        <v>238</v>
      </c>
      <c r="B60" s="91" t="s">
        <v>964</v>
      </c>
      <c r="C60" s="91">
        <v>3</v>
      </c>
      <c r="D60" s="134">
        <v>0.005035091001166304</v>
      </c>
      <c r="E60" s="134">
        <v>2.229169702539101</v>
      </c>
      <c r="F60" s="91" t="s">
        <v>994</v>
      </c>
      <c r="G60" s="91" t="b">
        <v>0</v>
      </c>
      <c r="H60" s="91" t="b">
        <v>0</v>
      </c>
      <c r="I60" s="91" t="b">
        <v>0</v>
      </c>
      <c r="J60" s="91" t="b">
        <v>0</v>
      </c>
      <c r="K60" s="91" t="b">
        <v>0</v>
      </c>
      <c r="L60" s="91" t="b">
        <v>0</v>
      </c>
    </row>
    <row r="61" spans="1:12" ht="15">
      <c r="A61" s="91" t="s">
        <v>964</v>
      </c>
      <c r="B61" s="91" t="s">
        <v>770</v>
      </c>
      <c r="C61" s="91">
        <v>3</v>
      </c>
      <c r="D61" s="134">
        <v>0.005035091001166304</v>
      </c>
      <c r="E61" s="134">
        <v>1.1591318359313458</v>
      </c>
      <c r="F61" s="91" t="s">
        <v>994</v>
      </c>
      <c r="G61" s="91" t="b">
        <v>0</v>
      </c>
      <c r="H61" s="91" t="b">
        <v>0</v>
      </c>
      <c r="I61" s="91" t="b">
        <v>0</v>
      </c>
      <c r="J61" s="91" t="b">
        <v>0</v>
      </c>
      <c r="K61" s="91" t="b">
        <v>0</v>
      </c>
      <c r="L61" s="91" t="b">
        <v>0</v>
      </c>
    </row>
    <row r="62" spans="1:12" ht="15">
      <c r="A62" s="91" t="s">
        <v>770</v>
      </c>
      <c r="B62" s="91" t="s">
        <v>228</v>
      </c>
      <c r="C62" s="91">
        <v>3</v>
      </c>
      <c r="D62" s="134">
        <v>0.005035091001166304</v>
      </c>
      <c r="E62" s="134">
        <v>1.2401650868405643</v>
      </c>
      <c r="F62" s="91" t="s">
        <v>994</v>
      </c>
      <c r="G62" s="91" t="b">
        <v>0</v>
      </c>
      <c r="H62" s="91" t="b">
        <v>0</v>
      </c>
      <c r="I62" s="91" t="b">
        <v>0</v>
      </c>
      <c r="J62" s="91" t="b">
        <v>0</v>
      </c>
      <c r="K62" s="91" t="b">
        <v>0</v>
      </c>
      <c r="L62" s="91" t="b">
        <v>0</v>
      </c>
    </row>
    <row r="63" spans="1:12" ht="15">
      <c r="A63" s="91" t="s">
        <v>228</v>
      </c>
      <c r="B63" s="91" t="s">
        <v>798</v>
      </c>
      <c r="C63" s="91">
        <v>3</v>
      </c>
      <c r="D63" s="134">
        <v>0.005035091001166304</v>
      </c>
      <c r="E63" s="134">
        <v>2.104230965930801</v>
      </c>
      <c r="F63" s="91" t="s">
        <v>994</v>
      </c>
      <c r="G63" s="91" t="b">
        <v>0</v>
      </c>
      <c r="H63" s="91" t="b">
        <v>0</v>
      </c>
      <c r="I63" s="91" t="b">
        <v>0</v>
      </c>
      <c r="J63" s="91" t="b">
        <v>0</v>
      </c>
      <c r="K63" s="91" t="b">
        <v>0</v>
      </c>
      <c r="L63" s="91" t="b">
        <v>0</v>
      </c>
    </row>
    <row r="64" spans="1:12" ht="15">
      <c r="A64" s="91" t="s">
        <v>770</v>
      </c>
      <c r="B64" s="91" t="s">
        <v>953</v>
      </c>
      <c r="C64" s="91">
        <v>3</v>
      </c>
      <c r="D64" s="134">
        <v>0.005035091001166304</v>
      </c>
      <c r="E64" s="134">
        <v>1.1152263502322641</v>
      </c>
      <c r="F64" s="91" t="s">
        <v>994</v>
      </c>
      <c r="G64" s="91" t="b">
        <v>0</v>
      </c>
      <c r="H64" s="91" t="b">
        <v>0</v>
      </c>
      <c r="I64" s="91" t="b">
        <v>0</v>
      </c>
      <c r="J64" s="91" t="b">
        <v>0</v>
      </c>
      <c r="K64" s="91" t="b">
        <v>0</v>
      </c>
      <c r="L64" s="91" t="b">
        <v>0</v>
      </c>
    </row>
    <row r="65" spans="1:12" ht="15">
      <c r="A65" s="91" t="s">
        <v>234</v>
      </c>
      <c r="B65" s="91" t="s">
        <v>770</v>
      </c>
      <c r="C65" s="91">
        <v>2</v>
      </c>
      <c r="D65" s="134">
        <v>0.0038404945293187853</v>
      </c>
      <c r="E65" s="134">
        <v>0.9830405768756647</v>
      </c>
      <c r="F65" s="91" t="s">
        <v>994</v>
      </c>
      <c r="G65" s="91" t="b">
        <v>0</v>
      </c>
      <c r="H65" s="91" t="b">
        <v>0</v>
      </c>
      <c r="I65" s="91" t="b">
        <v>0</v>
      </c>
      <c r="J65" s="91" t="b">
        <v>0</v>
      </c>
      <c r="K65" s="91" t="b">
        <v>0</v>
      </c>
      <c r="L65" s="91" t="b">
        <v>0</v>
      </c>
    </row>
    <row r="66" spans="1:12" ht="15">
      <c r="A66" s="91" t="s">
        <v>793</v>
      </c>
      <c r="B66" s="91" t="s">
        <v>966</v>
      </c>
      <c r="C66" s="91">
        <v>2</v>
      </c>
      <c r="D66" s="134">
        <v>0.0038404945293187853</v>
      </c>
      <c r="E66" s="134">
        <v>2.1322596895310446</v>
      </c>
      <c r="F66" s="91" t="s">
        <v>994</v>
      </c>
      <c r="G66" s="91" t="b">
        <v>0</v>
      </c>
      <c r="H66" s="91" t="b">
        <v>0</v>
      </c>
      <c r="I66" s="91" t="b">
        <v>0</v>
      </c>
      <c r="J66" s="91" t="b">
        <v>0</v>
      </c>
      <c r="K66" s="91" t="b">
        <v>1</v>
      </c>
      <c r="L66" s="91" t="b">
        <v>0</v>
      </c>
    </row>
    <row r="67" spans="1:12" ht="15">
      <c r="A67" s="91" t="s">
        <v>233</v>
      </c>
      <c r="B67" s="91" t="s">
        <v>241</v>
      </c>
      <c r="C67" s="91">
        <v>2</v>
      </c>
      <c r="D67" s="134">
        <v>0.0038404945293187853</v>
      </c>
      <c r="E67" s="134">
        <v>2.1322596895310446</v>
      </c>
      <c r="F67" s="91" t="s">
        <v>994</v>
      </c>
      <c r="G67" s="91" t="b">
        <v>0</v>
      </c>
      <c r="H67" s="91" t="b">
        <v>0</v>
      </c>
      <c r="I67" s="91" t="b">
        <v>0</v>
      </c>
      <c r="J67" s="91" t="b">
        <v>0</v>
      </c>
      <c r="K67" s="91" t="b">
        <v>0</v>
      </c>
      <c r="L67" s="91" t="b">
        <v>0</v>
      </c>
    </row>
    <row r="68" spans="1:12" ht="15">
      <c r="A68" s="91" t="s">
        <v>241</v>
      </c>
      <c r="B68" s="91" t="s">
        <v>938</v>
      </c>
      <c r="C68" s="91">
        <v>2</v>
      </c>
      <c r="D68" s="134">
        <v>0.0038404945293187853</v>
      </c>
      <c r="E68" s="134">
        <v>1.530199698203082</v>
      </c>
      <c r="F68" s="91" t="s">
        <v>994</v>
      </c>
      <c r="G68" s="91" t="b">
        <v>0</v>
      </c>
      <c r="H68" s="91" t="b">
        <v>0</v>
      </c>
      <c r="I68" s="91" t="b">
        <v>0</v>
      </c>
      <c r="J68" s="91" t="b">
        <v>0</v>
      </c>
      <c r="K68" s="91" t="b">
        <v>0</v>
      </c>
      <c r="L68" s="91" t="b">
        <v>0</v>
      </c>
    </row>
    <row r="69" spans="1:12" ht="15">
      <c r="A69" s="91" t="s">
        <v>938</v>
      </c>
      <c r="B69" s="91" t="s">
        <v>974</v>
      </c>
      <c r="C69" s="91">
        <v>2</v>
      </c>
      <c r="D69" s="134">
        <v>0.0038404945293187853</v>
      </c>
      <c r="E69" s="134">
        <v>1.8312296938670634</v>
      </c>
      <c r="F69" s="91" t="s">
        <v>994</v>
      </c>
      <c r="G69" s="91" t="b">
        <v>0</v>
      </c>
      <c r="H69" s="91" t="b">
        <v>0</v>
      </c>
      <c r="I69" s="91" t="b">
        <v>0</v>
      </c>
      <c r="J69" s="91" t="b">
        <v>0</v>
      </c>
      <c r="K69" s="91" t="b">
        <v>0</v>
      </c>
      <c r="L69" s="91" t="b">
        <v>0</v>
      </c>
    </row>
    <row r="70" spans="1:12" ht="15">
      <c r="A70" s="91" t="s">
        <v>974</v>
      </c>
      <c r="B70" s="91" t="s">
        <v>975</v>
      </c>
      <c r="C70" s="91">
        <v>2</v>
      </c>
      <c r="D70" s="134">
        <v>0.0038404945293187853</v>
      </c>
      <c r="E70" s="134">
        <v>2.530199698203082</v>
      </c>
      <c r="F70" s="91" t="s">
        <v>994</v>
      </c>
      <c r="G70" s="91" t="b">
        <v>0</v>
      </c>
      <c r="H70" s="91" t="b">
        <v>0</v>
      </c>
      <c r="I70" s="91" t="b">
        <v>0</v>
      </c>
      <c r="J70" s="91" t="b">
        <v>0</v>
      </c>
      <c r="K70" s="91" t="b">
        <v>0</v>
      </c>
      <c r="L70" s="91" t="b">
        <v>0</v>
      </c>
    </row>
    <row r="71" spans="1:12" ht="15">
      <c r="A71" s="91" t="s">
        <v>975</v>
      </c>
      <c r="B71" s="91" t="s">
        <v>976</v>
      </c>
      <c r="C71" s="91">
        <v>2</v>
      </c>
      <c r="D71" s="134">
        <v>0.0038404945293187853</v>
      </c>
      <c r="E71" s="134">
        <v>2.530199698203082</v>
      </c>
      <c r="F71" s="91" t="s">
        <v>994</v>
      </c>
      <c r="G71" s="91" t="b">
        <v>0</v>
      </c>
      <c r="H71" s="91" t="b">
        <v>0</v>
      </c>
      <c r="I71" s="91" t="b">
        <v>0</v>
      </c>
      <c r="J71" s="91" t="b">
        <v>0</v>
      </c>
      <c r="K71" s="91" t="b">
        <v>0</v>
      </c>
      <c r="L71" s="91" t="b">
        <v>0</v>
      </c>
    </row>
    <row r="72" spans="1:12" ht="15">
      <c r="A72" s="91" t="s">
        <v>976</v>
      </c>
      <c r="B72" s="91" t="s">
        <v>790</v>
      </c>
      <c r="C72" s="91">
        <v>2</v>
      </c>
      <c r="D72" s="134">
        <v>0.0038404945293187853</v>
      </c>
      <c r="E72" s="134">
        <v>1.6851016581888254</v>
      </c>
      <c r="F72" s="91" t="s">
        <v>994</v>
      </c>
      <c r="G72" s="91" t="b">
        <v>0</v>
      </c>
      <c r="H72" s="91" t="b">
        <v>0</v>
      </c>
      <c r="I72" s="91" t="b">
        <v>0</v>
      </c>
      <c r="J72" s="91" t="b">
        <v>0</v>
      </c>
      <c r="K72" s="91" t="b">
        <v>0</v>
      </c>
      <c r="L72" s="91" t="b">
        <v>0</v>
      </c>
    </row>
    <row r="73" spans="1:12" ht="15">
      <c r="A73" s="91" t="s">
        <v>977</v>
      </c>
      <c r="B73" s="91" t="s">
        <v>978</v>
      </c>
      <c r="C73" s="91">
        <v>2</v>
      </c>
      <c r="D73" s="134">
        <v>0.0038404945293187853</v>
      </c>
      <c r="E73" s="134">
        <v>2.530199698203082</v>
      </c>
      <c r="F73" s="91" t="s">
        <v>994</v>
      </c>
      <c r="G73" s="91" t="b">
        <v>0</v>
      </c>
      <c r="H73" s="91" t="b">
        <v>0</v>
      </c>
      <c r="I73" s="91" t="b">
        <v>0</v>
      </c>
      <c r="J73" s="91" t="b">
        <v>0</v>
      </c>
      <c r="K73" s="91" t="b">
        <v>1</v>
      </c>
      <c r="L73" s="91" t="b">
        <v>0</v>
      </c>
    </row>
    <row r="74" spans="1:12" ht="15">
      <c r="A74" s="91" t="s">
        <v>946</v>
      </c>
      <c r="B74" s="91" t="s">
        <v>979</v>
      </c>
      <c r="C74" s="91">
        <v>2</v>
      </c>
      <c r="D74" s="134">
        <v>0.0038404945293187853</v>
      </c>
      <c r="E74" s="134">
        <v>2.229169702539101</v>
      </c>
      <c r="F74" s="91" t="s">
        <v>994</v>
      </c>
      <c r="G74" s="91" t="b">
        <v>0</v>
      </c>
      <c r="H74" s="91" t="b">
        <v>0</v>
      </c>
      <c r="I74" s="91" t="b">
        <v>0</v>
      </c>
      <c r="J74" s="91" t="b">
        <v>1</v>
      </c>
      <c r="K74" s="91" t="b">
        <v>0</v>
      </c>
      <c r="L74" s="91" t="b">
        <v>0</v>
      </c>
    </row>
    <row r="75" spans="1:12" ht="15">
      <c r="A75" s="91" t="s">
        <v>979</v>
      </c>
      <c r="B75" s="91" t="s">
        <v>980</v>
      </c>
      <c r="C75" s="91">
        <v>2</v>
      </c>
      <c r="D75" s="134">
        <v>0.0038404945293187853</v>
      </c>
      <c r="E75" s="134">
        <v>2.530199698203082</v>
      </c>
      <c r="F75" s="91" t="s">
        <v>994</v>
      </c>
      <c r="G75" s="91" t="b">
        <v>1</v>
      </c>
      <c r="H75" s="91" t="b">
        <v>0</v>
      </c>
      <c r="I75" s="91" t="b">
        <v>0</v>
      </c>
      <c r="J75" s="91" t="b">
        <v>0</v>
      </c>
      <c r="K75" s="91" t="b">
        <v>0</v>
      </c>
      <c r="L75" s="91" t="b">
        <v>0</v>
      </c>
    </row>
    <row r="76" spans="1:12" ht="15">
      <c r="A76" s="91" t="s">
        <v>980</v>
      </c>
      <c r="B76" s="91" t="s">
        <v>962</v>
      </c>
      <c r="C76" s="91">
        <v>2</v>
      </c>
      <c r="D76" s="134">
        <v>0.0038404945293187853</v>
      </c>
      <c r="E76" s="134">
        <v>2.3541084391474008</v>
      </c>
      <c r="F76" s="91" t="s">
        <v>994</v>
      </c>
      <c r="G76" s="91" t="b">
        <v>0</v>
      </c>
      <c r="H76" s="91" t="b">
        <v>0</v>
      </c>
      <c r="I76" s="91" t="b">
        <v>0</v>
      </c>
      <c r="J76" s="91" t="b">
        <v>0</v>
      </c>
      <c r="K76" s="91" t="b">
        <v>0</v>
      </c>
      <c r="L76" s="91" t="b">
        <v>0</v>
      </c>
    </row>
    <row r="77" spans="1:12" ht="15">
      <c r="A77" s="91" t="s">
        <v>962</v>
      </c>
      <c r="B77" s="91" t="s">
        <v>795</v>
      </c>
      <c r="C77" s="91">
        <v>2</v>
      </c>
      <c r="D77" s="134">
        <v>0.0038404945293187853</v>
      </c>
      <c r="E77" s="134">
        <v>1.9561684304753633</v>
      </c>
      <c r="F77" s="91" t="s">
        <v>994</v>
      </c>
      <c r="G77" s="91" t="b">
        <v>0</v>
      </c>
      <c r="H77" s="91" t="b">
        <v>0</v>
      </c>
      <c r="I77" s="91" t="b">
        <v>0</v>
      </c>
      <c r="J77" s="91" t="b">
        <v>0</v>
      </c>
      <c r="K77" s="91" t="b">
        <v>0</v>
      </c>
      <c r="L77" s="91" t="b">
        <v>0</v>
      </c>
    </row>
    <row r="78" spans="1:12" ht="15">
      <c r="A78" s="91" t="s">
        <v>795</v>
      </c>
      <c r="B78" s="91" t="s">
        <v>981</v>
      </c>
      <c r="C78" s="91">
        <v>2</v>
      </c>
      <c r="D78" s="134">
        <v>0.0038404945293187853</v>
      </c>
      <c r="E78" s="134">
        <v>2.1322596895310446</v>
      </c>
      <c r="F78" s="91" t="s">
        <v>994</v>
      </c>
      <c r="G78" s="91" t="b">
        <v>0</v>
      </c>
      <c r="H78" s="91" t="b">
        <v>0</v>
      </c>
      <c r="I78" s="91" t="b">
        <v>0</v>
      </c>
      <c r="J78" s="91" t="b">
        <v>0</v>
      </c>
      <c r="K78" s="91" t="b">
        <v>0</v>
      </c>
      <c r="L78" s="91" t="b">
        <v>0</v>
      </c>
    </row>
    <row r="79" spans="1:12" ht="15">
      <c r="A79" s="91" t="s">
        <v>981</v>
      </c>
      <c r="B79" s="91" t="s">
        <v>982</v>
      </c>
      <c r="C79" s="91">
        <v>2</v>
      </c>
      <c r="D79" s="134">
        <v>0.0038404945293187853</v>
      </c>
      <c r="E79" s="134">
        <v>2.530199698203082</v>
      </c>
      <c r="F79" s="91" t="s">
        <v>994</v>
      </c>
      <c r="G79" s="91" t="b">
        <v>0</v>
      </c>
      <c r="H79" s="91" t="b">
        <v>0</v>
      </c>
      <c r="I79" s="91" t="b">
        <v>0</v>
      </c>
      <c r="J79" s="91" t="b">
        <v>0</v>
      </c>
      <c r="K79" s="91" t="b">
        <v>0</v>
      </c>
      <c r="L79" s="91" t="b">
        <v>0</v>
      </c>
    </row>
    <row r="80" spans="1:12" ht="15">
      <c r="A80" s="91" t="s">
        <v>982</v>
      </c>
      <c r="B80" s="91" t="s">
        <v>770</v>
      </c>
      <c r="C80" s="91">
        <v>2</v>
      </c>
      <c r="D80" s="134">
        <v>0.0038404945293187853</v>
      </c>
      <c r="E80" s="134">
        <v>1.1591318359313458</v>
      </c>
      <c r="F80" s="91" t="s">
        <v>994</v>
      </c>
      <c r="G80" s="91" t="b">
        <v>0</v>
      </c>
      <c r="H80" s="91" t="b">
        <v>0</v>
      </c>
      <c r="I80" s="91" t="b">
        <v>0</v>
      </c>
      <c r="J80" s="91" t="b">
        <v>0</v>
      </c>
      <c r="K80" s="91" t="b">
        <v>0</v>
      </c>
      <c r="L80" s="91" t="b">
        <v>0</v>
      </c>
    </row>
    <row r="81" spans="1:12" ht="15">
      <c r="A81" s="91" t="s">
        <v>235</v>
      </c>
      <c r="B81" s="91" t="s">
        <v>963</v>
      </c>
      <c r="C81" s="91">
        <v>2</v>
      </c>
      <c r="D81" s="134">
        <v>0.0038404945293187853</v>
      </c>
      <c r="E81" s="134">
        <v>2.3541084391474008</v>
      </c>
      <c r="F81" s="91" t="s">
        <v>994</v>
      </c>
      <c r="G81" s="91" t="b">
        <v>0</v>
      </c>
      <c r="H81" s="91" t="b">
        <v>0</v>
      </c>
      <c r="I81" s="91" t="b">
        <v>0</v>
      </c>
      <c r="J81" s="91" t="b">
        <v>0</v>
      </c>
      <c r="K81" s="91" t="b">
        <v>0</v>
      </c>
      <c r="L81" s="91" t="b">
        <v>0</v>
      </c>
    </row>
    <row r="82" spans="1:12" ht="15">
      <c r="A82" s="91" t="s">
        <v>229</v>
      </c>
      <c r="B82" s="91" t="s">
        <v>770</v>
      </c>
      <c r="C82" s="91">
        <v>2</v>
      </c>
      <c r="D82" s="134">
        <v>0.0038404945293187853</v>
      </c>
      <c r="E82" s="134">
        <v>0.38098058554770226</v>
      </c>
      <c r="F82" s="91" t="s">
        <v>994</v>
      </c>
      <c r="G82" s="91" t="b">
        <v>0</v>
      </c>
      <c r="H82" s="91" t="b">
        <v>0</v>
      </c>
      <c r="I82" s="91" t="b">
        <v>0</v>
      </c>
      <c r="J82" s="91" t="b">
        <v>0</v>
      </c>
      <c r="K82" s="91" t="b">
        <v>0</v>
      </c>
      <c r="L82" s="91" t="b">
        <v>0</v>
      </c>
    </row>
    <row r="83" spans="1:12" ht="15">
      <c r="A83" s="91" t="s">
        <v>987</v>
      </c>
      <c r="B83" s="91" t="s">
        <v>988</v>
      </c>
      <c r="C83" s="91">
        <v>2</v>
      </c>
      <c r="D83" s="134">
        <v>0.0038404945293187853</v>
      </c>
      <c r="E83" s="134">
        <v>2.530199698203082</v>
      </c>
      <c r="F83" s="91" t="s">
        <v>994</v>
      </c>
      <c r="G83" s="91" t="b">
        <v>0</v>
      </c>
      <c r="H83" s="91" t="b">
        <v>0</v>
      </c>
      <c r="I83" s="91" t="b">
        <v>0</v>
      </c>
      <c r="J83" s="91" t="b">
        <v>0</v>
      </c>
      <c r="K83" s="91" t="b">
        <v>0</v>
      </c>
      <c r="L83" s="91" t="b">
        <v>0</v>
      </c>
    </row>
    <row r="84" spans="1:12" ht="15">
      <c r="A84" s="91" t="s">
        <v>988</v>
      </c>
      <c r="B84" s="91" t="s">
        <v>756</v>
      </c>
      <c r="C84" s="91">
        <v>2</v>
      </c>
      <c r="D84" s="134">
        <v>0.0038404945293187853</v>
      </c>
      <c r="E84" s="134">
        <v>1.8769871844277384</v>
      </c>
      <c r="F84" s="91" t="s">
        <v>994</v>
      </c>
      <c r="G84" s="91" t="b">
        <v>0</v>
      </c>
      <c r="H84" s="91" t="b">
        <v>0</v>
      </c>
      <c r="I84" s="91" t="b">
        <v>0</v>
      </c>
      <c r="J84" s="91" t="b">
        <v>0</v>
      </c>
      <c r="K84" s="91" t="b">
        <v>0</v>
      </c>
      <c r="L84" s="91" t="b">
        <v>0</v>
      </c>
    </row>
    <row r="85" spans="1:12" ht="15">
      <c r="A85" s="91" t="s">
        <v>953</v>
      </c>
      <c r="B85" s="91" t="s">
        <v>989</v>
      </c>
      <c r="C85" s="91">
        <v>2</v>
      </c>
      <c r="D85" s="134">
        <v>0.0038404945293187853</v>
      </c>
      <c r="E85" s="134">
        <v>2.229169702539101</v>
      </c>
      <c r="F85" s="91" t="s">
        <v>994</v>
      </c>
      <c r="G85" s="91" t="b">
        <v>0</v>
      </c>
      <c r="H85" s="91" t="b">
        <v>0</v>
      </c>
      <c r="I85" s="91" t="b">
        <v>0</v>
      </c>
      <c r="J85" s="91" t="b">
        <v>0</v>
      </c>
      <c r="K85" s="91" t="b">
        <v>0</v>
      </c>
      <c r="L85" s="91" t="b">
        <v>0</v>
      </c>
    </row>
    <row r="86" spans="1:12" ht="15">
      <c r="A86" s="91" t="s">
        <v>989</v>
      </c>
      <c r="B86" s="91" t="s">
        <v>965</v>
      </c>
      <c r="C86" s="91">
        <v>2</v>
      </c>
      <c r="D86" s="134">
        <v>0.0038404945293187853</v>
      </c>
      <c r="E86" s="134">
        <v>2.3541084391474008</v>
      </c>
      <c r="F86" s="91" t="s">
        <v>994</v>
      </c>
      <c r="G86" s="91" t="b">
        <v>0</v>
      </c>
      <c r="H86" s="91" t="b">
        <v>0</v>
      </c>
      <c r="I86" s="91" t="b">
        <v>0</v>
      </c>
      <c r="J86" s="91" t="b">
        <v>1</v>
      </c>
      <c r="K86" s="91" t="b">
        <v>0</v>
      </c>
      <c r="L86" s="91" t="b">
        <v>0</v>
      </c>
    </row>
    <row r="87" spans="1:12" ht="15">
      <c r="A87" s="91" t="s">
        <v>965</v>
      </c>
      <c r="B87" s="91" t="s">
        <v>959</v>
      </c>
      <c r="C87" s="91">
        <v>2</v>
      </c>
      <c r="D87" s="134">
        <v>0.0038404945293187853</v>
      </c>
      <c r="E87" s="134">
        <v>2.17801718009172</v>
      </c>
      <c r="F87" s="91" t="s">
        <v>994</v>
      </c>
      <c r="G87" s="91" t="b">
        <v>1</v>
      </c>
      <c r="H87" s="91" t="b">
        <v>0</v>
      </c>
      <c r="I87" s="91" t="b">
        <v>0</v>
      </c>
      <c r="J87" s="91" t="b">
        <v>0</v>
      </c>
      <c r="K87" s="91" t="b">
        <v>0</v>
      </c>
      <c r="L87" s="91" t="b">
        <v>0</v>
      </c>
    </row>
    <row r="88" spans="1:12" ht="15">
      <c r="A88" s="91" t="s">
        <v>959</v>
      </c>
      <c r="B88" s="91" t="s">
        <v>784</v>
      </c>
      <c r="C88" s="91">
        <v>2</v>
      </c>
      <c r="D88" s="134">
        <v>0.0038404945293187853</v>
      </c>
      <c r="E88" s="134">
        <v>1.655138434811382</v>
      </c>
      <c r="F88" s="91" t="s">
        <v>994</v>
      </c>
      <c r="G88" s="91" t="b">
        <v>0</v>
      </c>
      <c r="H88" s="91" t="b">
        <v>0</v>
      </c>
      <c r="I88" s="91" t="b">
        <v>0</v>
      </c>
      <c r="J88" s="91" t="b">
        <v>0</v>
      </c>
      <c r="K88" s="91" t="b">
        <v>0</v>
      </c>
      <c r="L88" s="91" t="b">
        <v>0</v>
      </c>
    </row>
    <row r="89" spans="1:12" ht="15">
      <c r="A89" s="91" t="s">
        <v>784</v>
      </c>
      <c r="B89" s="91" t="s">
        <v>990</v>
      </c>
      <c r="C89" s="91">
        <v>2</v>
      </c>
      <c r="D89" s="134">
        <v>0.0038404945293187853</v>
      </c>
      <c r="E89" s="134">
        <v>1.8312296938670634</v>
      </c>
      <c r="F89" s="91" t="s">
        <v>994</v>
      </c>
      <c r="G89" s="91" t="b">
        <v>0</v>
      </c>
      <c r="H89" s="91" t="b">
        <v>0</v>
      </c>
      <c r="I89" s="91" t="b">
        <v>0</v>
      </c>
      <c r="J89" s="91" t="b">
        <v>0</v>
      </c>
      <c r="K89" s="91" t="b">
        <v>0</v>
      </c>
      <c r="L89" s="91" t="b">
        <v>0</v>
      </c>
    </row>
    <row r="90" spans="1:12" ht="15">
      <c r="A90" s="91" t="s">
        <v>776</v>
      </c>
      <c r="B90" s="91" t="s">
        <v>777</v>
      </c>
      <c r="C90" s="91">
        <v>10</v>
      </c>
      <c r="D90" s="134">
        <v>0.008760514277078317</v>
      </c>
      <c r="E90" s="134">
        <v>1.3364597338485296</v>
      </c>
      <c r="F90" s="91" t="s">
        <v>707</v>
      </c>
      <c r="G90" s="91" t="b">
        <v>1</v>
      </c>
      <c r="H90" s="91" t="b">
        <v>0</v>
      </c>
      <c r="I90" s="91" t="b">
        <v>0</v>
      </c>
      <c r="J90" s="91" t="b">
        <v>0</v>
      </c>
      <c r="K90" s="91" t="b">
        <v>0</v>
      </c>
      <c r="L90" s="91" t="b">
        <v>0</v>
      </c>
    </row>
    <row r="91" spans="1:12" ht="15">
      <c r="A91" s="91" t="s">
        <v>777</v>
      </c>
      <c r="B91" s="91" t="s">
        <v>770</v>
      </c>
      <c r="C91" s="91">
        <v>10</v>
      </c>
      <c r="D91" s="134">
        <v>0.008760514277078317</v>
      </c>
      <c r="E91" s="134">
        <v>1.1903316981702916</v>
      </c>
      <c r="F91" s="91" t="s">
        <v>707</v>
      </c>
      <c r="G91" s="91" t="b">
        <v>0</v>
      </c>
      <c r="H91" s="91" t="b">
        <v>0</v>
      </c>
      <c r="I91" s="91" t="b">
        <v>0</v>
      </c>
      <c r="J91" s="91" t="b">
        <v>0</v>
      </c>
      <c r="K91" s="91" t="b">
        <v>0</v>
      </c>
      <c r="L91" s="91" t="b">
        <v>0</v>
      </c>
    </row>
    <row r="92" spans="1:12" ht="15">
      <c r="A92" s="91" t="s">
        <v>770</v>
      </c>
      <c r="B92" s="91" t="s">
        <v>778</v>
      </c>
      <c r="C92" s="91">
        <v>10</v>
      </c>
      <c r="D92" s="134">
        <v>0.008760514277078317</v>
      </c>
      <c r="E92" s="134">
        <v>1.2225163815416928</v>
      </c>
      <c r="F92" s="91" t="s">
        <v>707</v>
      </c>
      <c r="G92" s="91" t="b">
        <v>0</v>
      </c>
      <c r="H92" s="91" t="b">
        <v>0</v>
      </c>
      <c r="I92" s="91" t="b">
        <v>0</v>
      </c>
      <c r="J92" s="91" t="b">
        <v>0</v>
      </c>
      <c r="K92" s="91" t="b">
        <v>0</v>
      </c>
      <c r="L92" s="91" t="b">
        <v>0</v>
      </c>
    </row>
    <row r="93" spans="1:12" ht="15">
      <c r="A93" s="91" t="s">
        <v>778</v>
      </c>
      <c r="B93" s="91" t="s">
        <v>772</v>
      </c>
      <c r="C93" s="91">
        <v>10</v>
      </c>
      <c r="D93" s="134">
        <v>0.008760514277078317</v>
      </c>
      <c r="E93" s="134">
        <v>1.2572784878009047</v>
      </c>
      <c r="F93" s="91" t="s">
        <v>707</v>
      </c>
      <c r="G93" s="91" t="b">
        <v>0</v>
      </c>
      <c r="H93" s="91" t="b">
        <v>0</v>
      </c>
      <c r="I93" s="91" t="b">
        <v>0</v>
      </c>
      <c r="J93" s="91" t="b">
        <v>0</v>
      </c>
      <c r="K93" s="91" t="b">
        <v>0</v>
      </c>
      <c r="L93" s="91" t="b">
        <v>0</v>
      </c>
    </row>
    <row r="94" spans="1:12" ht="15">
      <c r="A94" s="91" t="s">
        <v>772</v>
      </c>
      <c r="B94" s="91" t="s">
        <v>779</v>
      </c>
      <c r="C94" s="91">
        <v>10</v>
      </c>
      <c r="D94" s="134">
        <v>0.008760514277078317</v>
      </c>
      <c r="E94" s="134">
        <v>1.2572784878009047</v>
      </c>
      <c r="F94" s="91" t="s">
        <v>707</v>
      </c>
      <c r="G94" s="91" t="b">
        <v>0</v>
      </c>
      <c r="H94" s="91" t="b">
        <v>0</v>
      </c>
      <c r="I94" s="91" t="b">
        <v>0</v>
      </c>
      <c r="J94" s="91" t="b">
        <v>0</v>
      </c>
      <c r="K94" s="91" t="b">
        <v>0</v>
      </c>
      <c r="L94" s="91" t="b">
        <v>0</v>
      </c>
    </row>
    <row r="95" spans="1:12" ht="15">
      <c r="A95" s="91" t="s">
        <v>779</v>
      </c>
      <c r="B95" s="91" t="s">
        <v>780</v>
      </c>
      <c r="C95" s="91">
        <v>10</v>
      </c>
      <c r="D95" s="134">
        <v>0.008760514277078317</v>
      </c>
      <c r="E95" s="134">
        <v>1.3364597338485296</v>
      </c>
      <c r="F95" s="91" t="s">
        <v>707</v>
      </c>
      <c r="G95" s="91" t="b">
        <v>0</v>
      </c>
      <c r="H95" s="91" t="b">
        <v>0</v>
      </c>
      <c r="I95" s="91" t="b">
        <v>0</v>
      </c>
      <c r="J95" s="91" t="b">
        <v>0</v>
      </c>
      <c r="K95" s="91" t="b">
        <v>0</v>
      </c>
      <c r="L95" s="91" t="b">
        <v>0</v>
      </c>
    </row>
    <row r="96" spans="1:12" ht="15">
      <c r="A96" s="91" t="s">
        <v>780</v>
      </c>
      <c r="B96" s="91" t="s">
        <v>781</v>
      </c>
      <c r="C96" s="91">
        <v>10</v>
      </c>
      <c r="D96" s="134">
        <v>0.008760514277078317</v>
      </c>
      <c r="E96" s="134">
        <v>1.3364597338485296</v>
      </c>
      <c r="F96" s="91" t="s">
        <v>707</v>
      </c>
      <c r="G96" s="91" t="b">
        <v>0</v>
      </c>
      <c r="H96" s="91" t="b">
        <v>0</v>
      </c>
      <c r="I96" s="91" t="b">
        <v>0</v>
      </c>
      <c r="J96" s="91" t="b">
        <v>0</v>
      </c>
      <c r="K96" s="91" t="b">
        <v>0</v>
      </c>
      <c r="L96" s="91" t="b">
        <v>0</v>
      </c>
    </row>
    <row r="97" spans="1:12" ht="15">
      <c r="A97" s="91" t="s">
        <v>781</v>
      </c>
      <c r="B97" s="91" t="s">
        <v>773</v>
      </c>
      <c r="C97" s="91">
        <v>10</v>
      </c>
      <c r="D97" s="134">
        <v>0.008760514277078317</v>
      </c>
      <c r="E97" s="134">
        <v>1.2572784878009047</v>
      </c>
      <c r="F97" s="91" t="s">
        <v>707</v>
      </c>
      <c r="G97" s="91" t="b">
        <v>0</v>
      </c>
      <c r="H97" s="91" t="b">
        <v>0</v>
      </c>
      <c r="I97" s="91" t="b">
        <v>0</v>
      </c>
      <c r="J97" s="91" t="b">
        <v>0</v>
      </c>
      <c r="K97" s="91" t="b">
        <v>0</v>
      </c>
      <c r="L97" s="91" t="b">
        <v>0</v>
      </c>
    </row>
    <row r="98" spans="1:12" ht="15">
      <c r="A98" s="91" t="s">
        <v>773</v>
      </c>
      <c r="B98" s="91" t="s">
        <v>771</v>
      </c>
      <c r="C98" s="91">
        <v>10</v>
      </c>
      <c r="D98" s="134">
        <v>0.008760514277078317</v>
      </c>
      <c r="E98" s="134">
        <v>0.9562484921369234</v>
      </c>
      <c r="F98" s="91" t="s">
        <v>707</v>
      </c>
      <c r="G98" s="91" t="b">
        <v>0</v>
      </c>
      <c r="H98" s="91" t="b">
        <v>0</v>
      </c>
      <c r="I98" s="91" t="b">
        <v>0</v>
      </c>
      <c r="J98" s="91" t="b">
        <v>0</v>
      </c>
      <c r="K98" s="91" t="b">
        <v>0</v>
      </c>
      <c r="L98" s="91" t="b">
        <v>0</v>
      </c>
    </row>
    <row r="99" spans="1:12" ht="15">
      <c r="A99" s="91" t="s">
        <v>771</v>
      </c>
      <c r="B99" s="91" t="s">
        <v>936</v>
      </c>
      <c r="C99" s="91">
        <v>10</v>
      </c>
      <c r="D99" s="134">
        <v>0.008760514277078317</v>
      </c>
      <c r="E99" s="134">
        <v>1.0354297381845483</v>
      </c>
      <c r="F99" s="91" t="s">
        <v>707</v>
      </c>
      <c r="G99" s="91" t="b">
        <v>0</v>
      </c>
      <c r="H99" s="91" t="b">
        <v>0</v>
      </c>
      <c r="I99" s="91" t="b">
        <v>0</v>
      </c>
      <c r="J99" s="91" t="b">
        <v>0</v>
      </c>
      <c r="K99" s="91" t="b">
        <v>0</v>
      </c>
      <c r="L99" s="91" t="b">
        <v>0</v>
      </c>
    </row>
    <row r="100" spans="1:12" ht="15">
      <c r="A100" s="91" t="s">
        <v>936</v>
      </c>
      <c r="B100" s="91" t="s">
        <v>771</v>
      </c>
      <c r="C100" s="91">
        <v>10</v>
      </c>
      <c r="D100" s="134">
        <v>0.008760514277078317</v>
      </c>
      <c r="E100" s="134">
        <v>1.0354297381845483</v>
      </c>
      <c r="F100" s="91" t="s">
        <v>707</v>
      </c>
      <c r="G100" s="91" t="b">
        <v>0</v>
      </c>
      <c r="H100" s="91" t="b">
        <v>0</v>
      </c>
      <c r="I100" s="91" t="b">
        <v>0</v>
      </c>
      <c r="J100" s="91" t="b">
        <v>0</v>
      </c>
      <c r="K100" s="91" t="b">
        <v>0</v>
      </c>
      <c r="L100" s="91" t="b">
        <v>0</v>
      </c>
    </row>
    <row r="101" spans="1:12" ht="15">
      <c r="A101" s="91" t="s">
        <v>771</v>
      </c>
      <c r="B101" s="91" t="s">
        <v>232</v>
      </c>
      <c r="C101" s="91">
        <v>10</v>
      </c>
      <c r="D101" s="134">
        <v>0.008760514277078317</v>
      </c>
      <c r="E101" s="134">
        <v>1.0354297381845483</v>
      </c>
      <c r="F101" s="91" t="s">
        <v>707</v>
      </c>
      <c r="G101" s="91" t="b">
        <v>0</v>
      </c>
      <c r="H101" s="91" t="b">
        <v>0</v>
      </c>
      <c r="I101" s="91" t="b">
        <v>0</v>
      </c>
      <c r="J101" s="91" t="b">
        <v>0</v>
      </c>
      <c r="K101" s="91" t="b">
        <v>0</v>
      </c>
      <c r="L101" s="91" t="b">
        <v>0</v>
      </c>
    </row>
    <row r="102" spans="1:12" ht="15">
      <c r="A102" s="91" t="s">
        <v>232</v>
      </c>
      <c r="B102" s="91" t="s">
        <v>937</v>
      </c>
      <c r="C102" s="91">
        <v>10</v>
      </c>
      <c r="D102" s="134">
        <v>0.008760514277078317</v>
      </c>
      <c r="E102" s="134">
        <v>1.3364597338485296</v>
      </c>
      <c r="F102" s="91" t="s">
        <v>707</v>
      </c>
      <c r="G102" s="91" t="b">
        <v>0</v>
      </c>
      <c r="H102" s="91" t="b">
        <v>0</v>
      </c>
      <c r="I102" s="91" t="b">
        <v>0</v>
      </c>
      <c r="J102" s="91" t="b">
        <v>0</v>
      </c>
      <c r="K102" s="91" t="b">
        <v>0</v>
      </c>
      <c r="L102" s="91" t="b">
        <v>0</v>
      </c>
    </row>
    <row r="103" spans="1:12" ht="15">
      <c r="A103" s="91" t="s">
        <v>229</v>
      </c>
      <c r="B103" s="91" t="s">
        <v>776</v>
      </c>
      <c r="C103" s="91">
        <v>9</v>
      </c>
      <c r="D103" s="134">
        <v>0.009651919566306434</v>
      </c>
      <c r="E103" s="134">
        <v>1.3822172244092046</v>
      </c>
      <c r="F103" s="91" t="s">
        <v>707</v>
      </c>
      <c r="G103" s="91" t="b">
        <v>0</v>
      </c>
      <c r="H103" s="91" t="b">
        <v>0</v>
      </c>
      <c r="I103" s="91" t="b">
        <v>0</v>
      </c>
      <c r="J103" s="91" t="b">
        <v>1</v>
      </c>
      <c r="K103" s="91" t="b">
        <v>0</v>
      </c>
      <c r="L103" s="91" t="b">
        <v>0</v>
      </c>
    </row>
    <row r="104" spans="1:12" ht="15">
      <c r="A104" s="91" t="s">
        <v>937</v>
      </c>
      <c r="B104" s="91" t="s">
        <v>939</v>
      </c>
      <c r="C104" s="91">
        <v>9</v>
      </c>
      <c r="D104" s="134">
        <v>0.009651919566306434</v>
      </c>
      <c r="E104" s="134">
        <v>1.3364597338485296</v>
      </c>
      <c r="F104" s="91" t="s">
        <v>707</v>
      </c>
      <c r="G104" s="91" t="b">
        <v>0</v>
      </c>
      <c r="H104" s="91" t="b">
        <v>0</v>
      </c>
      <c r="I104" s="91" t="b">
        <v>0</v>
      </c>
      <c r="J104" s="91" t="b">
        <v>0</v>
      </c>
      <c r="K104" s="91" t="b">
        <v>0</v>
      </c>
      <c r="L104" s="91" t="b">
        <v>0</v>
      </c>
    </row>
    <row r="105" spans="1:12" ht="15">
      <c r="A105" s="91" t="s">
        <v>227</v>
      </c>
      <c r="B105" s="91" t="s">
        <v>785</v>
      </c>
      <c r="C105" s="91">
        <v>2</v>
      </c>
      <c r="D105" s="134">
        <v>0.007751845381905095</v>
      </c>
      <c r="E105" s="134">
        <v>2.0354297381845483</v>
      </c>
      <c r="F105" s="91" t="s">
        <v>707</v>
      </c>
      <c r="G105" s="91" t="b">
        <v>0</v>
      </c>
      <c r="H105" s="91" t="b">
        <v>0</v>
      </c>
      <c r="I105" s="91" t="b">
        <v>0</v>
      </c>
      <c r="J105" s="91" t="b">
        <v>0</v>
      </c>
      <c r="K105" s="91" t="b">
        <v>0</v>
      </c>
      <c r="L105" s="91" t="b">
        <v>0</v>
      </c>
    </row>
    <row r="106" spans="1:12" ht="15">
      <c r="A106" s="91" t="s">
        <v>785</v>
      </c>
      <c r="B106" s="91" t="s">
        <v>770</v>
      </c>
      <c r="C106" s="91">
        <v>2</v>
      </c>
      <c r="D106" s="134">
        <v>0.007751845381905095</v>
      </c>
      <c r="E106" s="134">
        <v>1.1903316981702916</v>
      </c>
      <c r="F106" s="91" t="s">
        <v>707</v>
      </c>
      <c r="G106" s="91" t="b">
        <v>0</v>
      </c>
      <c r="H106" s="91" t="b">
        <v>0</v>
      </c>
      <c r="I106" s="91" t="b">
        <v>0</v>
      </c>
      <c r="J106" s="91" t="b">
        <v>0</v>
      </c>
      <c r="K106" s="91" t="b">
        <v>0</v>
      </c>
      <c r="L106" s="91" t="b">
        <v>0</v>
      </c>
    </row>
    <row r="107" spans="1:12" ht="15">
      <c r="A107" s="91" t="s">
        <v>770</v>
      </c>
      <c r="B107" s="91" t="s">
        <v>774</v>
      </c>
      <c r="C107" s="91">
        <v>2</v>
      </c>
      <c r="D107" s="134">
        <v>0.007751845381905095</v>
      </c>
      <c r="E107" s="134">
        <v>0.9214863858777116</v>
      </c>
      <c r="F107" s="91" t="s">
        <v>707</v>
      </c>
      <c r="G107" s="91" t="b">
        <v>0</v>
      </c>
      <c r="H107" s="91" t="b">
        <v>0</v>
      </c>
      <c r="I107" s="91" t="b">
        <v>0</v>
      </c>
      <c r="J107" s="91" t="b">
        <v>0</v>
      </c>
      <c r="K107" s="91" t="b">
        <v>0</v>
      </c>
      <c r="L107" s="91" t="b">
        <v>0</v>
      </c>
    </row>
    <row r="108" spans="1:12" ht="15">
      <c r="A108" s="91" t="s">
        <v>774</v>
      </c>
      <c r="B108" s="91" t="s">
        <v>786</v>
      </c>
      <c r="C108" s="91">
        <v>2</v>
      </c>
      <c r="D108" s="134">
        <v>0.007751845381905095</v>
      </c>
      <c r="E108" s="134">
        <v>1.734399742520567</v>
      </c>
      <c r="F108" s="91" t="s">
        <v>707</v>
      </c>
      <c r="G108" s="91" t="b">
        <v>0</v>
      </c>
      <c r="H108" s="91" t="b">
        <v>0</v>
      </c>
      <c r="I108" s="91" t="b">
        <v>0</v>
      </c>
      <c r="J108" s="91" t="b">
        <v>0</v>
      </c>
      <c r="K108" s="91" t="b">
        <v>0</v>
      </c>
      <c r="L108" s="91" t="b">
        <v>0</v>
      </c>
    </row>
    <row r="109" spans="1:12" ht="15">
      <c r="A109" s="91" t="s">
        <v>786</v>
      </c>
      <c r="B109" s="91" t="s">
        <v>787</v>
      </c>
      <c r="C109" s="91">
        <v>2</v>
      </c>
      <c r="D109" s="134">
        <v>0.007751845381905095</v>
      </c>
      <c r="E109" s="134">
        <v>2.0354297381845483</v>
      </c>
      <c r="F109" s="91" t="s">
        <v>707</v>
      </c>
      <c r="G109" s="91" t="b">
        <v>0</v>
      </c>
      <c r="H109" s="91" t="b">
        <v>0</v>
      </c>
      <c r="I109" s="91" t="b">
        <v>0</v>
      </c>
      <c r="J109" s="91" t="b">
        <v>0</v>
      </c>
      <c r="K109" s="91" t="b">
        <v>0</v>
      </c>
      <c r="L109" s="91" t="b">
        <v>0</v>
      </c>
    </row>
    <row r="110" spans="1:12" ht="15">
      <c r="A110" s="91" t="s">
        <v>787</v>
      </c>
      <c r="B110" s="91" t="s">
        <v>788</v>
      </c>
      <c r="C110" s="91">
        <v>2</v>
      </c>
      <c r="D110" s="134">
        <v>0.007751845381905095</v>
      </c>
      <c r="E110" s="134">
        <v>2.0354297381845483</v>
      </c>
      <c r="F110" s="91" t="s">
        <v>707</v>
      </c>
      <c r="G110" s="91" t="b">
        <v>0</v>
      </c>
      <c r="H110" s="91" t="b">
        <v>0</v>
      </c>
      <c r="I110" s="91" t="b">
        <v>0</v>
      </c>
      <c r="J110" s="91" t="b">
        <v>0</v>
      </c>
      <c r="K110" s="91" t="b">
        <v>0</v>
      </c>
      <c r="L110" s="91" t="b">
        <v>0</v>
      </c>
    </row>
    <row r="111" spans="1:12" ht="15">
      <c r="A111" s="91" t="s">
        <v>788</v>
      </c>
      <c r="B111" s="91" t="s">
        <v>783</v>
      </c>
      <c r="C111" s="91">
        <v>2</v>
      </c>
      <c r="D111" s="134">
        <v>0.007751845381905095</v>
      </c>
      <c r="E111" s="134">
        <v>2.0354297381845483</v>
      </c>
      <c r="F111" s="91" t="s">
        <v>707</v>
      </c>
      <c r="G111" s="91" t="b">
        <v>0</v>
      </c>
      <c r="H111" s="91" t="b">
        <v>0</v>
      </c>
      <c r="I111" s="91" t="b">
        <v>0</v>
      </c>
      <c r="J111" s="91" t="b">
        <v>0</v>
      </c>
      <c r="K111" s="91" t="b">
        <v>0</v>
      </c>
      <c r="L111" s="91" t="b">
        <v>0</v>
      </c>
    </row>
    <row r="112" spans="1:12" ht="15">
      <c r="A112" s="91" t="s">
        <v>783</v>
      </c>
      <c r="B112" s="91" t="s">
        <v>772</v>
      </c>
      <c r="C112" s="91">
        <v>2</v>
      </c>
      <c r="D112" s="134">
        <v>0.007751845381905095</v>
      </c>
      <c r="E112" s="134">
        <v>1.2572784878009047</v>
      </c>
      <c r="F112" s="91" t="s">
        <v>707</v>
      </c>
      <c r="G112" s="91" t="b">
        <v>0</v>
      </c>
      <c r="H112" s="91" t="b">
        <v>0</v>
      </c>
      <c r="I112" s="91" t="b">
        <v>0</v>
      </c>
      <c r="J112" s="91" t="b">
        <v>0</v>
      </c>
      <c r="K112" s="91" t="b">
        <v>0</v>
      </c>
      <c r="L112" s="91" t="b">
        <v>0</v>
      </c>
    </row>
    <row r="113" spans="1:12" ht="15">
      <c r="A113" s="91" t="s">
        <v>772</v>
      </c>
      <c r="B113" s="91" t="s">
        <v>938</v>
      </c>
      <c r="C113" s="91">
        <v>2</v>
      </c>
      <c r="D113" s="134">
        <v>0.007751845381905095</v>
      </c>
      <c r="E113" s="134">
        <v>1.2572784878009047</v>
      </c>
      <c r="F113" s="91" t="s">
        <v>707</v>
      </c>
      <c r="G113" s="91" t="b">
        <v>0</v>
      </c>
      <c r="H113" s="91" t="b">
        <v>0</v>
      </c>
      <c r="I113" s="91" t="b">
        <v>0</v>
      </c>
      <c r="J113" s="91" t="b">
        <v>0</v>
      </c>
      <c r="K113" s="91" t="b">
        <v>0</v>
      </c>
      <c r="L113" s="91" t="b">
        <v>0</v>
      </c>
    </row>
    <row r="114" spans="1:12" ht="15">
      <c r="A114" s="91" t="s">
        <v>938</v>
      </c>
      <c r="B114" s="91" t="s">
        <v>942</v>
      </c>
      <c r="C114" s="91">
        <v>2</v>
      </c>
      <c r="D114" s="134">
        <v>0.007751845381905095</v>
      </c>
      <c r="E114" s="134">
        <v>2.0354297381845483</v>
      </c>
      <c r="F114" s="91" t="s">
        <v>707</v>
      </c>
      <c r="G114" s="91" t="b">
        <v>0</v>
      </c>
      <c r="H114" s="91" t="b">
        <v>0</v>
      </c>
      <c r="I114" s="91" t="b">
        <v>0</v>
      </c>
      <c r="J114" s="91" t="b">
        <v>0</v>
      </c>
      <c r="K114" s="91" t="b">
        <v>0</v>
      </c>
      <c r="L114" s="91" t="b">
        <v>0</v>
      </c>
    </row>
    <row r="115" spans="1:12" ht="15">
      <c r="A115" s="91" t="s">
        <v>942</v>
      </c>
      <c r="B115" s="91" t="s">
        <v>943</v>
      </c>
      <c r="C115" s="91">
        <v>2</v>
      </c>
      <c r="D115" s="134">
        <v>0.007751845381905095</v>
      </c>
      <c r="E115" s="134">
        <v>2.0354297381845483</v>
      </c>
      <c r="F115" s="91" t="s">
        <v>707</v>
      </c>
      <c r="G115" s="91" t="b">
        <v>0</v>
      </c>
      <c r="H115" s="91" t="b">
        <v>0</v>
      </c>
      <c r="I115" s="91" t="b">
        <v>0</v>
      </c>
      <c r="J115" s="91" t="b">
        <v>0</v>
      </c>
      <c r="K115" s="91" t="b">
        <v>0</v>
      </c>
      <c r="L115" s="91" t="b">
        <v>0</v>
      </c>
    </row>
    <row r="116" spans="1:12" ht="15">
      <c r="A116" s="91" t="s">
        <v>943</v>
      </c>
      <c r="B116" s="91" t="s">
        <v>773</v>
      </c>
      <c r="C116" s="91">
        <v>2</v>
      </c>
      <c r="D116" s="134">
        <v>0.007751845381905095</v>
      </c>
      <c r="E116" s="134">
        <v>1.2572784878009047</v>
      </c>
      <c r="F116" s="91" t="s">
        <v>707</v>
      </c>
      <c r="G116" s="91" t="b">
        <v>0</v>
      </c>
      <c r="H116" s="91" t="b">
        <v>0</v>
      </c>
      <c r="I116" s="91" t="b">
        <v>0</v>
      </c>
      <c r="J116" s="91" t="b">
        <v>0</v>
      </c>
      <c r="K116" s="91" t="b">
        <v>0</v>
      </c>
      <c r="L116" s="91" t="b">
        <v>0</v>
      </c>
    </row>
    <row r="117" spans="1:12" ht="15">
      <c r="A117" s="91" t="s">
        <v>773</v>
      </c>
      <c r="B117" s="91" t="s">
        <v>944</v>
      </c>
      <c r="C117" s="91">
        <v>2</v>
      </c>
      <c r="D117" s="134">
        <v>0.007751845381905095</v>
      </c>
      <c r="E117" s="134">
        <v>1.2572784878009047</v>
      </c>
      <c r="F117" s="91" t="s">
        <v>707</v>
      </c>
      <c r="G117" s="91" t="b">
        <v>0</v>
      </c>
      <c r="H117" s="91" t="b">
        <v>0</v>
      </c>
      <c r="I117" s="91" t="b">
        <v>0</v>
      </c>
      <c r="J117" s="91" t="b">
        <v>0</v>
      </c>
      <c r="K117" s="91" t="b">
        <v>0</v>
      </c>
      <c r="L117" s="91" t="b">
        <v>0</v>
      </c>
    </row>
    <row r="118" spans="1:12" ht="15">
      <c r="A118" s="91" t="s">
        <v>944</v>
      </c>
      <c r="B118" s="91" t="s">
        <v>945</v>
      </c>
      <c r="C118" s="91">
        <v>2</v>
      </c>
      <c r="D118" s="134">
        <v>0.007751845381905095</v>
      </c>
      <c r="E118" s="134">
        <v>2.0354297381845483</v>
      </c>
      <c r="F118" s="91" t="s">
        <v>707</v>
      </c>
      <c r="G118" s="91" t="b">
        <v>0</v>
      </c>
      <c r="H118" s="91" t="b">
        <v>0</v>
      </c>
      <c r="I118" s="91" t="b">
        <v>0</v>
      </c>
      <c r="J118" s="91" t="b">
        <v>0</v>
      </c>
      <c r="K118" s="91" t="b">
        <v>0</v>
      </c>
      <c r="L118" s="91" t="b">
        <v>0</v>
      </c>
    </row>
    <row r="119" spans="1:12" ht="15">
      <c r="A119" s="91" t="s">
        <v>945</v>
      </c>
      <c r="B119" s="91" t="s">
        <v>774</v>
      </c>
      <c r="C119" s="91">
        <v>2</v>
      </c>
      <c r="D119" s="134">
        <v>0.007751845381905095</v>
      </c>
      <c r="E119" s="134">
        <v>1.734399742520567</v>
      </c>
      <c r="F119" s="91" t="s">
        <v>707</v>
      </c>
      <c r="G119" s="91" t="b">
        <v>0</v>
      </c>
      <c r="H119" s="91" t="b">
        <v>0</v>
      </c>
      <c r="I119" s="91" t="b">
        <v>0</v>
      </c>
      <c r="J119" s="91" t="b">
        <v>0</v>
      </c>
      <c r="K119" s="91" t="b">
        <v>0</v>
      </c>
      <c r="L119" s="91" t="b">
        <v>0</v>
      </c>
    </row>
    <row r="120" spans="1:12" ht="15">
      <c r="A120" s="91" t="s">
        <v>774</v>
      </c>
      <c r="B120" s="91" t="s">
        <v>940</v>
      </c>
      <c r="C120" s="91">
        <v>2</v>
      </c>
      <c r="D120" s="134">
        <v>0.007751845381905095</v>
      </c>
      <c r="E120" s="134">
        <v>1.558308483464886</v>
      </c>
      <c r="F120" s="91" t="s">
        <v>707</v>
      </c>
      <c r="G120" s="91" t="b">
        <v>0</v>
      </c>
      <c r="H120" s="91" t="b">
        <v>0</v>
      </c>
      <c r="I120" s="91" t="b">
        <v>0</v>
      </c>
      <c r="J120" s="91" t="b">
        <v>1</v>
      </c>
      <c r="K120" s="91" t="b">
        <v>0</v>
      </c>
      <c r="L120" s="91" t="b">
        <v>0</v>
      </c>
    </row>
    <row r="121" spans="1:12" ht="15">
      <c r="A121" s="91" t="s">
        <v>940</v>
      </c>
      <c r="B121" s="91" t="s">
        <v>941</v>
      </c>
      <c r="C121" s="91">
        <v>2</v>
      </c>
      <c r="D121" s="134">
        <v>0.007751845381905095</v>
      </c>
      <c r="E121" s="134">
        <v>1.6832472200731858</v>
      </c>
      <c r="F121" s="91" t="s">
        <v>707</v>
      </c>
      <c r="G121" s="91" t="b">
        <v>1</v>
      </c>
      <c r="H121" s="91" t="b">
        <v>0</v>
      </c>
      <c r="I121" s="91" t="b">
        <v>0</v>
      </c>
      <c r="J121" s="91" t="b">
        <v>0</v>
      </c>
      <c r="K121" s="91" t="b">
        <v>0</v>
      </c>
      <c r="L121" s="91" t="b">
        <v>0</v>
      </c>
    </row>
    <row r="122" spans="1:12" ht="15">
      <c r="A122" s="91" t="s">
        <v>785</v>
      </c>
      <c r="B122" s="91" t="s">
        <v>770</v>
      </c>
      <c r="C122" s="91">
        <v>5</v>
      </c>
      <c r="D122" s="134">
        <v>0.009291049248888308</v>
      </c>
      <c r="E122" s="134">
        <v>1.1818435879447726</v>
      </c>
      <c r="F122" s="91" t="s">
        <v>708</v>
      </c>
      <c r="G122" s="91" t="b">
        <v>0</v>
      </c>
      <c r="H122" s="91" t="b">
        <v>0</v>
      </c>
      <c r="I122" s="91" t="b">
        <v>0</v>
      </c>
      <c r="J122" s="91" t="b">
        <v>0</v>
      </c>
      <c r="K122" s="91" t="b">
        <v>0</v>
      </c>
      <c r="L122" s="91" t="b">
        <v>0</v>
      </c>
    </row>
    <row r="123" spans="1:12" ht="15">
      <c r="A123" s="91" t="s">
        <v>770</v>
      </c>
      <c r="B123" s="91" t="s">
        <v>774</v>
      </c>
      <c r="C123" s="91">
        <v>5</v>
      </c>
      <c r="D123" s="134">
        <v>0.009291049248888308</v>
      </c>
      <c r="E123" s="134">
        <v>0.8808135922807914</v>
      </c>
      <c r="F123" s="91" t="s">
        <v>708</v>
      </c>
      <c r="G123" s="91" t="b">
        <v>0</v>
      </c>
      <c r="H123" s="91" t="b">
        <v>0</v>
      </c>
      <c r="I123" s="91" t="b">
        <v>0</v>
      </c>
      <c r="J123" s="91" t="b">
        <v>0</v>
      </c>
      <c r="K123" s="91" t="b">
        <v>0</v>
      </c>
      <c r="L123" s="91" t="b">
        <v>0</v>
      </c>
    </row>
    <row r="124" spans="1:12" ht="15">
      <c r="A124" s="91" t="s">
        <v>774</v>
      </c>
      <c r="B124" s="91" t="s">
        <v>786</v>
      </c>
      <c r="C124" s="91">
        <v>5</v>
      </c>
      <c r="D124" s="134">
        <v>0.009291049248888308</v>
      </c>
      <c r="E124" s="134">
        <v>1.1818435879447726</v>
      </c>
      <c r="F124" s="91" t="s">
        <v>708</v>
      </c>
      <c r="G124" s="91" t="b">
        <v>0</v>
      </c>
      <c r="H124" s="91" t="b">
        <v>0</v>
      </c>
      <c r="I124" s="91" t="b">
        <v>0</v>
      </c>
      <c r="J124" s="91" t="b">
        <v>0</v>
      </c>
      <c r="K124" s="91" t="b">
        <v>0</v>
      </c>
      <c r="L124" s="91" t="b">
        <v>0</v>
      </c>
    </row>
    <row r="125" spans="1:12" ht="15">
      <c r="A125" s="91" t="s">
        <v>786</v>
      </c>
      <c r="B125" s="91" t="s">
        <v>787</v>
      </c>
      <c r="C125" s="91">
        <v>5</v>
      </c>
      <c r="D125" s="134">
        <v>0.009291049248888308</v>
      </c>
      <c r="E125" s="134">
        <v>1.4828735836087539</v>
      </c>
      <c r="F125" s="91" t="s">
        <v>708</v>
      </c>
      <c r="G125" s="91" t="b">
        <v>0</v>
      </c>
      <c r="H125" s="91" t="b">
        <v>0</v>
      </c>
      <c r="I125" s="91" t="b">
        <v>0</v>
      </c>
      <c r="J125" s="91" t="b">
        <v>0</v>
      </c>
      <c r="K125" s="91" t="b">
        <v>0</v>
      </c>
      <c r="L125" s="91" t="b">
        <v>0</v>
      </c>
    </row>
    <row r="126" spans="1:12" ht="15">
      <c r="A126" s="91" t="s">
        <v>787</v>
      </c>
      <c r="B126" s="91" t="s">
        <v>788</v>
      </c>
      <c r="C126" s="91">
        <v>5</v>
      </c>
      <c r="D126" s="134">
        <v>0.009291049248888308</v>
      </c>
      <c r="E126" s="134">
        <v>1.4828735836087539</v>
      </c>
      <c r="F126" s="91" t="s">
        <v>708</v>
      </c>
      <c r="G126" s="91" t="b">
        <v>0</v>
      </c>
      <c r="H126" s="91" t="b">
        <v>0</v>
      </c>
      <c r="I126" s="91" t="b">
        <v>0</v>
      </c>
      <c r="J126" s="91" t="b">
        <v>0</v>
      </c>
      <c r="K126" s="91" t="b">
        <v>0</v>
      </c>
      <c r="L126" s="91" t="b">
        <v>0</v>
      </c>
    </row>
    <row r="127" spans="1:12" ht="15">
      <c r="A127" s="91" t="s">
        <v>788</v>
      </c>
      <c r="B127" s="91" t="s">
        <v>783</v>
      </c>
      <c r="C127" s="91">
        <v>5</v>
      </c>
      <c r="D127" s="134">
        <v>0.009291049248888308</v>
      </c>
      <c r="E127" s="134">
        <v>1.3367455479305157</v>
      </c>
      <c r="F127" s="91" t="s">
        <v>708</v>
      </c>
      <c r="G127" s="91" t="b">
        <v>0</v>
      </c>
      <c r="H127" s="91" t="b">
        <v>0</v>
      </c>
      <c r="I127" s="91" t="b">
        <v>0</v>
      </c>
      <c r="J127" s="91" t="b">
        <v>0</v>
      </c>
      <c r="K127" s="91" t="b">
        <v>0</v>
      </c>
      <c r="L127" s="91" t="b">
        <v>0</v>
      </c>
    </row>
    <row r="128" spans="1:12" ht="15">
      <c r="A128" s="91" t="s">
        <v>783</v>
      </c>
      <c r="B128" s="91" t="s">
        <v>772</v>
      </c>
      <c r="C128" s="91">
        <v>5</v>
      </c>
      <c r="D128" s="134">
        <v>0.009291049248888308</v>
      </c>
      <c r="E128" s="134">
        <v>1.3367455479305157</v>
      </c>
      <c r="F128" s="91" t="s">
        <v>708</v>
      </c>
      <c r="G128" s="91" t="b">
        <v>0</v>
      </c>
      <c r="H128" s="91" t="b">
        <v>0</v>
      </c>
      <c r="I128" s="91" t="b">
        <v>0</v>
      </c>
      <c r="J128" s="91" t="b">
        <v>0</v>
      </c>
      <c r="K128" s="91" t="b">
        <v>0</v>
      </c>
      <c r="L128" s="91" t="b">
        <v>0</v>
      </c>
    </row>
    <row r="129" spans="1:12" ht="15">
      <c r="A129" s="91" t="s">
        <v>772</v>
      </c>
      <c r="B129" s="91" t="s">
        <v>938</v>
      </c>
      <c r="C129" s="91">
        <v>5</v>
      </c>
      <c r="D129" s="134">
        <v>0.009291049248888308</v>
      </c>
      <c r="E129" s="134">
        <v>1.4828735836087539</v>
      </c>
      <c r="F129" s="91" t="s">
        <v>708</v>
      </c>
      <c r="G129" s="91" t="b">
        <v>0</v>
      </c>
      <c r="H129" s="91" t="b">
        <v>0</v>
      </c>
      <c r="I129" s="91" t="b">
        <v>0</v>
      </c>
      <c r="J129" s="91" t="b">
        <v>0</v>
      </c>
      <c r="K129" s="91" t="b">
        <v>0</v>
      </c>
      <c r="L129" s="91" t="b">
        <v>0</v>
      </c>
    </row>
    <row r="130" spans="1:12" ht="15">
      <c r="A130" s="91" t="s">
        <v>938</v>
      </c>
      <c r="B130" s="91" t="s">
        <v>942</v>
      </c>
      <c r="C130" s="91">
        <v>5</v>
      </c>
      <c r="D130" s="134">
        <v>0.009291049248888308</v>
      </c>
      <c r="E130" s="134">
        <v>1.4828735836087539</v>
      </c>
      <c r="F130" s="91" t="s">
        <v>708</v>
      </c>
      <c r="G130" s="91" t="b">
        <v>0</v>
      </c>
      <c r="H130" s="91" t="b">
        <v>0</v>
      </c>
      <c r="I130" s="91" t="b">
        <v>0</v>
      </c>
      <c r="J130" s="91" t="b">
        <v>0</v>
      </c>
      <c r="K130" s="91" t="b">
        <v>0</v>
      </c>
      <c r="L130" s="91" t="b">
        <v>0</v>
      </c>
    </row>
    <row r="131" spans="1:12" ht="15">
      <c r="A131" s="91" t="s">
        <v>942</v>
      </c>
      <c r="B131" s="91" t="s">
        <v>943</v>
      </c>
      <c r="C131" s="91">
        <v>5</v>
      </c>
      <c r="D131" s="134">
        <v>0.009291049248888308</v>
      </c>
      <c r="E131" s="134">
        <v>1.4828735836087539</v>
      </c>
      <c r="F131" s="91" t="s">
        <v>708</v>
      </c>
      <c r="G131" s="91" t="b">
        <v>0</v>
      </c>
      <c r="H131" s="91" t="b">
        <v>0</v>
      </c>
      <c r="I131" s="91" t="b">
        <v>0</v>
      </c>
      <c r="J131" s="91" t="b">
        <v>0</v>
      </c>
      <c r="K131" s="91" t="b">
        <v>0</v>
      </c>
      <c r="L131" s="91" t="b">
        <v>0</v>
      </c>
    </row>
    <row r="132" spans="1:12" ht="15">
      <c r="A132" s="91" t="s">
        <v>943</v>
      </c>
      <c r="B132" s="91" t="s">
        <v>773</v>
      </c>
      <c r="C132" s="91">
        <v>5</v>
      </c>
      <c r="D132" s="134">
        <v>0.009291049248888308</v>
      </c>
      <c r="E132" s="134">
        <v>1.4828735836087539</v>
      </c>
      <c r="F132" s="91" t="s">
        <v>708</v>
      </c>
      <c r="G132" s="91" t="b">
        <v>0</v>
      </c>
      <c r="H132" s="91" t="b">
        <v>0</v>
      </c>
      <c r="I132" s="91" t="b">
        <v>0</v>
      </c>
      <c r="J132" s="91" t="b">
        <v>0</v>
      </c>
      <c r="K132" s="91" t="b">
        <v>0</v>
      </c>
      <c r="L132" s="91" t="b">
        <v>0</v>
      </c>
    </row>
    <row r="133" spans="1:12" ht="15">
      <c r="A133" s="91" t="s">
        <v>773</v>
      </c>
      <c r="B133" s="91" t="s">
        <v>944</v>
      </c>
      <c r="C133" s="91">
        <v>5</v>
      </c>
      <c r="D133" s="134">
        <v>0.009291049248888308</v>
      </c>
      <c r="E133" s="134">
        <v>1.4828735836087539</v>
      </c>
      <c r="F133" s="91" t="s">
        <v>708</v>
      </c>
      <c r="G133" s="91" t="b">
        <v>0</v>
      </c>
      <c r="H133" s="91" t="b">
        <v>0</v>
      </c>
      <c r="I133" s="91" t="b">
        <v>0</v>
      </c>
      <c r="J133" s="91" t="b">
        <v>0</v>
      </c>
      <c r="K133" s="91" t="b">
        <v>0</v>
      </c>
      <c r="L133" s="91" t="b">
        <v>0</v>
      </c>
    </row>
    <row r="134" spans="1:12" ht="15">
      <c r="A134" s="91" t="s">
        <v>944</v>
      </c>
      <c r="B134" s="91" t="s">
        <v>945</v>
      </c>
      <c r="C134" s="91">
        <v>5</v>
      </c>
      <c r="D134" s="134">
        <v>0.009291049248888308</v>
      </c>
      <c r="E134" s="134">
        <v>1.4828735836087539</v>
      </c>
      <c r="F134" s="91" t="s">
        <v>708</v>
      </c>
      <c r="G134" s="91" t="b">
        <v>0</v>
      </c>
      <c r="H134" s="91" t="b">
        <v>0</v>
      </c>
      <c r="I134" s="91" t="b">
        <v>0</v>
      </c>
      <c r="J134" s="91" t="b">
        <v>0</v>
      </c>
      <c r="K134" s="91" t="b">
        <v>0</v>
      </c>
      <c r="L134" s="91" t="b">
        <v>0</v>
      </c>
    </row>
    <row r="135" spans="1:12" ht="15">
      <c r="A135" s="91" t="s">
        <v>945</v>
      </c>
      <c r="B135" s="91" t="s">
        <v>774</v>
      </c>
      <c r="C135" s="91">
        <v>5</v>
      </c>
      <c r="D135" s="134">
        <v>0.009291049248888308</v>
      </c>
      <c r="E135" s="134">
        <v>1.1818435879447726</v>
      </c>
      <c r="F135" s="91" t="s">
        <v>708</v>
      </c>
      <c r="G135" s="91" t="b">
        <v>0</v>
      </c>
      <c r="H135" s="91" t="b">
        <v>0</v>
      </c>
      <c r="I135" s="91" t="b">
        <v>0</v>
      </c>
      <c r="J135" s="91" t="b">
        <v>0</v>
      </c>
      <c r="K135" s="91" t="b">
        <v>0</v>
      </c>
      <c r="L135" s="91" t="b">
        <v>0</v>
      </c>
    </row>
    <row r="136" spans="1:12" ht="15">
      <c r="A136" s="91" t="s">
        <v>774</v>
      </c>
      <c r="B136" s="91" t="s">
        <v>940</v>
      </c>
      <c r="C136" s="91">
        <v>5</v>
      </c>
      <c r="D136" s="134">
        <v>0.009291049248888308</v>
      </c>
      <c r="E136" s="134">
        <v>1.1818435879447726</v>
      </c>
      <c r="F136" s="91" t="s">
        <v>708</v>
      </c>
      <c r="G136" s="91" t="b">
        <v>0</v>
      </c>
      <c r="H136" s="91" t="b">
        <v>0</v>
      </c>
      <c r="I136" s="91" t="b">
        <v>0</v>
      </c>
      <c r="J136" s="91" t="b">
        <v>1</v>
      </c>
      <c r="K136" s="91" t="b">
        <v>0</v>
      </c>
      <c r="L136" s="91" t="b">
        <v>0</v>
      </c>
    </row>
    <row r="137" spans="1:12" ht="15">
      <c r="A137" s="91" t="s">
        <v>940</v>
      </c>
      <c r="B137" s="91" t="s">
        <v>941</v>
      </c>
      <c r="C137" s="91">
        <v>5</v>
      </c>
      <c r="D137" s="134">
        <v>0.009291049248888308</v>
      </c>
      <c r="E137" s="134">
        <v>1.4828735836087539</v>
      </c>
      <c r="F137" s="91" t="s">
        <v>708</v>
      </c>
      <c r="G137" s="91" t="b">
        <v>1</v>
      </c>
      <c r="H137" s="91" t="b">
        <v>0</v>
      </c>
      <c r="I137" s="91" t="b">
        <v>0</v>
      </c>
      <c r="J137" s="91" t="b">
        <v>0</v>
      </c>
      <c r="K137" s="91" t="b">
        <v>0</v>
      </c>
      <c r="L137" s="91" t="b">
        <v>0</v>
      </c>
    </row>
    <row r="138" spans="1:12" ht="15">
      <c r="A138" s="91" t="s">
        <v>227</v>
      </c>
      <c r="B138" s="91" t="s">
        <v>785</v>
      </c>
      <c r="C138" s="91">
        <v>4</v>
      </c>
      <c r="D138" s="134">
        <v>0.009825679226470064</v>
      </c>
      <c r="E138" s="134">
        <v>1.4828735836087539</v>
      </c>
      <c r="F138" s="91" t="s">
        <v>708</v>
      </c>
      <c r="G138" s="91" t="b">
        <v>0</v>
      </c>
      <c r="H138" s="91" t="b">
        <v>0</v>
      </c>
      <c r="I138" s="91" t="b">
        <v>0</v>
      </c>
      <c r="J138" s="91" t="b">
        <v>0</v>
      </c>
      <c r="K138" s="91" t="b">
        <v>0</v>
      </c>
      <c r="L138" s="91" t="b">
        <v>0</v>
      </c>
    </row>
    <row r="139" spans="1:12" ht="15">
      <c r="A139" s="91" t="s">
        <v>228</v>
      </c>
      <c r="B139" s="91" t="s">
        <v>798</v>
      </c>
      <c r="C139" s="91">
        <v>2</v>
      </c>
      <c r="D139" s="134">
        <v>0.008629259312790356</v>
      </c>
      <c r="E139" s="134">
        <v>1.8808135922807914</v>
      </c>
      <c r="F139" s="91" t="s">
        <v>708</v>
      </c>
      <c r="G139" s="91" t="b">
        <v>0</v>
      </c>
      <c r="H139" s="91" t="b">
        <v>0</v>
      </c>
      <c r="I139" s="91" t="b">
        <v>0</v>
      </c>
      <c r="J139" s="91" t="b">
        <v>0</v>
      </c>
      <c r="K139" s="91" t="b">
        <v>0</v>
      </c>
      <c r="L139" s="91" t="b">
        <v>0</v>
      </c>
    </row>
    <row r="140" spans="1:12" ht="15">
      <c r="A140" s="91" t="s">
        <v>798</v>
      </c>
      <c r="B140" s="91" t="s">
        <v>784</v>
      </c>
      <c r="C140" s="91">
        <v>2</v>
      </c>
      <c r="D140" s="134">
        <v>0.008629259312790356</v>
      </c>
      <c r="E140" s="134">
        <v>1.4828735836087539</v>
      </c>
      <c r="F140" s="91" t="s">
        <v>708</v>
      </c>
      <c r="G140" s="91" t="b">
        <v>0</v>
      </c>
      <c r="H140" s="91" t="b">
        <v>0</v>
      </c>
      <c r="I140" s="91" t="b">
        <v>0</v>
      </c>
      <c r="J140" s="91" t="b">
        <v>0</v>
      </c>
      <c r="K140" s="91" t="b">
        <v>0</v>
      </c>
      <c r="L140" s="91" t="b">
        <v>0</v>
      </c>
    </row>
    <row r="141" spans="1:12" ht="15">
      <c r="A141" s="91" t="s">
        <v>784</v>
      </c>
      <c r="B141" s="91" t="s">
        <v>947</v>
      </c>
      <c r="C141" s="91">
        <v>2</v>
      </c>
      <c r="D141" s="134">
        <v>0.008629259312790356</v>
      </c>
      <c r="E141" s="134">
        <v>1.4828735836087539</v>
      </c>
      <c r="F141" s="91" t="s">
        <v>708</v>
      </c>
      <c r="G141" s="91" t="b">
        <v>0</v>
      </c>
      <c r="H141" s="91" t="b">
        <v>0</v>
      </c>
      <c r="I141" s="91" t="b">
        <v>0</v>
      </c>
      <c r="J141" s="91" t="b">
        <v>0</v>
      </c>
      <c r="K141" s="91" t="b">
        <v>0</v>
      </c>
      <c r="L141" s="91" t="b">
        <v>0</v>
      </c>
    </row>
    <row r="142" spans="1:12" ht="15">
      <c r="A142" s="91" t="s">
        <v>947</v>
      </c>
      <c r="B142" s="91" t="s">
        <v>797</v>
      </c>
      <c r="C142" s="91">
        <v>2</v>
      </c>
      <c r="D142" s="134">
        <v>0.008629259312790356</v>
      </c>
      <c r="E142" s="134">
        <v>1.8808135922807914</v>
      </c>
      <c r="F142" s="91" t="s">
        <v>708</v>
      </c>
      <c r="G142" s="91" t="b">
        <v>0</v>
      </c>
      <c r="H142" s="91" t="b">
        <v>0</v>
      </c>
      <c r="I142" s="91" t="b">
        <v>0</v>
      </c>
      <c r="J142" s="91" t="b">
        <v>0</v>
      </c>
      <c r="K142" s="91" t="b">
        <v>0</v>
      </c>
      <c r="L142" s="91" t="b">
        <v>0</v>
      </c>
    </row>
    <row r="143" spans="1:12" ht="15">
      <c r="A143" s="91" t="s">
        <v>797</v>
      </c>
      <c r="B143" s="91" t="s">
        <v>948</v>
      </c>
      <c r="C143" s="91">
        <v>2</v>
      </c>
      <c r="D143" s="134">
        <v>0.008629259312790356</v>
      </c>
      <c r="E143" s="134">
        <v>1.8808135922807914</v>
      </c>
      <c r="F143" s="91" t="s">
        <v>708</v>
      </c>
      <c r="G143" s="91" t="b">
        <v>0</v>
      </c>
      <c r="H143" s="91" t="b">
        <v>0</v>
      </c>
      <c r="I143" s="91" t="b">
        <v>0</v>
      </c>
      <c r="J143" s="91" t="b">
        <v>0</v>
      </c>
      <c r="K143" s="91" t="b">
        <v>0</v>
      </c>
      <c r="L143" s="91" t="b">
        <v>0</v>
      </c>
    </row>
    <row r="144" spans="1:12" ht="15">
      <c r="A144" s="91" t="s">
        <v>948</v>
      </c>
      <c r="B144" s="91" t="s">
        <v>949</v>
      </c>
      <c r="C144" s="91">
        <v>2</v>
      </c>
      <c r="D144" s="134">
        <v>0.008629259312790356</v>
      </c>
      <c r="E144" s="134">
        <v>1.8808135922807914</v>
      </c>
      <c r="F144" s="91" t="s">
        <v>708</v>
      </c>
      <c r="G144" s="91" t="b">
        <v>0</v>
      </c>
      <c r="H144" s="91" t="b">
        <v>0</v>
      </c>
      <c r="I144" s="91" t="b">
        <v>0</v>
      </c>
      <c r="J144" s="91" t="b">
        <v>0</v>
      </c>
      <c r="K144" s="91" t="b">
        <v>0</v>
      </c>
      <c r="L144" s="91" t="b">
        <v>0</v>
      </c>
    </row>
    <row r="145" spans="1:12" ht="15">
      <c r="A145" s="91" t="s">
        <v>949</v>
      </c>
      <c r="B145" s="91" t="s">
        <v>950</v>
      </c>
      <c r="C145" s="91">
        <v>2</v>
      </c>
      <c r="D145" s="134">
        <v>0.008629259312790356</v>
      </c>
      <c r="E145" s="134">
        <v>1.8808135922807914</v>
      </c>
      <c r="F145" s="91" t="s">
        <v>708</v>
      </c>
      <c r="G145" s="91" t="b">
        <v>0</v>
      </c>
      <c r="H145" s="91" t="b">
        <v>0</v>
      </c>
      <c r="I145" s="91" t="b">
        <v>0</v>
      </c>
      <c r="J145" s="91" t="b">
        <v>0</v>
      </c>
      <c r="K145" s="91" t="b">
        <v>0</v>
      </c>
      <c r="L145" s="91" t="b">
        <v>0</v>
      </c>
    </row>
    <row r="146" spans="1:12" ht="15">
      <c r="A146" s="91" t="s">
        <v>950</v>
      </c>
      <c r="B146" s="91" t="s">
        <v>783</v>
      </c>
      <c r="C146" s="91">
        <v>2</v>
      </c>
      <c r="D146" s="134">
        <v>0.008629259312790356</v>
      </c>
      <c r="E146" s="134">
        <v>1.3367455479305157</v>
      </c>
      <c r="F146" s="91" t="s">
        <v>708</v>
      </c>
      <c r="G146" s="91" t="b">
        <v>0</v>
      </c>
      <c r="H146" s="91" t="b">
        <v>0</v>
      </c>
      <c r="I146" s="91" t="b">
        <v>0</v>
      </c>
      <c r="J146" s="91" t="b">
        <v>0</v>
      </c>
      <c r="K146" s="91" t="b">
        <v>0</v>
      </c>
      <c r="L146" s="91" t="b">
        <v>0</v>
      </c>
    </row>
    <row r="147" spans="1:12" ht="15">
      <c r="A147" s="91" t="s">
        <v>783</v>
      </c>
      <c r="B147" s="91" t="s">
        <v>951</v>
      </c>
      <c r="C147" s="91">
        <v>2</v>
      </c>
      <c r="D147" s="134">
        <v>0.008629259312790356</v>
      </c>
      <c r="E147" s="134">
        <v>1.3367455479305157</v>
      </c>
      <c r="F147" s="91" t="s">
        <v>708</v>
      </c>
      <c r="G147" s="91" t="b">
        <v>0</v>
      </c>
      <c r="H147" s="91" t="b">
        <v>0</v>
      </c>
      <c r="I147" s="91" t="b">
        <v>0</v>
      </c>
      <c r="J147" s="91" t="b">
        <v>0</v>
      </c>
      <c r="K147" s="91" t="b">
        <v>0</v>
      </c>
      <c r="L147" s="91" t="b">
        <v>0</v>
      </c>
    </row>
    <row r="148" spans="1:12" ht="15">
      <c r="A148" s="91" t="s">
        <v>951</v>
      </c>
      <c r="B148" s="91" t="s">
        <v>770</v>
      </c>
      <c r="C148" s="91">
        <v>2</v>
      </c>
      <c r="D148" s="134">
        <v>0.008629259312790356</v>
      </c>
      <c r="E148" s="134">
        <v>1.1818435879447726</v>
      </c>
      <c r="F148" s="91" t="s">
        <v>708</v>
      </c>
      <c r="G148" s="91" t="b">
        <v>0</v>
      </c>
      <c r="H148" s="91" t="b">
        <v>0</v>
      </c>
      <c r="I148" s="91" t="b">
        <v>0</v>
      </c>
      <c r="J148" s="91" t="b">
        <v>0</v>
      </c>
      <c r="K148" s="91" t="b">
        <v>0</v>
      </c>
      <c r="L148" s="91" t="b">
        <v>0</v>
      </c>
    </row>
    <row r="149" spans="1:12" ht="15">
      <c r="A149" s="91" t="s">
        <v>770</v>
      </c>
      <c r="B149" s="91" t="s">
        <v>952</v>
      </c>
      <c r="C149" s="91">
        <v>2</v>
      </c>
      <c r="D149" s="134">
        <v>0.008629259312790356</v>
      </c>
      <c r="E149" s="134">
        <v>1.1818435879447726</v>
      </c>
      <c r="F149" s="91" t="s">
        <v>708</v>
      </c>
      <c r="G149" s="91" t="b">
        <v>0</v>
      </c>
      <c r="H149" s="91" t="b">
        <v>0</v>
      </c>
      <c r="I149" s="91" t="b">
        <v>0</v>
      </c>
      <c r="J149" s="91" t="b">
        <v>0</v>
      </c>
      <c r="K149" s="91" t="b">
        <v>0</v>
      </c>
      <c r="L149" s="91" t="b">
        <v>0</v>
      </c>
    </row>
    <row r="150" spans="1:12" ht="15">
      <c r="A150" s="91" t="s">
        <v>987</v>
      </c>
      <c r="B150" s="91" t="s">
        <v>988</v>
      </c>
      <c r="C150" s="91">
        <v>2</v>
      </c>
      <c r="D150" s="134">
        <v>0.008629259312790356</v>
      </c>
      <c r="E150" s="134">
        <v>1.8808135922807914</v>
      </c>
      <c r="F150" s="91" t="s">
        <v>708</v>
      </c>
      <c r="G150" s="91" t="b">
        <v>0</v>
      </c>
      <c r="H150" s="91" t="b">
        <v>0</v>
      </c>
      <c r="I150" s="91" t="b">
        <v>0</v>
      </c>
      <c r="J150" s="91" t="b">
        <v>0</v>
      </c>
      <c r="K150" s="91" t="b">
        <v>0</v>
      </c>
      <c r="L150" s="91" t="b">
        <v>0</v>
      </c>
    </row>
    <row r="151" spans="1:12" ht="15">
      <c r="A151" s="91" t="s">
        <v>988</v>
      </c>
      <c r="B151" s="91" t="s">
        <v>756</v>
      </c>
      <c r="C151" s="91">
        <v>2</v>
      </c>
      <c r="D151" s="134">
        <v>0.008629259312790356</v>
      </c>
      <c r="E151" s="134">
        <v>1.5797835966168103</v>
      </c>
      <c r="F151" s="91" t="s">
        <v>708</v>
      </c>
      <c r="G151" s="91" t="b">
        <v>0</v>
      </c>
      <c r="H151" s="91" t="b">
        <v>0</v>
      </c>
      <c r="I151" s="91" t="b">
        <v>0</v>
      </c>
      <c r="J151" s="91" t="b">
        <v>0</v>
      </c>
      <c r="K151" s="91" t="b">
        <v>0</v>
      </c>
      <c r="L151" s="91" t="b">
        <v>0</v>
      </c>
    </row>
    <row r="152" spans="1:12" ht="15">
      <c r="A152" s="91" t="s">
        <v>756</v>
      </c>
      <c r="B152" s="91" t="s">
        <v>790</v>
      </c>
      <c r="C152" s="91">
        <v>2</v>
      </c>
      <c r="D152" s="134">
        <v>0.008629259312790356</v>
      </c>
      <c r="E152" s="134">
        <v>1.5797835966168103</v>
      </c>
      <c r="F152" s="91" t="s">
        <v>708</v>
      </c>
      <c r="G152" s="91" t="b">
        <v>0</v>
      </c>
      <c r="H152" s="91" t="b">
        <v>0</v>
      </c>
      <c r="I152" s="91" t="b">
        <v>0</v>
      </c>
      <c r="J152" s="91" t="b">
        <v>0</v>
      </c>
      <c r="K152" s="91" t="b">
        <v>0</v>
      </c>
      <c r="L152" s="91" t="b">
        <v>0</v>
      </c>
    </row>
    <row r="153" spans="1:12" ht="15">
      <c r="A153" s="91" t="s">
        <v>790</v>
      </c>
      <c r="B153" s="91" t="s">
        <v>770</v>
      </c>
      <c r="C153" s="91">
        <v>2</v>
      </c>
      <c r="D153" s="134">
        <v>0.008629259312790356</v>
      </c>
      <c r="E153" s="134">
        <v>1.1818435879447726</v>
      </c>
      <c r="F153" s="91" t="s">
        <v>708</v>
      </c>
      <c r="G153" s="91" t="b">
        <v>0</v>
      </c>
      <c r="H153" s="91" t="b">
        <v>0</v>
      </c>
      <c r="I153" s="91" t="b">
        <v>0</v>
      </c>
      <c r="J153" s="91" t="b">
        <v>0</v>
      </c>
      <c r="K153" s="91" t="b">
        <v>0</v>
      </c>
      <c r="L153" s="91" t="b">
        <v>0</v>
      </c>
    </row>
    <row r="154" spans="1:12" ht="15">
      <c r="A154" s="91" t="s">
        <v>770</v>
      </c>
      <c r="B154" s="91" t="s">
        <v>953</v>
      </c>
      <c r="C154" s="91">
        <v>2</v>
      </c>
      <c r="D154" s="134">
        <v>0.008629259312790356</v>
      </c>
      <c r="E154" s="134">
        <v>1.0057523288890913</v>
      </c>
      <c r="F154" s="91" t="s">
        <v>708</v>
      </c>
      <c r="G154" s="91" t="b">
        <v>0</v>
      </c>
      <c r="H154" s="91" t="b">
        <v>0</v>
      </c>
      <c r="I154" s="91" t="b">
        <v>0</v>
      </c>
      <c r="J154" s="91" t="b">
        <v>0</v>
      </c>
      <c r="K154" s="91" t="b">
        <v>0</v>
      </c>
      <c r="L154" s="91" t="b">
        <v>0</v>
      </c>
    </row>
    <row r="155" spans="1:12" ht="15">
      <c r="A155" s="91" t="s">
        <v>953</v>
      </c>
      <c r="B155" s="91" t="s">
        <v>989</v>
      </c>
      <c r="C155" s="91">
        <v>2</v>
      </c>
      <c r="D155" s="134">
        <v>0.008629259312790356</v>
      </c>
      <c r="E155" s="134">
        <v>1.7047223332251102</v>
      </c>
      <c r="F155" s="91" t="s">
        <v>708</v>
      </c>
      <c r="G155" s="91" t="b">
        <v>0</v>
      </c>
      <c r="H155" s="91" t="b">
        <v>0</v>
      </c>
      <c r="I155" s="91" t="b">
        <v>0</v>
      </c>
      <c r="J155" s="91" t="b">
        <v>0</v>
      </c>
      <c r="K155" s="91" t="b">
        <v>0</v>
      </c>
      <c r="L155" s="91" t="b">
        <v>0</v>
      </c>
    </row>
    <row r="156" spans="1:12" ht="15">
      <c r="A156" s="91" t="s">
        <v>989</v>
      </c>
      <c r="B156" s="91" t="s">
        <v>965</v>
      </c>
      <c r="C156" s="91">
        <v>2</v>
      </c>
      <c r="D156" s="134">
        <v>0.008629259312790356</v>
      </c>
      <c r="E156" s="134">
        <v>1.8808135922807914</v>
      </c>
      <c r="F156" s="91" t="s">
        <v>708</v>
      </c>
      <c r="G156" s="91" t="b">
        <v>0</v>
      </c>
      <c r="H156" s="91" t="b">
        <v>0</v>
      </c>
      <c r="I156" s="91" t="b">
        <v>0</v>
      </c>
      <c r="J156" s="91" t="b">
        <v>1</v>
      </c>
      <c r="K156" s="91" t="b">
        <v>0</v>
      </c>
      <c r="L156" s="91" t="b">
        <v>0</v>
      </c>
    </row>
    <row r="157" spans="1:12" ht="15">
      <c r="A157" s="91" t="s">
        <v>965</v>
      </c>
      <c r="B157" s="91" t="s">
        <v>959</v>
      </c>
      <c r="C157" s="91">
        <v>2</v>
      </c>
      <c r="D157" s="134">
        <v>0.008629259312790356</v>
      </c>
      <c r="E157" s="134">
        <v>1.8808135922807914</v>
      </c>
      <c r="F157" s="91" t="s">
        <v>708</v>
      </c>
      <c r="G157" s="91" t="b">
        <v>1</v>
      </c>
      <c r="H157" s="91" t="b">
        <v>0</v>
      </c>
      <c r="I157" s="91" t="b">
        <v>0</v>
      </c>
      <c r="J157" s="91" t="b">
        <v>0</v>
      </c>
      <c r="K157" s="91" t="b">
        <v>0</v>
      </c>
      <c r="L157" s="91" t="b">
        <v>0</v>
      </c>
    </row>
    <row r="158" spans="1:12" ht="15">
      <c r="A158" s="91" t="s">
        <v>959</v>
      </c>
      <c r="B158" s="91" t="s">
        <v>784</v>
      </c>
      <c r="C158" s="91">
        <v>2</v>
      </c>
      <c r="D158" s="134">
        <v>0.008629259312790356</v>
      </c>
      <c r="E158" s="134">
        <v>1.4828735836087539</v>
      </c>
      <c r="F158" s="91" t="s">
        <v>708</v>
      </c>
      <c r="G158" s="91" t="b">
        <v>0</v>
      </c>
      <c r="H158" s="91" t="b">
        <v>0</v>
      </c>
      <c r="I158" s="91" t="b">
        <v>0</v>
      </c>
      <c r="J158" s="91" t="b">
        <v>0</v>
      </c>
      <c r="K158" s="91" t="b">
        <v>0</v>
      </c>
      <c r="L158" s="91" t="b">
        <v>0</v>
      </c>
    </row>
    <row r="159" spans="1:12" ht="15">
      <c r="A159" s="91" t="s">
        <v>784</v>
      </c>
      <c r="B159" s="91" t="s">
        <v>990</v>
      </c>
      <c r="C159" s="91">
        <v>2</v>
      </c>
      <c r="D159" s="134">
        <v>0.008629259312790356</v>
      </c>
      <c r="E159" s="134">
        <v>1.4828735836087539</v>
      </c>
      <c r="F159" s="91" t="s">
        <v>708</v>
      </c>
      <c r="G159" s="91" t="b">
        <v>0</v>
      </c>
      <c r="H159" s="91" t="b">
        <v>0</v>
      </c>
      <c r="I159" s="91" t="b">
        <v>0</v>
      </c>
      <c r="J159" s="91" t="b">
        <v>0</v>
      </c>
      <c r="K159" s="91" t="b">
        <v>0</v>
      </c>
      <c r="L159" s="91" t="b">
        <v>0</v>
      </c>
    </row>
    <row r="160" spans="1:12" ht="15">
      <c r="A160" s="91" t="s">
        <v>960</v>
      </c>
      <c r="B160" s="91" t="s">
        <v>794</v>
      </c>
      <c r="C160" s="91">
        <v>3</v>
      </c>
      <c r="D160" s="134">
        <v>0.009190762799806814</v>
      </c>
      <c r="E160" s="134">
        <v>1.7708520116421442</v>
      </c>
      <c r="F160" s="91" t="s">
        <v>709</v>
      </c>
      <c r="G160" s="91" t="b">
        <v>0</v>
      </c>
      <c r="H160" s="91" t="b">
        <v>0</v>
      </c>
      <c r="I160" s="91" t="b">
        <v>0</v>
      </c>
      <c r="J160" s="91" t="b">
        <v>0</v>
      </c>
      <c r="K160" s="91" t="b">
        <v>0</v>
      </c>
      <c r="L160" s="91" t="b">
        <v>0</v>
      </c>
    </row>
    <row r="161" spans="1:12" ht="15">
      <c r="A161" s="91" t="s">
        <v>794</v>
      </c>
      <c r="B161" s="91" t="s">
        <v>790</v>
      </c>
      <c r="C161" s="91">
        <v>3</v>
      </c>
      <c r="D161" s="134">
        <v>0.009190762799806814</v>
      </c>
      <c r="E161" s="134">
        <v>1.1687920203141817</v>
      </c>
      <c r="F161" s="91" t="s">
        <v>709</v>
      </c>
      <c r="G161" s="91" t="b">
        <v>0</v>
      </c>
      <c r="H161" s="91" t="b">
        <v>0</v>
      </c>
      <c r="I161" s="91" t="b">
        <v>0</v>
      </c>
      <c r="J161" s="91" t="b">
        <v>0</v>
      </c>
      <c r="K161" s="91" t="b">
        <v>0</v>
      </c>
      <c r="L161" s="91" t="b">
        <v>0</v>
      </c>
    </row>
    <row r="162" spans="1:12" ht="15">
      <c r="A162" s="91" t="s">
        <v>790</v>
      </c>
      <c r="B162" s="91" t="s">
        <v>770</v>
      </c>
      <c r="C162" s="91">
        <v>3</v>
      </c>
      <c r="D162" s="134">
        <v>0.009190762799806814</v>
      </c>
      <c r="E162" s="134">
        <v>0.5781916511532701</v>
      </c>
      <c r="F162" s="91" t="s">
        <v>709</v>
      </c>
      <c r="G162" s="91" t="b">
        <v>0</v>
      </c>
      <c r="H162" s="91" t="b">
        <v>0</v>
      </c>
      <c r="I162" s="91" t="b">
        <v>0</v>
      </c>
      <c r="J162" s="91" t="b">
        <v>0</v>
      </c>
      <c r="K162" s="91" t="b">
        <v>0</v>
      </c>
      <c r="L162" s="91" t="b">
        <v>0</v>
      </c>
    </row>
    <row r="163" spans="1:12" ht="15">
      <c r="A163" s="91" t="s">
        <v>770</v>
      </c>
      <c r="B163" s="91" t="s">
        <v>954</v>
      </c>
      <c r="C163" s="91">
        <v>2</v>
      </c>
      <c r="D163" s="134">
        <v>0.007513720546766338</v>
      </c>
      <c r="E163" s="134">
        <v>1.3729120029701065</v>
      </c>
      <c r="F163" s="91" t="s">
        <v>709</v>
      </c>
      <c r="G163" s="91" t="b">
        <v>0</v>
      </c>
      <c r="H163" s="91" t="b">
        <v>0</v>
      </c>
      <c r="I163" s="91" t="b">
        <v>0</v>
      </c>
      <c r="J163" s="91" t="b">
        <v>0</v>
      </c>
      <c r="K163" s="91" t="b">
        <v>0</v>
      </c>
      <c r="L163" s="91" t="b">
        <v>0</v>
      </c>
    </row>
    <row r="164" spans="1:12" ht="15">
      <c r="A164" s="91" t="s">
        <v>954</v>
      </c>
      <c r="B164" s="91" t="s">
        <v>955</v>
      </c>
      <c r="C164" s="91">
        <v>2</v>
      </c>
      <c r="D164" s="134">
        <v>0.007513720546766338</v>
      </c>
      <c r="E164" s="134">
        <v>2.0718820073061255</v>
      </c>
      <c r="F164" s="91" t="s">
        <v>709</v>
      </c>
      <c r="G164" s="91" t="b">
        <v>0</v>
      </c>
      <c r="H164" s="91" t="b">
        <v>0</v>
      </c>
      <c r="I164" s="91" t="b">
        <v>0</v>
      </c>
      <c r="J164" s="91" t="b">
        <v>0</v>
      </c>
      <c r="K164" s="91" t="b">
        <v>0</v>
      </c>
      <c r="L164" s="91" t="b">
        <v>0</v>
      </c>
    </row>
    <row r="165" spans="1:12" ht="15">
      <c r="A165" s="91" t="s">
        <v>955</v>
      </c>
      <c r="B165" s="91" t="s">
        <v>756</v>
      </c>
      <c r="C165" s="91">
        <v>2</v>
      </c>
      <c r="D165" s="134">
        <v>0.007513720546766338</v>
      </c>
      <c r="E165" s="134">
        <v>1.7708520116421442</v>
      </c>
      <c r="F165" s="91" t="s">
        <v>709</v>
      </c>
      <c r="G165" s="91" t="b">
        <v>0</v>
      </c>
      <c r="H165" s="91" t="b">
        <v>0</v>
      </c>
      <c r="I165" s="91" t="b">
        <v>0</v>
      </c>
      <c r="J165" s="91" t="b">
        <v>0</v>
      </c>
      <c r="K165" s="91" t="b">
        <v>0</v>
      </c>
      <c r="L165" s="91" t="b">
        <v>0</v>
      </c>
    </row>
    <row r="166" spans="1:12" ht="15">
      <c r="A166" s="91" t="s">
        <v>756</v>
      </c>
      <c r="B166" s="91" t="s">
        <v>795</v>
      </c>
      <c r="C166" s="91">
        <v>2</v>
      </c>
      <c r="D166" s="134">
        <v>0.007513720546766338</v>
      </c>
      <c r="E166" s="134">
        <v>1.5947607525864629</v>
      </c>
      <c r="F166" s="91" t="s">
        <v>709</v>
      </c>
      <c r="G166" s="91" t="b">
        <v>0</v>
      </c>
      <c r="H166" s="91" t="b">
        <v>0</v>
      </c>
      <c r="I166" s="91" t="b">
        <v>0</v>
      </c>
      <c r="J166" s="91" t="b">
        <v>0</v>
      </c>
      <c r="K166" s="91" t="b">
        <v>0</v>
      </c>
      <c r="L166" s="91" t="b">
        <v>0</v>
      </c>
    </row>
    <row r="167" spans="1:12" ht="15">
      <c r="A167" s="91" t="s">
        <v>795</v>
      </c>
      <c r="B167" s="91" t="s">
        <v>956</v>
      </c>
      <c r="C167" s="91">
        <v>2</v>
      </c>
      <c r="D167" s="134">
        <v>0.007513720546766338</v>
      </c>
      <c r="E167" s="134">
        <v>1.8957907482504441</v>
      </c>
      <c r="F167" s="91" t="s">
        <v>709</v>
      </c>
      <c r="G167" s="91" t="b">
        <v>0</v>
      </c>
      <c r="H167" s="91" t="b">
        <v>0</v>
      </c>
      <c r="I167" s="91" t="b">
        <v>0</v>
      </c>
      <c r="J167" s="91" t="b">
        <v>0</v>
      </c>
      <c r="K167" s="91" t="b">
        <v>0</v>
      </c>
      <c r="L167" s="91" t="b">
        <v>0</v>
      </c>
    </row>
    <row r="168" spans="1:12" ht="15">
      <c r="A168" s="91" t="s">
        <v>956</v>
      </c>
      <c r="B168" s="91" t="s">
        <v>957</v>
      </c>
      <c r="C168" s="91">
        <v>2</v>
      </c>
      <c r="D168" s="134">
        <v>0.007513720546766338</v>
      </c>
      <c r="E168" s="134">
        <v>2.0718820073061255</v>
      </c>
      <c r="F168" s="91" t="s">
        <v>709</v>
      </c>
      <c r="G168" s="91" t="b">
        <v>0</v>
      </c>
      <c r="H168" s="91" t="b">
        <v>0</v>
      </c>
      <c r="I168" s="91" t="b">
        <v>0</v>
      </c>
      <c r="J168" s="91" t="b">
        <v>0</v>
      </c>
      <c r="K168" s="91" t="b">
        <v>0</v>
      </c>
      <c r="L168" s="91" t="b">
        <v>0</v>
      </c>
    </row>
    <row r="169" spans="1:12" ht="15">
      <c r="A169" s="91" t="s">
        <v>957</v>
      </c>
      <c r="B169" s="91" t="s">
        <v>792</v>
      </c>
      <c r="C169" s="91">
        <v>2</v>
      </c>
      <c r="D169" s="134">
        <v>0.007513720546766338</v>
      </c>
      <c r="E169" s="134">
        <v>1.7708520116421442</v>
      </c>
      <c r="F169" s="91" t="s">
        <v>709</v>
      </c>
      <c r="G169" s="91" t="b">
        <v>0</v>
      </c>
      <c r="H169" s="91" t="b">
        <v>0</v>
      </c>
      <c r="I169" s="91" t="b">
        <v>0</v>
      </c>
      <c r="J169" s="91" t="b">
        <v>1</v>
      </c>
      <c r="K169" s="91" t="b">
        <v>0</v>
      </c>
      <c r="L169" s="91" t="b">
        <v>0</v>
      </c>
    </row>
    <row r="170" spans="1:12" ht="15">
      <c r="A170" s="91" t="s">
        <v>792</v>
      </c>
      <c r="B170" s="91" t="s">
        <v>958</v>
      </c>
      <c r="C170" s="91">
        <v>2</v>
      </c>
      <c r="D170" s="134">
        <v>0.007513720546766338</v>
      </c>
      <c r="E170" s="134">
        <v>1.8957907482504441</v>
      </c>
      <c r="F170" s="91" t="s">
        <v>709</v>
      </c>
      <c r="G170" s="91" t="b">
        <v>1</v>
      </c>
      <c r="H170" s="91" t="b">
        <v>0</v>
      </c>
      <c r="I170" s="91" t="b">
        <v>0</v>
      </c>
      <c r="J170" s="91" t="b">
        <v>0</v>
      </c>
      <c r="K170" s="91" t="b">
        <v>0</v>
      </c>
      <c r="L170" s="91" t="b">
        <v>0</v>
      </c>
    </row>
    <row r="171" spans="1:12" ht="15">
      <c r="A171" s="91" t="s">
        <v>958</v>
      </c>
      <c r="B171" s="91" t="s">
        <v>240</v>
      </c>
      <c r="C171" s="91">
        <v>2</v>
      </c>
      <c r="D171" s="134">
        <v>0.007513720546766338</v>
      </c>
      <c r="E171" s="134">
        <v>1.8957907482504441</v>
      </c>
      <c r="F171" s="91" t="s">
        <v>709</v>
      </c>
      <c r="G171" s="91" t="b">
        <v>0</v>
      </c>
      <c r="H171" s="91" t="b">
        <v>0</v>
      </c>
      <c r="I171" s="91" t="b">
        <v>0</v>
      </c>
      <c r="J171" s="91" t="b">
        <v>0</v>
      </c>
      <c r="K171" s="91" t="b">
        <v>0</v>
      </c>
      <c r="L171" s="91" t="b">
        <v>0</v>
      </c>
    </row>
    <row r="172" spans="1:12" ht="15">
      <c r="A172" s="91" t="s">
        <v>240</v>
      </c>
      <c r="B172" s="91" t="s">
        <v>793</v>
      </c>
      <c r="C172" s="91">
        <v>2</v>
      </c>
      <c r="D172" s="134">
        <v>0.007513720546766338</v>
      </c>
      <c r="E172" s="134">
        <v>1.469822015978163</v>
      </c>
      <c r="F172" s="91" t="s">
        <v>709</v>
      </c>
      <c r="G172" s="91" t="b">
        <v>0</v>
      </c>
      <c r="H172" s="91" t="b">
        <v>0</v>
      </c>
      <c r="I172" s="91" t="b">
        <v>0</v>
      </c>
      <c r="J172" s="91" t="b">
        <v>0</v>
      </c>
      <c r="K172" s="91" t="b">
        <v>0</v>
      </c>
      <c r="L172" s="91" t="b">
        <v>0</v>
      </c>
    </row>
    <row r="173" spans="1:12" ht="15">
      <c r="A173" s="91" t="s">
        <v>977</v>
      </c>
      <c r="B173" s="91" t="s">
        <v>978</v>
      </c>
      <c r="C173" s="91">
        <v>2</v>
      </c>
      <c r="D173" s="134">
        <v>0.007513720546766338</v>
      </c>
      <c r="E173" s="134">
        <v>2.0718820073061255</v>
      </c>
      <c r="F173" s="91" t="s">
        <v>709</v>
      </c>
      <c r="G173" s="91" t="b">
        <v>0</v>
      </c>
      <c r="H173" s="91" t="b">
        <v>0</v>
      </c>
      <c r="I173" s="91" t="b">
        <v>0</v>
      </c>
      <c r="J173" s="91" t="b">
        <v>0</v>
      </c>
      <c r="K173" s="91" t="b">
        <v>1</v>
      </c>
      <c r="L173" s="91" t="b">
        <v>0</v>
      </c>
    </row>
    <row r="174" spans="1:12" ht="15">
      <c r="A174" s="91" t="s">
        <v>756</v>
      </c>
      <c r="B174" s="91" t="s">
        <v>790</v>
      </c>
      <c r="C174" s="91">
        <v>2</v>
      </c>
      <c r="D174" s="134">
        <v>0.007513720546766338</v>
      </c>
      <c r="E174" s="134">
        <v>0.9927007612585005</v>
      </c>
      <c r="F174" s="91" t="s">
        <v>709</v>
      </c>
      <c r="G174" s="91" t="b">
        <v>0</v>
      </c>
      <c r="H174" s="91" t="b">
        <v>0</v>
      </c>
      <c r="I174" s="91" t="b">
        <v>0</v>
      </c>
      <c r="J174" s="91" t="b">
        <v>0</v>
      </c>
      <c r="K174" s="91" t="b">
        <v>0</v>
      </c>
      <c r="L174" s="91" t="b">
        <v>0</v>
      </c>
    </row>
    <row r="175" spans="1:12" ht="15">
      <c r="A175" s="91" t="s">
        <v>233</v>
      </c>
      <c r="B175" s="91" t="s">
        <v>241</v>
      </c>
      <c r="C175" s="91">
        <v>2</v>
      </c>
      <c r="D175" s="134">
        <v>0.007513720546766338</v>
      </c>
      <c r="E175" s="134">
        <v>1.6739419986340878</v>
      </c>
      <c r="F175" s="91" t="s">
        <v>709</v>
      </c>
      <c r="G175" s="91" t="b">
        <v>0</v>
      </c>
      <c r="H175" s="91" t="b">
        <v>0</v>
      </c>
      <c r="I175" s="91" t="b">
        <v>0</v>
      </c>
      <c r="J175" s="91" t="b">
        <v>0</v>
      </c>
      <c r="K175" s="91" t="b">
        <v>0</v>
      </c>
      <c r="L175" s="91" t="b">
        <v>0</v>
      </c>
    </row>
    <row r="176" spans="1:12" ht="15">
      <c r="A176" s="91" t="s">
        <v>241</v>
      </c>
      <c r="B176" s="91" t="s">
        <v>938</v>
      </c>
      <c r="C176" s="91">
        <v>2</v>
      </c>
      <c r="D176" s="134">
        <v>0.007513720546766338</v>
      </c>
      <c r="E176" s="134">
        <v>1.7708520116421442</v>
      </c>
      <c r="F176" s="91" t="s">
        <v>709</v>
      </c>
      <c r="G176" s="91" t="b">
        <v>0</v>
      </c>
      <c r="H176" s="91" t="b">
        <v>0</v>
      </c>
      <c r="I176" s="91" t="b">
        <v>0</v>
      </c>
      <c r="J176" s="91" t="b">
        <v>0</v>
      </c>
      <c r="K176" s="91" t="b">
        <v>0</v>
      </c>
      <c r="L176" s="91" t="b">
        <v>0</v>
      </c>
    </row>
    <row r="177" spans="1:12" ht="15">
      <c r="A177" s="91" t="s">
        <v>938</v>
      </c>
      <c r="B177" s="91" t="s">
        <v>974</v>
      </c>
      <c r="C177" s="91">
        <v>2</v>
      </c>
      <c r="D177" s="134">
        <v>0.007513720546766338</v>
      </c>
      <c r="E177" s="134">
        <v>2.0718820073061255</v>
      </c>
      <c r="F177" s="91" t="s">
        <v>709</v>
      </c>
      <c r="G177" s="91" t="b">
        <v>0</v>
      </c>
      <c r="H177" s="91" t="b">
        <v>0</v>
      </c>
      <c r="I177" s="91" t="b">
        <v>0</v>
      </c>
      <c r="J177" s="91" t="b">
        <v>0</v>
      </c>
      <c r="K177" s="91" t="b">
        <v>0</v>
      </c>
      <c r="L177" s="91" t="b">
        <v>0</v>
      </c>
    </row>
    <row r="178" spans="1:12" ht="15">
      <c r="A178" s="91" t="s">
        <v>974</v>
      </c>
      <c r="B178" s="91" t="s">
        <v>975</v>
      </c>
      <c r="C178" s="91">
        <v>2</v>
      </c>
      <c r="D178" s="134">
        <v>0.007513720546766338</v>
      </c>
      <c r="E178" s="134">
        <v>2.0718820073061255</v>
      </c>
      <c r="F178" s="91" t="s">
        <v>709</v>
      </c>
      <c r="G178" s="91" t="b">
        <v>0</v>
      </c>
      <c r="H178" s="91" t="b">
        <v>0</v>
      </c>
      <c r="I178" s="91" t="b">
        <v>0</v>
      </c>
      <c r="J178" s="91" t="b">
        <v>0</v>
      </c>
      <c r="K178" s="91" t="b">
        <v>0</v>
      </c>
      <c r="L178" s="91" t="b">
        <v>0</v>
      </c>
    </row>
    <row r="179" spans="1:12" ht="15">
      <c r="A179" s="91" t="s">
        <v>975</v>
      </c>
      <c r="B179" s="91" t="s">
        <v>976</v>
      </c>
      <c r="C179" s="91">
        <v>2</v>
      </c>
      <c r="D179" s="134">
        <v>0.007513720546766338</v>
      </c>
      <c r="E179" s="134">
        <v>2.0718820073061255</v>
      </c>
      <c r="F179" s="91" t="s">
        <v>709</v>
      </c>
      <c r="G179" s="91" t="b">
        <v>0</v>
      </c>
      <c r="H179" s="91" t="b">
        <v>0</v>
      </c>
      <c r="I179" s="91" t="b">
        <v>0</v>
      </c>
      <c r="J179" s="91" t="b">
        <v>0</v>
      </c>
      <c r="K179" s="91" t="b">
        <v>0</v>
      </c>
      <c r="L179" s="91" t="b">
        <v>0</v>
      </c>
    </row>
    <row r="180" spans="1:12" ht="15">
      <c r="A180" s="91" t="s">
        <v>976</v>
      </c>
      <c r="B180" s="91" t="s">
        <v>790</v>
      </c>
      <c r="C180" s="91">
        <v>2</v>
      </c>
      <c r="D180" s="134">
        <v>0.007513720546766338</v>
      </c>
      <c r="E180" s="134">
        <v>1.2937307569224816</v>
      </c>
      <c r="F180" s="91" t="s">
        <v>709</v>
      </c>
      <c r="G180" s="91" t="b">
        <v>0</v>
      </c>
      <c r="H180" s="91" t="b">
        <v>0</v>
      </c>
      <c r="I180" s="91" t="b">
        <v>0</v>
      </c>
      <c r="J180" s="91" t="b">
        <v>0</v>
      </c>
      <c r="K180" s="91" t="b">
        <v>0</v>
      </c>
      <c r="L180" s="91" t="b">
        <v>0</v>
      </c>
    </row>
    <row r="181" spans="1:12" ht="15">
      <c r="A181" s="91" t="s">
        <v>229</v>
      </c>
      <c r="B181" s="91" t="s">
        <v>770</v>
      </c>
      <c r="C181" s="91">
        <v>2</v>
      </c>
      <c r="D181" s="134">
        <v>0.007513720546766338</v>
      </c>
      <c r="E181" s="134">
        <v>0.9663718225361514</v>
      </c>
      <c r="F181" s="91" t="s">
        <v>709</v>
      </c>
      <c r="G181" s="91" t="b">
        <v>0</v>
      </c>
      <c r="H181" s="91" t="b">
        <v>0</v>
      </c>
      <c r="I181" s="91" t="b">
        <v>0</v>
      </c>
      <c r="J181" s="91" t="b">
        <v>0</v>
      </c>
      <c r="K181" s="91" t="b">
        <v>0</v>
      </c>
      <c r="L181" s="91" t="b">
        <v>0</v>
      </c>
    </row>
    <row r="182" spans="1:12" ht="15">
      <c r="A182" s="91" t="s">
        <v>239</v>
      </c>
      <c r="B182" s="91" t="s">
        <v>238</v>
      </c>
      <c r="C182" s="91">
        <v>3</v>
      </c>
      <c r="D182" s="134">
        <v>0.011431518822682831</v>
      </c>
      <c r="E182" s="134">
        <v>1.3862016054007935</v>
      </c>
      <c r="F182" s="91" t="s">
        <v>710</v>
      </c>
      <c r="G182" s="91" t="b">
        <v>0</v>
      </c>
      <c r="H182" s="91" t="b">
        <v>0</v>
      </c>
      <c r="I182" s="91" t="b">
        <v>0</v>
      </c>
      <c r="J182" s="91" t="b">
        <v>0</v>
      </c>
      <c r="K182" s="91" t="b">
        <v>0</v>
      </c>
      <c r="L182" s="91" t="b">
        <v>0</v>
      </c>
    </row>
    <row r="183" spans="1:12" ht="15">
      <c r="A183" s="91" t="s">
        <v>798</v>
      </c>
      <c r="B183" s="91" t="s">
        <v>784</v>
      </c>
      <c r="C183" s="91">
        <v>2</v>
      </c>
      <c r="D183" s="134">
        <v>0.012079019106826896</v>
      </c>
      <c r="E183" s="134">
        <v>1.5622928644564746</v>
      </c>
      <c r="F183" s="91" t="s">
        <v>710</v>
      </c>
      <c r="G183" s="91" t="b">
        <v>0</v>
      </c>
      <c r="H183" s="91" t="b">
        <v>0</v>
      </c>
      <c r="I183" s="91" t="b">
        <v>0</v>
      </c>
      <c r="J183" s="91" t="b">
        <v>0</v>
      </c>
      <c r="K183" s="91" t="b">
        <v>0</v>
      </c>
      <c r="L183" s="91" t="b">
        <v>0</v>
      </c>
    </row>
    <row r="184" spans="1:12" ht="15">
      <c r="A184" s="91" t="s">
        <v>784</v>
      </c>
      <c r="B184" s="91" t="s">
        <v>947</v>
      </c>
      <c r="C184" s="91">
        <v>2</v>
      </c>
      <c r="D184" s="134">
        <v>0.012079019106826896</v>
      </c>
      <c r="E184" s="134">
        <v>1.5622928644564746</v>
      </c>
      <c r="F184" s="91" t="s">
        <v>710</v>
      </c>
      <c r="G184" s="91" t="b">
        <v>0</v>
      </c>
      <c r="H184" s="91" t="b">
        <v>0</v>
      </c>
      <c r="I184" s="91" t="b">
        <v>0</v>
      </c>
      <c r="J184" s="91" t="b">
        <v>0</v>
      </c>
      <c r="K184" s="91" t="b">
        <v>0</v>
      </c>
      <c r="L184" s="91" t="b">
        <v>0</v>
      </c>
    </row>
    <row r="185" spans="1:12" ht="15">
      <c r="A185" s="91" t="s">
        <v>947</v>
      </c>
      <c r="B185" s="91" t="s">
        <v>797</v>
      </c>
      <c r="C185" s="91">
        <v>2</v>
      </c>
      <c r="D185" s="134">
        <v>0.012079019106826896</v>
      </c>
      <c r="E185" s="134">
        <v>1.3862016054007935</v>
      </c>
      <c r="F185" s="91" t="s">
        <v>710</v>
      </c>
      <c r="G185" s="91" t="b">
        <v>0</v>
      </c>
      <c r="H185" s="91" t="b">
        <v>0</v>
      </c>
      <c r="I185" s="91" t="b">
        <v>0</v>
      </c>
      <c r="J185" s="91" t="b">
        <v>0</v>
      </c>
      <c r="K185" s="91" t="b">
        <v>0</v>
      </c>
      <c r="L185" s="91" t="b">
        <v>0</v>
      </c>
    </row>
    <row r="186" spans="1:12" ht="15">
      <c r="A186" s="91" t="s">
        <v>797</v>
      </c>
      <c r="B186" s="91" t="s">
        <v>948</v>
      </c>
      <c r="C186" s="91">
        <v>2</v>
      </c>
      <c r="D186" s="134">
        <v>0.012079019106826896</v>
      </c>
      <c r="E186" s="134">
        <v>1.3862016054007935</v>
      </c>
      <c r="F186" s="91" t="s">
        <v>710</v>
      </c>
      <c r="G186" s="91" t="b">
        <v>0</v>
      </c>
      <c r="H186" s="91" t="b">
        <v>0</v>
      </c>
      <c r="I186" s="91" t="b">
        <v>0</v>
      </c>
      <c r="J186" s="91" t="b">
        <v>0</v>
      </c>
      <c r="K186" s="91" t="b">
        <v>0</v>
      </c>
      <c r="L186" s="91" t="b">
        <v>0</v>
      </c>
    </row>
    <row r="187" spans="1:12" ht="15">
      <c r="A187" s="91" t="s">
        <v>948</v>
      </c>
      <c r="B187" s="91" t="s">
        <v>949</v>
      </c>
      <c r="C187" s="91">
        <v>2</v>
      </c>
      <c r="D187" s="134">
        <v>0.012079019106826896</v>
      </c>
      <c r="E187" s="134">
        <v>1.5622928644564746</v>
      </c>
      <c r="F187" s="91" t="s">
        <v>710</v>
      </c>
      <c r="G187" s="91" t="b">
        <v>0</v>
      </c>
      <c r="H187" s="91" t="b">
        <v>0</v>
      </c>
      <c r="I187" s="91" t="b">
        <v>0</v>
      </c>
      <c r="J187" s="91" t="b">
        <v>0</v>
      </c>
      <c r="K187" s="91" t="b">
        <v>0</v>
      </c>
      <c r="L187" s="91" t="b">
        <v>0</v>
      </c>
    </row>
    <row r="188" spans="1:12" ht="15">
      <c r="A188" s="91" t="s">
        <v>949</v>
      </c>
      <c r="B188" s="91" t="s">
        <v>950</v>
      </c>
      <c r="C188" s="91">
        <v>2</v>
      </c>
      <c r="D188" s="134">
        <v>0.012079019106826896</v>
      </c>
      <c r="E188" s="134">
        <v>1.5622928644564746</v>
      </c>
      <c r="F188" s="91" t="s">
        <v>710</v>
      </c>
      <c r="G188" s="91" t="b">
        <v>0</v>
      </c>
      <c r="H188" s="91" t="b">
        <v>0</v>
      </c>
      <c r="I188" s="91" t="b">
        <v>0</v>
      </c>
      <c r="J188" s="91" t="b">
        <v>0</v>
      </c>
      <c r="K188" s="91" t="b">
        <v>0</v>
      </c>
      <c r="L188" s="91" t="b">
        <v>0</v>
      </c>
    </row>
    <row r="189" spans="1:12" ht="15">
      <c r="A189" s="91" t="s">
        <v>950</v>
      </c>
      <c r="B189" s="91" t="s">
        <v>783</v>
      </c>
      <c r="C189" s="91">
        <v>2</v>
      </c>
      <c r="D189" s="134">
        <v>0.012079019106826896</v>
      </c>
      <c r="E189" s="134">
        <v>1.3862016054007935</v>
      </c>
      <c r="F189" s="91" t="s">
        <v>710</v>
      </c>
      <c r="G189" s="91" t="b">
        <v>0</v>
      </c>
      <c r="H189" s="91" t="b">
        <v>0</v>
      </c>
      <c r="I189" s="91" t="b">
        <v>0</v>
      </c>
      <c r="J189" s="91" t="b">
        <v>0</v>
      </c>
      <c r="K189" s="91" t="b">
        <v>0</v>
      </c>
      <c r="L189" s="91" t="b">
        <v>0</v>
      </c>
    </row>
    <row r="190" spans="1:12" ht="15">
      <c r="A190" s="91" t="s">
        <v>783</v>
      </c>
      <c r="B190" s="91" t="s">
        <v>951</v>
      </c>
      <c r="C190" s="91">
        <v>2</v>
      </c>
      <c r="D190" s="134">
        <v>0.012079019106826896</v>
      </c>
      <c r="E190" s="134">
        <v>1.3862016054007935</v>
      </c>
      <c r="F190" s="91" t="s">
        <v>710</v>
      </c>
      <c r="G190" s="91" t="b">
        <v>0</v>
      </c>
      <c r="H190" s="91" t="b">
        <v>0</v>
      </c>
      <c r="I190" s="91" t="b">
        <v>0</v>
      </c>
      <c r="J190" s="91" t="b">
        <v>0</v>
      </c>
      <c r="K190" s="91" t="b">
        <v>0</v>
      </c>
      <c r="L190" s="91" t="b">
        <v>0</v>
      </c>
    </row>
    <row r="191" spans="1:12" ht="15">
      <c r="A191" s="91" t="s">
        <v>951</v>
      </c>
      <c r="B191" s="91" t="s">
        <v>770</v>
      </c>
      <c r="C191" s="91">
        <v>2</v>
      </c>
      <c r="D191" s="134">
        <v>0.012079019106826896</v>
      </c>
      <c r="E191" s="134">
        <v>1.0851716097368123</v>
      </c>
      <c r="F191" s="91" t="s">
        <v>710</v>
      </c>
      <c r="G191" s="91" t="b">
        <v>0</v>
      </c>
      <c r="H191" s="91" t="b">
        <v>0</v>
      </c>
      <c r="I191" s="91" t="b">
        <v>0</v>
      </c>
      <c r="J191" s="91" t="b">
        <v>0</v>
      </c>
      <c r="K191" s="91" t="b">
        <v>0</v>
      </c>
      <c r="L191" s="91" t="b">
        <v>0</v>
      </c>
    </row>
    <row r="192" spans="1:12" ht="15">
      <c r="A192" s="91" t="s">
        <v>770</v>
      </c>
      <c r="B192" s="91" t="s">
        <v>952</v>
      </c>
      <c r="C192" s="91">
        <v>2</v>
      </c>
      <c r="D192" s="134">
        <v>0.012079019106826896</v>
      </c>
      <c r="E192" s="134">
        <v>1.0851716097368123</v>
      </c>
      <c r="F192" s="91" t="s">
        <v>710</v>
      </c>
      <c r="G192" s="91" t="b">
        <v>0</v>
      </c>
      <c r="H192" s="91" t="b">
        <v>0</v>
      </c>
      <c r="I192" s="91" t="b">
        <v>0</v>
      </c>
      <c r="J192" s="91" t="b">
        <v>0</v>
      </c>
      <c r="K192" s="91" t="b">
        <v>0</v>
      </c>
      <c r="L192" s="91" t="b">
        <v>0</v>
      </c>
    </row>
    <row r="193" spans="1:12" ht="15">
      <c r="A193" s="91" t="s">
        <v>963</v>
      </c>
      <c r="B193" s="91" t="s">
        <v>239</v>
      </c>
      <c r="C193" s="91">
        <v>2</v>
      </c>
      <c r="D193" s="134">
        <v>0.012079019106826896</v>
      </c>
      <c r="E193" s="134">
        <v>1.3862016054007935</v>
      </c>
      <c r="F193" s="91" t="s">
        <v>710</v>
      </c>
      <c r="G193" s="91" t="b">
        <v>0</v>
      </c>
      <c r="H193" s="91" t="b">
        <v>0</v>
      </c>
      <c r="I193" s="91" t="b">
        <v>0</v>
      </c>
      <c r="J193" s="91" t="b">
        <v>0</v>
      </c>
      <c r="K193" s="91" t="b">
        <v>0</v>
      </c>
      <c r="L193" s="91" t="b">
        <v>0</v>
      </c>
    </row>
    <row r="194" spans="1:12" ht="15">
      <c r="A194" s="91" t="s">
        <v>238</v>
      </c>
      <c r="B194" s="91" t="s">
        <v>964</v>
      </c>
      <c r="C194" s="91">
        <v>2</v>
      </c>
      <c r="D194" s="134">
        <v>0.012079019106826896</v>
      </c>
      <c r="E194" s="134">
        <v>1.3862016054007935</v>
      </c>
      <c r="F194" s="91" t="s">
        <v>710</v>
      </c>
      <c r="G194" s="91" t="b">
        <v>0</v>
      </c>
      <c r="H194" s="91" t="b">
        <v>0</v>
      </c>
      <c r="I194" s="91" t="b">
        <v>0</v>
      </c>
      <c r="J194" s="91" t="b">
        <v>0</v>
      </c>
      <c r="K194" s="91" t="b">
        <v>0</v>
      </c>
      <c r="L194" s="91" t="b">
        <v>0</v>
      </c>
    </row>
    <row r="195" spans="1:12" ht="15">
      <c r="A195" s="91" t="s">
        <v>964</v>
      </c>
      <c r="B195" s="91" t="s">
        <v>770</v>
      </c>
      <c r="C195" s="91">
        <v>2</v>
      </c>
      <c r="D195" s="134">
        <v>0.012079019106826896</v>
      </c>
      <c r="E195" s="134">
        <v>1.0851716097368123</v>
      </c>
      <c r="F195" s="91" t="s">
        <v>710</v>
      </c>
      <c r="G195" s="91" t="b">
        <v>0</v>
      </c>
      <c r="H195" s="91" t="b">
        <v>0</v>
      </c>
      <c r="I195" s="91" t="b">
        <v>0</v>
      </c>
      <c r="J195" s="91" t="b">
        <v>0</v>
      </c>
      <c r="K195" s="91" t="b">
        <v>0</v>
      </c>
      <c r="L195" s="91" t="b">
        <v>0</v>
      </c>
    </row>
    <row r="196" spans="1:12" ht="15">
      <c r="A196" s="91" t="s">
        <v>770</v>
      </c>
      <c r="B196" s="91" t="s">
        <v>228</v>
      </c>
      <c r="C196" s="91">
        <v>2</v>
      </c>
      <c r="D196" s="134">
        <v>0.012079019106826896</v>
      </c>
      <c r="E196" s="134">
        <v>1.0851716097368123</v>
      </c>
      <c r="F196" s="91" t="s">
        <v>710</v>
      </c>
      <c r="G196" s="91" t="b">
        <v>0</v>
      </c>
      <c r="H196" s="91" t="b">
        <v>0</v>
      </c>
      <c r="I196" s="91" t="b">
        <v>0</v>
      </c>
      <c r="J196" s="91" t="b">
        <v>0</v>
      </c>
      <c r="K196" s="91" t="b">
        <v>0</v>
      </c>
      <c r="L196"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1018</v>
      </c>
      <c r="B1" s="13" t="s">
        <v>34</v>
      </c>
    </row>
    <row r="2" spans="1:2" ht="15">
      <c r="A2" s="125" t="s">
        <v>229</v>
      </c>
      <c r="B2" s="85">
        <v>404.166667</v>
      </c>
    </row>
    <row r="3" spans="1:2" ht="15">
      <c r="A3" s="125" t="s">
        <v>227</v>
      </c>
      <c r="B3" s="85">
        <v>353.6</v>
      </c>
    </row>
    <row r="4" spans="1:2" ht="15">
      <c r="A4" s="125" t="s">
        <v>234</v>
      </c>
      <c r="B4" s="85">
        <v>198.233333</v>
      </c>
    </row>
    <row r="5" spans="1:2" ht="15">
      <c r="A5" s="125" t="s">
        <v>228</v>
      </c>
      <c r="B5" s="85">
        <v>159.866667</v>
      </c>
    </row>
    <row r="6" spans="1:2" ht="15">
      <c r="A6" s="125" t="s">
        <v>212</v>
      </c>
      <c r="B6" s="85">
        <v>110</v>
      </c>
    </row>
    <row r="7" spans="1:2" ht="15">
      <c r="A7" s="125" t="s">
        <v>232</v>
      </c>
      <c r="B7" s="85">
        <v>40</v>
      </c>
    </row>
    <row r="8" spans="1:2" ht="15">
      <c r="A8" s="125" t="s">
        <v>231</v>
      </c>
      <c r="B8" s="85">
        <v>21.633333</v>
      </c>
    </row>
    <row r="9" spans="1:2" ht="15">
      <c r="A9" s="125" t="s">
        <v>240</v>
      </c>
      <c r="B9" s="85">
        <v>14.333333</v>
      </c>
    </row>
    <row r="10" spans="1:2" ht="15">
      <c r="A10" s="125" t="s">
        <v>221</v>
      </c>
      <c r="B10" s="85">
        <v>9.2</v>
      </c>
    </row>
    <row r="11" spans="1:2" ht="15">
      <c r="A11" s="125" t="s">
        <v>233</v>
      </c>
      <c r="B11" s="85">
        <v>8.166667</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2"/>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1029</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443</v>
      </c>
      <c r="AF2" s="13" t="s">
        <v>444</v>
      </c>
      <c r="AG2" s="13" t="s">
        <v>445</v>
      </c>
      <c r="AH2" s="13" t="s">
        <v>446</v>
      </c>
      <c r="AI2" s="13" t="s">
        <v>447</v>
      </c>
      <c r="AJ2" s="13" t="s">
        <v>448</v>
      </c>
      <c r="AK2" s="13" t="s">
        <v>449</v>
      </c>
      <c r="AL2" s="13" t="s">
        <v>450</v>
      </c>
      <c r="AM2" s="13" t="s">
        <v>451</v>
      </c>
      <c r="AN2" s="13" t="s">
        <v>452</v>
      </c>
      <c r="AO2" s="13" t="s">
        <v>453</v>
      </c>
      <c r="AP2" s="13" t="s">
        <v>454</v>
      </c>
      <c r="AQ2" s="13" t="s">
        <v>455</v>
      </c>
      <c r="AR2" s="13" t="s">
        <v>456</v>
      </c>
      <c r="AS2" s="13" t="s">
        <v>457</v>
      </c>
      <c r="AT2" s="13" t="s">
        <v>192</v>
      </c>
      <c r="AU2" s="13" t="s">
        <v>458</v>
      </c>
      <c r="AV2" s="13" t="s">
        <v>459</v>
      </c>
      <c r="AW2" s="13" t="s">
        <v>460</v>
      </c>
      <c r="AX2" s="13" t="s">
        <v>461</v>
      </c>
      <c r="AY2" s="13" t="s">
        <v>462</v>
      </c>
      <c r="AZ2" s="13" t="s">
        <v>463</v>
      </c>
      <c r="BA2" s="13" t="s">
        <v>715</v>
      </c>
      <c r="BB2" s="131" t="s">
        <v>881</v>
      </c>
      <c r="BC2" s="131" t="s">
        <v>885</v>
      </c>
      <c r="BD2" s="131" t="s">
        <v>886</v>
      </c>
      <c r="BE2" s="131" t="s">
        <v>888</v>
      </c>
      <c r="BF2" s="131" t="s">
        <v>890</v>
      </c>
      <c r="BG2" s="131" t="s">
        <v>892</v>
      </c>
      <c r="BH2" s="131" t="s">
        <v>896</v>
      </c>
      <c r="BI2" s="131" t="s">
        <v>913</v>
      </c>
      <c r="BJ2" s="131" t="s">
        <v>921</v>
      </c>
      <c r="BK2" s="131" t="s">
        <v>934</v>
      </c>
      <c r="BL2" s="131" t="s">
        <v>1007</v>
      </c>
      <c r="BM2" s="131" t="s">
        <v>1008</v>
      </c>
      <c r="BN2" s="131" t="s">
        <v>1009</v>
      </c>
      <c r="BO2" s="131" t="s">
        <v>1010</v>
      </c>
      <c r="BP2" s="131" t="s">
        <v>1011</v>
      </c>
      <c r="BQ2" s="131" t="s">
        <v>1012</v>
      </c>
      <c r="BR2" s="131" t="s">
        <v>1013</v>
      </c>
      <c r="BS2" s="131" t="s">
        <v>1014</v>
      </c>
      <c r="BT2" s="131" t="s">
        <v>1016</v>
      </c>
      <c r="BU2" s="3"/>
      <c r="BV2" s="3"/>
    </row>
    <row r="3" spans="1:74" ht="41.45" customHeight="1">
      <c r="A3" s="50" t="s">
        <v>212</v>
      </c>
      <c r="C3" s="53"/>
      <c r="D3" s="53" t="s">
        <v>64</v>
      </c>
      <c r="E3" s="54">
        <v>167.15858925959935</v>
      </c>
      <c r="F3" s="55">
        <v>99.9760196082761</v>
      </c>
      <c r="G3" s="112" t="s">
        <v>299</v>
      </c>
      <c r="H3" s="53"/>
      <c r="I3" s="57" t="s">
        <v>212</v>
      </c>
      <c r="J3" s="56"/>
      <c r="K3" s="56"/>
      <c r="L3" s="114" t="s">
        <v>638</v>
      </c>
      <c r="M3" s="59">
        <v>8.991865215183164</v>
      </c>
      <c r="N3" s="60">
        <v>4846.8984375</v>
      </c>
      <c r="O3" s="60">
        <v>7600.2265625</v>
      </c>
      <c r="P3" s="58"/>
      <c r="Q3" s="61"/>
      <c r="R3" s="61"/>
      <c r="S3" s="51"/>
      <c r="T3" s="51">
        <v>1</v>
      </c>
      <c r="U3" s="51">
        <v>2</v>
      </c>
      <c r="V3" s="52">
        <v>110</v>
      </c>
      <c r="W3" s="52">
        <v>0.013158</v>
      </c>
      <c r="X3" s="52">
        <v>0.008416</v>
      </c>
      <c r="Y3" s="52">
        <v>1.265922</v>
      </c>
      <c r="Z3" s="52">
        <v>0</v>
      </c>
      <c r="AA3" s="52">
        <v>0</v>
      </c>
      <c r="AB3" s="62">
        <v>3</v>
      </c>
      <c r="AC3" s="62"/>
      <c r="AD3" s="63"/>
      <c r="AE3" s="85" t="s">
        <v>464</v>
      </c>
      <c r="AF3" s="85">
        <v>259</v>
      </c>
      <c r="AG3" s="85">
        <v>237</v>
      </c>
      <c r="AH3" s="85">
        <v>379</v>
      </c>
      <c r="AI3" s="85">
        <v>308</v>
      </c>
      <c r="AJ3" s="85"/>
      <c r="AK3" s="85" t="s">
        <v>494</v>
      </c>
      <c r="AL3" s="85"/>
      <c r="AM3" s="90" t="s">
        <v>540</v>
      </c>
      <c r="AN3" s="85"/>
      <c r="AO3" s="87">
        <v>42087.652037037034</v>
      </c>
      <c r="AP3" s="90" t="s">
        <v>565</v>
      </c>
      <c r="AQ3" s="85" t="b">
        <v>1</v>
      </c>
      <c r="AR3" s="85" t="b">
        <v>0</v>
      </c>
      <c r="AS3" s="85" t="b">
        <v>0</v>
      </c>
      <c r="AT3" s="85" t="s">
        <v>593</v>
      </c>
      <c r="AU3" s="85">
        <v>9</v>
      </c>
      <c r="AV3" s="90" t="s">
        <v>595</v>
      </c>
      <c r="AW3" s="85" t="b">
        <v>0</v>
      </c>
      <c r="AX3" s="85" t="s">
        <v>607</v>
      </c>
      <c r="AY3" s="90" t="s">
        <v>608</v>
      </c>
      <c r="AZ3" s="85" t="s">
        <v>66</v>
      </c>
      <c r="BA3" s="85" t="str">
        <f>REPLACE(INDEX(GroupVertices[Group],MATCH(Vertices[[#This Row],[Vertex]],GroupVertices[Vertex],0)),1,1,"")</f>
        <v>2</v>
      </c>
      <c r="BB3" s="51"/>
      <c r="BC3" s="51"/>
      <c r="BD3" s="51"/>
      <c r="BE3" s="51"/>
      <c r="BF3" s="51" t="s">
        <v>287</v>
      </c>
      <c r="BG3" s="51" t="s">
        <v>287</v>
      </c>
      <c r="BH3" s="132" t="s">
        <v>897</v>
      </c>
      <c r="BI3" s="132" t="s">
        <v>897</v>
      </c>
      <c r="BJ3" s="132" t="s">
        <v>922</v>
      </c>
      <c r="BK3" s="132" t="s">
        <v>922</v>
      </c>
      <c r="BL3" s="132">
        <v>1</v>
      </c>
      <c r="BM3" s="135">
        <v>3.7037037037037037</v>
      </c>
      <c r="BN3" s="132">
        <v>0</v>
      </c>
      <c r="BO3" s="135">
        <v>0</v>
      </c>
      <c r="BP3" s="132">
        <v>0</v>
      </c>
      <c r="BQ3" s="135">
        <v>0</v>
      </c>
      <c r="BR3" s="132">
        <v>26</v>
      </c>
      <c r="BS3" s="135">
        <v>96.29629629629629</v>
      </c>
      <c r="BT3" s="132">
        <v>27</v>
      </c>
      <c r="BU3" s="3"/>
      <c r="BV3" s="3"/>
    </row>
    <row r="4" spans="1:77" ht="41.45" customHeight="1">
      <c r="A4" s="14" t="s">
        <v>237</v>
      </c>
      <c r="C4" s="15"/>
      <c r="D4" s="15" t="s">
        <v>64</v>
      </c>
      <c r="E4" s="93">
        <v>202.2426963235044</v>
      </c>
      <c r="F4" s="81">
        <v>99.81292644688321</v>
      </c>
      <c r="G4" s="112" t="s">
        <v>601</v>
      </c>
      <c r="H4" s="15"/>
      <c r="I4" s="16" t="s">
        <v>237</v>
      </c>
      <c r="J4" s="66"/>
      <c r="K4" s="66"/>
      <c r="L4" s="114" t="s">
        <v>639</v>
      </c>
      <c r="M4" s="94">
        <v>63.34537946872171</v>
      </c>
      <c r="N4" s="95">
        <v>3462.94140625</v>
      </c>
      <c r="O4" s="95">
        <v>6563.5419921875</v>
      </c>
      <c r="P4" s="77"/>
      <c r="Q4" s="96"/>
      <c r="R4" s="96"/>
      <c r="S4" s="97"/>
      <c r="T4" s="51">
        <v>1</v>
      </c>
      <c r="U4" s="51">
        <v>0</v>
      </c>
      <c r="V4" s="52">
        <v>0</v>
      </c>
      <c r="W4" s="52">
        <v>0.009615</v>
      </c>
      <c r="X4" s="52">
        <v>0.001359</v>
      </c>
      <c r="Y4" s="52">
        <v>0.508677</v>
      </c>
      <c r="Z4" s="52">
        <v>0</v>
      </c>
      <c r="AA4" s="52">
        <v>0</v>
      </c>
      <c r="AB4" s="82">
        <v>4</v>
      </c>
      <c r="AC4" s="82"/>
      <c r="AD4" s="98"/>
      <c r="AE4" s="85" t="s">
        <v>465</v>
      </c>
      <c r="AF4" s="85">
        <v>1006</v>
      </c>
      <c r="AG4" s="85">
        <v>1468</v>
      </c>
      <c r="AH4" s="85">
        <v>5098</v>
      </c>
      <c r="AI4" s="85">
        <v>2932</v>
      </c>
      <c r="AJ4" s="85"/>
      <c r="AK4" s="85" t="s">
        <v>495</v>
      </c>
      <c r="AL4" s="85" t="s">
        <v>523</v>
      </c>
      <c r="AM4" s="90" t="s">
        <v>541</v>
      </c>
      <c r="AN4" s="85"/>
      <c r="AO4" s="87">
        <v>40754.33162037037</v>
      </c>
      <c r="AP4" s="90" t="s">
        <v>566</v>
      </c>
      <c r="AQ4" s="85" t="b">
        <v>0</v>
      </c>
      <c r="AR4" s="85" t="b">
        <v>0</v>
      </c>
      <c r="AS4" s="85" t="b">
        <v>0</v>
      </c>
      <c r="AT4" s="85" t="s">
        <v>431</v>
      </c>
      <c r="AU4" s="85">
        <v>46</v>
      </c>
      <c r="AV4" s="90" t="s">
        <v>596</v>
      </c>
      <c r="AW4" s="85" t="b">
        <v>0</v>
      </c>
      <c r="AX4" s="85" t="s">
        <v>607</v>
      </c>
      <c r="AY4" s="90" t="s">
        <v>609</v>
      </c>
      <c r="AZ4" s="85" t="s">
        <v>65</v>
      </c>
      <c r="BA4" s="85" t="str">
        <f>REPLACE(INDEX(GroupVertices[Group],MATCH(Vertices[[#This Row],[Vertex]],GroupVertices[Vertex],0)),1,1,"")</f>
        <v>2</v>
      </c>
      <c r="BB4" s="51"/>
      <c r="BC4" s="51"/>
      <c r="BD4" s="51"/>
      <c r="BE4" s="51"/>
      <c r="BF4" s="51"/>
      <c r="BG4" s="51"/>
      <c r="BH4" s="51"/>
      <c r="BI4" s="51"/>
      <c r="BJ4" s="51"/>
      <c r="BK4" s="51"/>
      <c r="BL4" s="51"/>
      <c r="BM4" s="52"/>
      <c r="BN4" s="51"/>
      <c r="BO4" s="52"/>
      <c r="BP4" s="51"/>
      <c r="BQ4" s="52"/>
      <c r="BR4" s="51"/>
      <c r="BS4" s="52"/>
      <c r="BT4" s="51"/>
      <c r="BU4" s="2"/>
      <c r="BV4" s="3"/>
      <c r="BW4" s="3"/>
      <c r="BX4" s="3"/>
      <c r="BY4" s="3"/>
    </row>
    <row r="5" spans="1:77" ht="41.45" customHeight="1">
      <c r="A5" s="14" t="s">
        <v>227</v>
      </c>
      <c r="C5" s="15"/>
      <c r="D5" s="15" t="s">
        <v>64</v>
      </c>
      <c r="E5" s="93">
        <v>210.27983539094652</v>
      </c>
      <c r="F5" s="81">
        <v>99.77556473160068</v>
      </c>
      <c r="G5" s="112" t="s">
        <v>313</v>
      </c>
      <c r="H5" s="15"/>
      <c r="I5" s="16" t="s">
        <v>227</v>
      </c>
      <c r="J5" s="66"/>
      <c r="K5" s="66"/>
      <c r="L5" s="114" t="s">
        <v>640</v>
      </c>
      <c r="M5" s="94">
        <v>75.79679378188001</v>
      </c>
      <c r="N5" s="95">
        <v>6333.52490234375</v>
      </c>
      <c r="O5" s="95">
        <v>6905.791015625</v>
      </c>
      <c r="P5" s="77"/>
      <c r="Q5" s="96"/>
      <c r="R5" s="96"/>
      <c r="S5" s="97"/>
      <c r="T5" s="51">
        <v>9</v>
      </c>
      <c r="U5" s="51">
        <v>2</v>
      </c>
      <c r="V5" s="52">
        <v>353.6</v>
      </c>
      <c r="W5" s="52">
        <v>0.019231</v>
      </c>
      <c r="X5" s="52">
        <v>0.04939</v>
      </c>
      <c r="Y5" s="52">
        <v>2.659478</v>
      </c>
      <c r="Z5" s="52">
        <v>0.03571428571428571</v>
      </c>
      <c r="AA5" s="52">
        <v>0.125</v>
      </c>
      <c r="AB5" s="82">
        <v>5</v>
      </c>
      <c r="AC5" s="82"/>
      <c r="AD5" s="98"/>
      <c r="AE5" s="85" t="s">
        <v>466</v>
      </c>
      <c r="AF5" s="85">
        <v>1848</v>
      </c>
      <c r="AG5" s="85">
        <v>1750</v>
      </c>
      <c r="AH5" s="85">
        <v>10266</v>
      </c>
      <c r="AI5" s="85">
        <v>31162</v>
      </c>
      <c r="AJ5" s="85"/>
      <c r="AK5" s="85" t="s">
        <v>496</v>
      </c>
      <c r="AL5" s="85"/>
      <c r="AM5" s="90" t="s">
        <v>542</v>
      </c>
      <c r="AN5" s="85"/>
      <c r="AO5" s="87">
        <v>39576.92953703704</v>
      </c>
      <c r="AP5" s="90" t="s">
        <v>567</v>
      </c>
      <c r="AQ5" s="85" t="b">
        <v>0</v>
      </c>
      <c r="AR5" s="85" t="b">
        <v>0</v>
      </c>
      <c r="AS5" s="85" t="b">
        <v>0</v>
      </c>
      <c r="AT5" s="85" t="s">
        <v>431</v>
      </c>
      <c r="AU5" s="85">
        <v>61</v>
      </c>
      <c r="AV5" s="90" t="s">
        <v>596</v>
      </c>
      <c r="AW5" s="85" t="b">
        <v>0</v>
      </c>
      <c r="AX5" s="85" t="s">
        <v>607</v>
      </c>
      <c r="AY5" s="90" t="s">
        <v>610</v>
      </c>
      <c r="AZ5" s="85" t="s">
        <v>66</v>
      </c>
      <c r="BA5" s="85" t="str">
        <f>REPLACE(INDEX(GroupVertices[Group],MATCH(Vertices[[#This Row],[Vertex]],GroupVertices[Vertex],0)),1,1,"")</f>
        <v>2</v>
      </c>
      <c r="BB5" s="51" t="s">
        <v>882</v>
      </c>
      <c r="BC5" s="51" t="s">
        <v>882</v>
      </c>
      <c r="BD5" s="51" t="s">
        <v>887</v>
      </c>
      <c r="BE5" s="51" t="s">
        <v>887</v>
      </c>
      <c r="BF5" s="51" t="s">
        <v>287</v>
      </c>
      <c r="BG5" s="51" t="s">
        <v>287</v>
      </c>
      <c r="BH5" s="132" t="s">
        <v>898</v>
      </c>
      <c r="BI5" s="132" t="s">
        <v>914</v>
      </c>
      <c r="BJ5" s="132" t="s">
        <v>923</v>
      </c>
      <c r="BK5" s="132" t="s">
        <v>923</v>
      </c>
      <c r="BL5" s="132">
        <v>2</v>
      </c>
      <c r="BM5" s="135">
        <v>2.816901408450704</v>
      </c>
      <c r="BN5" s="132">
        <v>0</v>
      </c>
      <c r="BO5" s="135">
        <v>0</v>
      </c>
      <c r="BP5" s="132">
        <v>0</v>
      </c>
      <c r="BQ5" s="135">
        <v>0</v>
      </c>
      <c r="BR5" s="132">
        <v>69</v>
      </c>
      <c r="BS5" s="135">
        <v>97.1830985915493</v>
      </c>
      <c r="BT5" s="132">
        <v>71</v>
      </c>
      <c r="BU5" s="2"/>
      <c r="BV5" s="3"/>
      <c r="BW5" s="3"/>
      <c r="BX5" s="3"/>
      <c r="BY5" s="3"/>
    </row>
    <row r="6" spans="1:77" ht="41.45" customHeight="1">
      <c r="A6" s="14" t="s">
        <v>213</v>
      </c>
      <c r="C6" s="15"/>
      <c r="D6" s="15" t="s">
        <v>64</v>
      </c>
      <c r="E6" s="93">
        <v>162</v>
      </c>
      <c r="F6" s="81">
        <v>100</v>
      </c>
      <c r="G6" s="112" t="s">
        <v>300</v>
      </c>
      <c r="H6" s="15"/>
      <c r="I6" s="16" t="s">
        <v>213</v>
      </c>
      <c r="J6" s="66"/>
      <c r="K6" s="66"/>
      <c r="L6" s="114" t="s">
        <v>641</v>
      </c>
      <c r="M6" s="94">
        <v>1</v>
      </c>
      <c r="N6" s="95">
        <v>4070.410888671875</v>
      </c>
      <c r="O6" s="95">
        <v>9581.6884765625</v>
      </c>
      <c r="P6" s="77"/>
      <c r="Q6" s="96"/>
      <c r="R6" s="96"/>
      <c r="S6" s="97"/>
      <c r="T6" s="51">
        <v>0</v>
      </c>
      <c r="U6" s="51">
        <v>1</v>
      </c>
      <c r="V6" s="52">
        <v>0</v>
      </c>
      <c r="W6" s="52">
        <v>0.009615</v>
      </c>
      <c r="X6" s="52">
        <v>0.001359</v>
      </c>
      <c r="Y6" s="52">
        <v>0.508677</v>
      </c>
      <c r="Z6" s="52">
        <v>0</v>
      </c>
      <c r="AA6" s="52">
        <v>0</v>
      </c>
      <c r="AB6" s="82">
        <v>6</v>
      </c>
      <c r="AC6" s="82"/>
      <c r="AD6" s="98"/>
      <c r="AE6" s="85" t="s">
        <v>467</v>
      </c>
      <c r="AF6" s="85">
        <v>46</v>
      </c>
      <c r="AG6" s="85">
        <v>56</v>
      </c>
      <c r="AH6" s="85">
        <v>356</v>
      </c>
      <c r="AI6" s="85">
        <v>75</v>
      </c>
      <c r="AJ6" s="85"/>
      <c r="AK6" s="85" t="s">
        <v>497</v>
      </c>
      <c r="AL6" s="85" t="s">
        <v>523</v>
      </c>
      <c r="AM6" s="90" t="s">
        <v>543</v>
      </c>
      <c r="AN6" s="85"/>
      <c r="AO6" s="87">
        <v>42017.7397337963</v>
      </c>
      <c r="AP6" s="90" t="s">
        <v>568</v>
      </c>
      <c r="AQ6" s="85" t="b">
        <v>0</v>
      </c>
      <c r="AR6" s="85" t="b">
        <v>0</v>
      </c>
      <c r="AS6" s="85" t="b">
        <v>0</v>
      </c>
      <c r="AT6" s="85" t="s">
        <v>594</v>
      </c>
      <c r="AU6" s="85">
        <v>2</v>
      </c>
      <c r="AV6" s="90" t="s">
        <v>595</v>
      </c>
      <c r="AW6" s="85" t="b">
        <v>0</v>
      </c>
      <c r="AX6" s="85" t="s">
        <v>607</v>
      </c>
      <c r="AY6" s="90" t="s">
        <v>611</v>
      </c>
      <c r="AZ6" s="85" t="s">
        <v>66</v>
      </c>
      <c r="BA6" s="85" t="str">
        <f>REPLACE(INDEX(GroupVertices[Group],MATCH(Vertices[[#This Row],[Vertex]],GroupVertices[Vertex],0)),1,1,"")</f>
        <v>2</v>
      </c>
      <c r="BB6" s="51"/>
      <c r="BC6" s="51"/>
      <c r="BD6" s="51"/>
      <c r="BE6" s="51"/>
      <c r="BF6" s="51" t="s">
        <v>287</v>
      </c>
      <c r="BG6" s="51" t="s">
        <v>287</v>
      </c>
      <c r="BH6" s="132" t="s">
        <v>899</v>
      </c>
      <c r="BI6" s="132" t="s">
        <v>899</v>
      </c>
      <c r="BJ6" s="132" t="s">
        <v>924</v>
      </c>
      <c r="BK6" s="132" t="s">
        <v>924</v>
      </c>
      <c r="BL6" s="132">
        <v>1</v>
      </c>
      <c r="BM6" s="135">
        <v>5</v>
      </c>
      <c r="BN6" s="132">
        <v>0</v>
      </c>
      <c r="BO6" s="135">
        <v>0</v>
      </c>
      <c r="BP6" s="132">
        <v>0</v>
      </c>
      <c r="BQ6" s="135">
        <v>0</v>
      </c>
      <c r="BR6" s="132">
        <v>19</v>
      </c>
      <c r="BS6" s="135">
        <v>95</v>
      </c>
      <c r="BT6" s="132">
        <v>20</v>
      </c>
      <c r="BU6" s="2"/>
      <c r="BV6" s="3"/>
      <c r="BW6" s="3"/>
      <c r="BX6" s="3"/>
      <c r="BY6" s="3"/>
    </row>
    <row r="7" spans="1:77" ht="41.45" customHeight="1">
      <c r="A7" s="14" t="s">
        <v>214</v>
      </c>
      <c r="C7" s="15"/>
      <c r="D7" s="15" t="s">
        <v>64</v>
      </c>
      <c r="E7" s="93">
        <v>170.9206543549978</v>
      </c>
      <c r="F7" s="81">
        <v>99.95853114580343</v>
      </c>
      <c r="G7" s="112" t="s">
        <v>301</v>
      </c>
      <c r="H7" s="15"/>
      <c r="I7" s="16" t="s">
        <v>214</v>
      </c>
      <c r="J7" s="66"/>
      <c r="K7" s="66"/>
      <c r="L7" s="114" t="s">
        <v>642</v>
      </c>
      <c r="M7" s="94">
        <v>14.820186808576413</v>
      </c>
      <c r="N7" s="95">
        <v>4836.39013671875</v>
      </c>
      <c r="O7" s="95">
        <v>4128.9990234375</v>
      </c>
      <c r="P7" s="77"/>
      <c r="Q7" s="96"/>
      <c r="R7" s="96"/>
      <c r="S7" s="97"/>
      <c r="T7" s="51">
        <v>0</v>
      </c>
      <c r="U7" s="51">
        <v>4</v>
      </c>
      <c r="V7" s="52">
        <v>0.5</v>
      </c>
      <c r="W7" s="52">
        <v>0.011765</v>
      </c>
      <c r="X7" s="52">
        <v>0.027064</v>
      </c>
      <c r="Y7" s="52">
        <v>0.930114</v>
      </c>
      <c r="Z7" s="52">
        <v>0.5</v>
      </c>
      <c r="AA7" s="52">
        <v>0</v>
      </c>
      <c r="AB7" s="82">
        <v>7</v>
      </c>
      <c r="AC7" s="82"/>
      <c r="AD7" s="98"/>
      <c r="AE7" s="85" t="s">
        <v>468</v>
      </c>
      <c r="AF7" s="85">
        <v>300</v>
      </c>
      <c r="AG7" s="85">
        <v>369</v>
      </c>
      <c r="AH7" s="85">
        <v>5115</v>
      </c>
      <c r="AI7" s="85">
        <v>3240</v>
      </c>
      <c r="AJ7" s="85"/>
      <c r="AK7" s="85" t="s">
        <v>498</v>
      </c>
      <c r="AL7" s="85"/>
      <c r="AM7" s="85"/>
      <c r="AN7" s="85"/>
      <c r="AO7" s="87">
        <v>41436.102002314816</v>
      </c>
      <c r="AP7" s="90" t="s">
        <v>569</v>
      </c>
      <c r="AQ7" s="85" t="b">
        <v>1</v>
      </c>
      <c r="AR7" s="85" t="b">
        <v>0</v>
      </c>
      <c r="AS7" s="85" t="b">
        <v>0</v>
      </c>
      <c r="AT7" s="85" t="s">
        <v>431</v>
      </c>
      <c r="AU7" s="85">
        <v>36</v>
      </c>
      <c r="AV7" s="90" t="s">
        <v>595</v>
      </c>
      <c r="AW7" s="85" t="b">
        <v>0</v>
      </c>
      <c r="AX7" s="85" t="s">
        <v>607</v>
      </c>
      <c r="AY7" s="90" t="s">
        <v>612</v>
      </c>
      <c r="AZ7" s="85" t="s">
        <v>66</v>
      </c>
      <c r="BA7" s="85" t="str">
        <f>REPLACE(INDEX(GroupVertices[Group],MATCH(Vertices[[#This Row],[Vertex]],GroupVertices[Vertex],0)),1,1,"")</f>
        <v>4</v>
      </c>
      <c r="BB7" s="51" t="s">
        <v>275</v>
      </c>
      <c r="BC7" s="51" t="s">
        <v>275</v>
      </c>
      <c r="BD7" s="51" t="s">
        <v>283</v>
      </c>
      <c r="BE7" s="51" t="s">
        <v>283</v>
      </c>
      <c r="BF7" s="51" t="s">
        <v>288</v>
      </c>
      <c r="BG7" s="51" t="s">
        <v>288</v>
      </c>
      <c r="BH7" s="132" t="s">
        <v>900</v>
      </c>
      <c r="BI7" s="132" t="s">
        <v>900</v>
      </c>
      <c r="BJ7" s="132" t="s">
        <v>925</v>
      </c>
      <c r="BK7" s="132" t="s">
        <v>925</v>
      </c>
      <c r="BL7" s="132">
        <v>0</v>
      </c>
      <c r="BM7" s="135">
        <v>0</v>
      </c>
      <c r="BN7" s="132">
        <v>0</v>
      </c>
      <c r="BO7" s="135">
        <v>0</v>
      </c>
      <c r="BP7" s="132">
        <v>0</v>
      </c>
      <c r="BQ7" s="135">
        <v>0</v>
      </c>
      <c r="BR7" s="132">
        <v>9</v>
      </c>
      <c r="BS7" s="135">
        <v>100</v>
      </c>
      <c r="BT7" s="132">
        <v>9</v>
      </c>
      <c r="BU7" s="2"/>
      <c r="BV7" s="3"/>
      <c r="BW7" s="3"/>
      <c r="BX7" s="3"/>
      <c r="BY7" s="3"/>
    </row>
    <row r="8" spans="1:77" ht="41.45" customHeight="1">
      <c r="A8" s="14" t="s">
        <v>228</v>
      </c>
      <c r="C8" s="15"/>
      <c r="D8" s="15" t="s">
        <v>64</v>
      </c>
      <c r="E8" s="93">
        <v>169.2961262456212</v>
      </c>
      <c r="F8" s="81">
        <v>99.96608298187118</v>
      </c>
      <c r="G8" s="112" t="s">
        <v>314</v>
      </c>
      <c r="H8" s="15"/>
      <c r="I8" s="16" t="s">
        <v>228</v>
      </c>
      <c r="J8" s="66"/>
      <c r="K8" s="66"/>
      <c r="L8" s="114" t="s">
        <v>643</v>
      </c>
      <c r="M8" s="94">
        <v>12.303411575065692</v>
      </c>
      <c r="N8" s="95">
        <v>5932.63232421875</v>
      </c>
      <c r="O8" s="95">
        <v>2198.11279296875</v>
      </c>
      <c r="P8" s="77"/>
      <c r="Q8" s="96"/>
      <c r="R8" s="96"/>
      <c r="S8" s="97"/>
      <c r="T8" s="51">
        <v>7</v>
      </c>
      <c r="U8" s="51">
        <v>5</v>
      </c>
      <c r="V8" s="52">
        <v>159.866667</v>
      </c>
      <c r="W8" s="52">
        <v>0.016667</v>
      </c>
      <c r="X8" s="52">
        <v>0.058344</v>
      </c>
      <c r="Y8" s="52">
        <v>2.11255</v>
      </c>
      <c r="Z8" s="52">
        <v>0.16071428571428573</v>
      </c>
      <c r="AA8" s="52">
        <v>0.25</v>
      </c>
      <c r="AB8" s="82">
        <v>8</v>
      </c>
      <c r="AC8" s="82"/>
      <c r="AD8" s="98"/>
      <c r="AE8" s="85" t="s">
        <v>469</v>
      </c>
      <c r="AF8" s="85">
        <v>482</v>
      </c>
      <c r="AG8" s="85">
        <v>312</v>
      </c>
      <c r="AH8" s="85">
        <v>814</v>
      </c>
      <c r="AI8" s="85">
        <v>1239</v>
      </c>
      <c r="AJ8" s="85"/>
      <c r="AK8" s="85" t="s">
        <v>499</v>
      </c>
      <c r="AL8" s="85" t="s">
        <v>524</v>
      </c>
      <c r="AM8" s="85"/>
      <c r="AN8" s="85"/>
      <c r="AO8" s="87">
        <v>43027.65859953704</v>
      </c>
      <c r="AP8" s="90" t="s">
        <v>570</v>
      </c>
      <c r="AQ8" s="85" t="b">
        <v>1</v>
      </c>
      <c r="AR8" s="85" t="b">
        <v>0</v>
      </c>
      <c r="AS8" s="85" t="b">
        <v>1</v>
      </c>
      <c r="AT8" s="85" t="s">
        <v>431</v>
      </c>
      <c r="AU8" s="85">
        <v>3</v>
      </c>
      <c r="AV8" s="85"/>
      <c r="AW8" s="85" t="b">
        <v>0</v>
      </c>
      <c r="AX8" s="85" t="s">
        <v>607</v>
      </c>
      <c r="AY8" s="90" t="s">
        <v>613</v>
      </c>
      <c r="AZ8" s="85" t="s">
        <v>66</v>
      </c>
      <c r="BA8" s="85" t="str">
        <f>REPLACE(INDEX(GroupVertices[Group],MATCH(Vertices[[#This Row],[Vertex]],GroupVertices[Vertex],0)),1,1,"")</f>
        <v>4</v>
      </c>
      <c r="BB8" s="51"/>
      <c r="BC8" s="51"/>
      <c r="BD8" s="51"/>
      <c r="BE8" s="51"/>
      <c r="BF8" s="51" t="s">
        <v>287</v>
      </c>
      <c r="BG8" s="51" t="s">
        <v>287</v>
      </c>
      <c r="BH8" s="132" t="s">
        <v>901</v>
      </c>
      <c r="BI8" s="132" t="s">
        <v>915</v>
      </c>
      <c r="BJ8" s="132" t="s">
        <v>926</v>
      </c>
      <c r="BK8" s="132" t="s">
        <v>926</v>
      </c>
      <c r="BL8" s="132">
        <v>5</v>
      </c>
      <c r="BM8" s="135">
        <v>5.434782608695652</v>
      </c>
      <c r="BN8" s="132">
        <v>0</v>
      </c>
      <c r="BO8" s="135">
        <v>0</v>
      </c>
      <c r="BP8" s="132">
        <v>0</v>
      </c>
      <c r="BQ8" s="135">
        <v>0</v>
      </c>
      <c r="BR8" s="132">
        <v>87</v>
      </c>
      <c r="BS8" s="135">
        <v>94.56521739130434</v>
      </c>
      <c r="BT8" s="132">
        <v>92</v>
      </c>
      <c r="BU8" s="2"/>
      <c r="BV8" s="3"/>
      <c r="BW8" s="3"/>
      <c r="BX8" s="3"/>
      <c r="BY8" s="3"/>
    </row>
    <row r="9" spans="1:77" ht="41.45" customHeight="1">
      <c r="A9" s="14" t="s">
        <v>238</v>
      </c>
      <c r="C9" s="15"/>
      <c r="D9" s="15" t="s">
        <v>64</v>
      </c>
      <c r="E9" s="93">
        <v>342.4081216202428</v>
      </c>
      <c r="F9" s="81">
        <v>99.16134873142403</v>
      </c>
      <c r="G9" s="112" t="s">
        <v>602</v>
      </c>
      <c r="H9" s="15"/>
      <c r="I9" s="16" t="s">
        <v>238</v>
      </c>
      <c r="J9" s="66"/>
      <c r="K9" s="66"/>
      <c r="L9" s="114" t="s">
        <v>644</v>
      </c>
      <c r="M9" s="94">
        <v>280.49451277408525</v>
      </c>
      <c r="N9" s="95">
        <v>3462.94140625</v>
      </c>
      <c r="O9" s="95">
        <v>2800.257080078125</v>
      </c>
      <c r="P9" s="77"/>
      <c r="Q9" s="96"/>
      <c r="R9" s="96"/>
      <c r="S9" s="97"/>
      <c r="T9" s="51">
        <v>4</v>
      </c>
      <c r="U9" s="51">
        <v>0</v>
      </c>
      <c r="V9" s="52">
        <v>6.6</v>
      </c>
      <c r="W9" s="52">
        <v>0.014085</v>
      </c>
      <c r="X9" s="52">
        <v>0.034795</v>
      </c>
      <c r="Y9" s="52">
        <v>0.918594</v>
      </c>
      <c r="Z9" s="52">
        <v>0.5</v>
      </c>
      <c r="AA9" s="52">
        <v>0</v>
      </c>
      <c r="AB9" s="82">
        <v>9</v>
      </c>
      <c r="AC9" s="82"/>
      <c r="AD9" s="98"/>
      <c r="AE9" s="85" t="s">
        <v>470</v>
      </c>
      <c r="AF9" s="85">
        <v>267</v>
      </c>
      <c r="AG9" s="85">
        <v>6386</v>
      </c>
      <c r="AH9" s="85">
        <v>5516</v>
      </c>
      <c r="AI9" s="85">
        <v>800</v>
      </c>
      <c r="AJ9" s="85"/>
      <c r="AK9" s="85" t="s">
        <v>500</v>
      </c>
      <c r="AL9" s="85" t="s">
        <v>524</v>
      </c>
      <c r="AM9" s="90" t="s">
        <v>544</v>
      </c>
      <c r="AN9" s="85"/>
      <c r="AO9" s="87">
        <v>40522.63166666667</v>
      </c>
      <c r="AP9" s="90" t="s">
        <v>571</v>
      </c>
      <c r="AQ9" s="85" t="b">
        <v>1</v>
      </c>
      <c r="AR9" s="85" t="b">
        <v>0</v>
      </c>
      <c r="AS9" s="85" t="b">
        <v>0</v>
      </c>
      <c r="AT9" s="85" t="s">
        <v>431</v>
      </c>
      <c r="AU9" s="85">
        <v>176</v>
      </c>
      <c r="AV9" s="90" t="s">
        <v>595</v>
      </c>
      <c r="AW9" s="85" t="b">
        <v>1</v>
      </c>
      <c r="AX9" s="85" t="s">
        <v>607</v>
      </c>
      <c r="AY9" s="90" t="s">
        <v>614</v>
      </c>
      <c r="AZ9" s="85" t="s">
        <v>65</v>
      </c>
      <c r="BA9" s="85" t="str">
        <f>REPLACE(INDEX(GroupVertices[Group],MATCH(Vertices[[#This Row],[Vertex]],GroupVertices[Vertex],0)),1,1,"")</f>
        <v>4</v>
      </c>
      <c r="BB9" s="51"/>
      <c r="BC9" s="51"/>
      <c r="BD9" s="51"/>
      <c r="BE9" s="51"/>
      <c r="BF9" s="51"/>
      <c r="BG9" s="51"/>
      <c r="BH9" s="51"/>
      <c r="BI9" s="51"/>
      <c r="BJ9" s="51"/>
      <c r="BK9" s="51"/>
      <c r="BL9" s="51"/>
      <c r="BM9" s="52"/>
      <c r="BN9" s="51"/>
      <c r="BO9" s="52"/>
      <c r="BP9" s="51"/>
      <c r="BQ9" s="52"/>
      <c r="BR9" s="51"/>
      <c r="BS9" s="52"/>
      <c r="BT9" s="51"/>
      <c r="BU9" s="2"/>
      <c r="BV9" s="3"/>
      <c r="BW9" s="3"/>
      <c r="BX9" s="3"/>
      <c r="BY9" s="3"/>
    </row>
    <row r="10" spans="1:77" ht="41.45" customHeight="1">
      <c r="A10" s="14" t="s">
        <v>239</v>
      </c>
      <c r="C10" s="15"/>
      <c r="D10" s="15" t="s">
        <v>64</v>
      </c>
      <c r="E10" s="93">
        <v>177.70377172397374</v>
      </c>
      <c r="F10" s="81">
        <v>99.92699891801179</v>
      </c>
      <c r="G10" s="112" t="s">
        <v>603</v>
      </c>
      <c r="H10" s="15"/>
      <c r="I10" s="16" t="s">
        <v>239</v>
      </c>
      <c r="J10" s="66"/>
      <c r="K10" s="66"/>
      <c r="L10" s="114" t="s">
        <v>645</v>
      </c>
      <c r="M10" s="94">
        <v>25.328827257270298</v>
      </c>
      <c r="N10" s="95">
        <v>7841.970703125</v>
      </c>
      <c r="O10" s="95">
        <v>3750.09521484375</v>
      </c>
      <c r="P10" s="77"/>
      <c r="Q10" s="96"/>
      <c r="R10" s="96"/>
      <c r="S10" s="97"/>
      <c r="T10" s="51">
        <v>4</v>
      </c>
      <c r="U10" s="51">
        <v>0</v>
      </c>
      <c r="V10" s="52">
        <v>6.6</v>
      </c>
      <c r="W10" s="52">
        <v>0.014085</v>
      </c>
      <c r="X10" s="52">
        <v>0.034795</v>
      </c>
      <c r="Y10" s="52">
        <v>0.918594</v>
      </c>
      <c r="Z10" s="52">
        <v>0.5</v>
      </c>
      <c r="AA10" s="52">
        <v>0</v>
      </c>
      <c r="AB10" s="82">
        <v>10</v>
      </c>
      <c r="AC10" s="82"/>
      <c r="AD10" s="98"/>
      <c r="AE10" s="85" t="s">
        <v>471</v>
      </c>
      <c r="AF10" s="85">
        <v>107</v>
      </c>
      <c r="AG10" s="85">
        <v>607</v>
      </c>
      <c r="AH10" s="85">
        <v>1426</v>
      </c>
      <c r="AI10" s="85">
        <v>196</v>
      </c>
      <c r="AJ10" s="85"/>
      <c r="AK10" s="85" t="s">
        <v>471</v>
      </c>
      <c r="AL10" s="85" t="s">
        <v>524</v>
      </c>
      <c r="AM10" s="90" t="s">
        <v>545</v>
      </c>
      <c r="AN10" s="85"/>
      <c r="AO10" s="87">
        <v>40023.76902777778</v>
      </c>
      <c r="AP10" s="90" t="s">
        <v>572</v>
      </c>
      <c r="AQ10" s="85" t="b">
        <v>0</v>
      </c>
      <c r="AR10" s="85" t="b">
        <v>0</v>
      </c>
      <c r="AS10" s="85" t="b">
        <v>0</v>
      </c>
      <c r="AT10" s="85" t="s">
        <v>431</v>
      </c>
      <c r="AU10" s="85">
        <v>48</v>
      </c>
      <c r="AV10" s="90" t="s">
        <v>597</v>
      </c>
      <c r="AW10" s="85" t="b">
        <v>0</v>
      </c>
      <c r="AX10" s="85" t="s">
        <v>607</v>
      </c>
      <c r="AY10" s="90" t="s">
        <v>615</v>
      </c>
      <c r="AZ10" s="85" t="s">
        <v>65</v>
      </c>
      <c r="BA10" s="85" t="str">
        <f>REPLACE(INDEX(GroupVertices[Group],MATCH(Vertices[[#This Row],[Vertex]],GroupVertices[Vertex],0)),1,1,"")</f>
        <v>4</v>
      </c>
      <c r="BB10" s="51"/>
      <c r="BC10" s="51"/>
      <c r="BD10" s="51"/>
      <c r="BE10" s="51"/>
      <c r="BF10" s="51"/>
      <c r="BG10" s="51"/>
      <c r="BH10" s="51"/>
      <c r="BI10" s="51"/>
      <c r="BJ10" s="51"/>
      <c r="BK10" s="51"/>
      <c r="BL10" s="51"/>
      <c r="BM10" s="52"/>
      <c r="BN10" s="51"/>
      <c r="BO10" s="52"/>
      <c r="BP10" s="51"/>
      <c r="BQ10" s="52"/>
      <c r="BR10" s="51"/>
      <c r="BS10" s="52"/>
      <c r="BT10" s="51"/>
      <c r="BU10" s="2"/>
      <c r="BV10" s="3"/>
      <c r="BW10" s="3"/>
      <c r="BX10" s="3"/>
      <c r="BY10" s="3"/>
    </row>
    <row r="11" spans="1:77" ht="41.45" customHeight="1">
      <c r="A11" s="14" t="s">
        <v>235</v>
      </c>
      <c r="C11" s="15"/>
      <c r="D11" s="15" t="s">
        <v>64</v>
      </c>
      <c r="E11" s="93">
        <v>200.30466278951127</v>
      </c>
      <c r="F11" s="81">
        <v>99.82193565482368</v>
      </c>
      <c r="G11" s="112" t="s">
        <v>321</v>
      </c>
      <c r="H11" s="15"/>
      <c r="I11" s="16" t="s">
        <v>235</v>
      </c>
      <c r="J11" s="66"/>
      <c r="K11" s="66"/>
      <c r="L11" s="114" t="s">
        <v>646</v>
      </c>
      <c r="M11" s="94">
        <v>60.342910769094885</v>
      </c>
      <c r="N11" s="95">
        <v>6018.69140625</v>
      </c>
      <c r="O11" s="95">
        <v>3598.264892578125</v>
      </c>
      <c r="P11" s="77"/>
      <c r="Q11" s="96"/>
      <c r="R11" s="96"/>
      <c r="S11" s="97"/>
      <c r="T11" s="51">
        <v>3</v>
      </c>
      <c r="U11" s="51">
        <v>3</v>
      </c>
      <c r="V11" s="52">
        <v>7.1</v>
      </c>
      <c r="W11" s="52">
        <v>0.014286</v>
      </c>
      <c r="X11" s="52">
        <v>0.039633</v>
      </c>
      <c r="Y11" s="52">
        <v>1.1188</v>
      </c>
      <c r="Z11" s="52">
        <v>0.4</v>
      </c>
      <c r="AA11" s="52">
        <v>0.2</v>
      </c>
      <c r="AB11" s="82">
        <v>11</v>
      </c>
      <c r="AC11" s="82"/>
      <c r="AD11" s="98"/>
      <c r="AE11" s="85" t="s">
        <v>472</v>
      </c>
      <c r="AF11" s="85">
        <v>913</v>
      </c>
      <c r="AG11" s="85">
        <v>1400</v>
      </c>
      <c r="AH11" s="85">
        <v>33597</v>
      </c>
      <c r="AI11" s="85">
        <v>16107</v>
      </c>
      <c r="AJ11" s="85"/>
      <c r="AK11" s="85" t="s">
        <v>501</v>
      </c>
      <c r="AL11" s="85" t="s">
        <v>525</v>
      </c>
      <c r="AM11" s="90" t="s">
        <v>546</v>
      </c>
      <c r="AN11" s="85"/>
      <c r="AO11" s="87">
        <v>39696.73315972222</v>
      </c>
      <c r="AP11" s="90" t="s">
        <v>573</v>
      </c>
      <c r="AQ11" s="85" t="b">
        <v>0</v>
      </c>
      <c r="AR11" s="85" t="b">
        <v>0</v>
      </c>
      <c r="AS11" s="85" t="b">
        <v>1</v>
      </c>
      <c r="AT11" s="85" t="s">
        <v>431</v>
      </c>
      <c r="AU11" s="85">
        <v>100</v>
      </c>
      <c r="AV11" s="90" t="s">
        <v>598</v>
      </c>
      <c r="AW11" s="85" t="b">
        <v>0</v>
      </c>
      <c r="AX11" s="85" t="s">
        <v>607</v>
      </c>
      <c r="AY11" s="90" t="s">
        <v>616</v>
      </c>
      <c r="AZ11" s="85" t="s">
        <v>66</v>
      </c>
      <c r="BA11" s="85" t="str">
        <f>REPLACE(INDEX(GroupVertices[Group],MATCH(Vertices[[#This Row],[Vertex]],GroupVertices[Vertex],0)),1,1,"")</f>
        <v>4</v>
      </c>
      <c r="BB11" s="51" t="s">
        <v>275</v>
      </c>
      <c r="BC11" s="51" t="s">
        <v>275</v>
      </c>
      <c r="BD11" s="51" t="s">
        <v>283</v>
      </c>
      <c r="BE11" s="51" t="s">
        <v>283</v>
      </c>
      <c r="BF11" s="51" t="s">
        <v>288</v>
      </c>
      <c r="BG11" s="51" t="s">
        <v>288</v>
      </c>
      <c r="BH11" s="132" t="s">
        <v>902</v>
      </c>
      <c r="BI11" s="132" t="s">
        <v>902</v>
      </c>
      <c r="BJ11" s="132" t="s">
        <v>927</v>
      </c>
      <c r="BK11" s="132" t="s">
        <v>927</v>
      </c>
      <c r="BL11" s="132">
        <v>0</v>
      </c>
      <c r="BM11" s="135">
        <v>0</v>
      </c>
      <c r="BN11" s="132">
        <v>0</v>
      </c>
      <c r="BO11" s="135">
        <v>0</v>
      </c>
      <c r="BP11" s="132">
        <v>0</v>
      </c>
      <c r="BQ11" s="135">
        <v>0</v>
      </c>
      <c r="BR11" s="132">
        <v>7</v>
      </c>
      <c r="BS11" s="135">
        <v>100</v>
      </c>
      <c r="BT11" s="132">
        <v>7</v>
      </c>
      <c r="BU11" s="2"/>
      <c r="BV11" s="3"/>
      <c r="BW11" s="3"/>
      <c r="BX11" s="3"/>
      <c r="BY11" s="3"/>
    </row>
    <row r="12" spans="1:77" ht="41.45" customHeight="1">
      <c r="A12" s="14" t="s">
        <v>215</v>
      </c>
      <c r="C12" s="15"/>
      <c r="D12" s="15" t="s">
        <v>64</v>
      </c>
      <c r="E12" s="93">
        <v>202.15719484406353</v>
      </c>
      <c r="F12" s="81">
        <v>99.8133239119394</v>
      </c>
      <c r="G12" s="112" t="s">
        <v>302</v>
      </c>
      <c r="H12" s="15"/>
      <c r="I12" s="16" t="s">
        <v>215</v>
      </c>
      <c r="J12" s="66"/>
      <c r="K12" s="66"/>
      <c r="L12" s="114" t="s">
        <v>647</v>
      </c>
      <c r="M12" s="94">
        <v>63.21291761432641</v>
      </c>
      <c r="N12" s="95">
        <v>7390.64453125</v>
      </c>
      <c r="O12" s="95">
        <v>5161.46923828125</v>
      </c>
      <c r="P12" s="77"/>
      <c r="Q12" s="96"/>
      <c r="R12" s="96"/>
      <c r="S12" s="97"/>
      <c r="T12" s="51">
        <v>0</v>
      </c>
      <c r="U12" s="51">
        <v>1</v>
      </c>
      <c r="V12" s="52">
        <v>0</v>
      </c>
      <c r="W12" s="52">
        <v>0.0125</v>
      </c>
      <c r="X12" s="52">
        <v>0.007977</v>
      </c>
      <c r="Y12" s="52">
        <v>0.401172</v>
      </c>
      <c r="Z12" s="52">
        <v>0</v>
      </c>
      <c r="AA12" s="52">
        <v>0</v>
      </c>
      <c r="AB12" s="82">
        <v>12</v>
      </c>
      <c r="AC12" s="82"/>
      <c r="AD12" s="98"/>
      <c r="AE12" s="85" t="s">
        <v>473</v>
      </c>
      <c r="AF12" s="85">
        <v>448</v>
      </c>
      <c r="AG12" s="85">
        <v>1465</v>
      </c>
      <c r="AH12" s="85">
        <v>3565</v>
      </c>
      <c r="AI12" s="85">
        <v>3141</v>
      </c>
      <c r="AJ12" s="85"/>
      <c r="AK12" s="85" t="s">
        <v>502</v>
      </c>
      <c r="AL12" s="85" t="s">
        <v>526</v>
      </c>
      <c r="AM12" s="90" t="s">
        <v>547</v>
      </c>
      <c r="AN12" s="85"/>
      <c r="AO12" s="87">
        <v>42445.491435185184</v>
      </c>
      <c r="AP12" s="90" t="s">
        <v>574</v>
      </c>
      <c r="AQ12" s="85" t="b">
        <v>0</v>
      </c>
      <c r="AR12" s="85" t="b">
        <v>0</v>
      </c>
      <c r="AS12" s="85" t="b">
        <v>1</v>
      </c>
      <c r="AT12" s="85" t="s">
        <v>594</v>
      </c>
      <c r="AU12" s="85">
        <v>16</v>
      </c>
      <c r="AV12" s="90" t="s">
        <v>595</v>
      </c>
      <c r="AW12" s="85" t="b">
        <v>0</v>
      </c>
      <c r="AX12" s="85" t="s">
        <v>607</v>
      </c>
      <c r="AY12" s="90" t="s">
        <v>617</v>
      </c>
      <c r="AZ12" s="85" t="s">
        <v>66</v>
      </c>
      <c r="BA12" s="85" t="str">
        <f>REPLACE(INDEX(GroupVertices[Group],MATCH(Vertices[[#This Row],[Vertex]],GroupVertices[Vertex],0)),1,1,"")</f>
        <v>2</v>
      </c>
      <c r="BB12" s="51"/>
      <c r="BC12" s="51"/>
      <c r="BD12" s="51"/>
      <c r="BE12" s="51"/>
      <c r="BF12" s="51" t="s">
        <v>287</v>
      </c>
      <c r="BG12" s="51" t="s">
        <v>287</v>
      </c>
      <c r="BH12" s="132" t="s">
        <v>903</v>
      </c>
      <c r="BI12" s="132" t="s">
        <v>903</v>
      </c>
      <c r="BJ12" s="132" t="s">
        <v>928</v>
      </c>
      <c r="BK12" s="132" t="s">
        <v>928</v>
      </c>
      <c r="BL12" s="132">
        <v>1</v>
      </c>
      <c r="BM12" s="135">
        <v>4.3478260869565215</v>
      </c>
      <c r="BN12" s="132">
        <v>0</v>
      </c>
      <c r="BO12" s="135">
        <v>0</v>
      </c>
      <c r="BP12" s="132">
        <v>0</v>
      </c>
      <c r="BQ12" s="135">
        <v>0</v>
      </c>
      <c r="BR12" s="132">
        <v>22</v>
      </c>
      <c r="BS12" s="135">
        <v>95.65217391304348</v>
      </c>
      <c r="BT12" s="132">
        <v>23</v>
      </c>
      <c r="BU12" s="2"/>
      <c r="BV12" s="3"/>
      <c r="BW12" s="3"/>
      <c r="BX12" s="3"/>
      <c r="BY12" s="3"/>
    </row>
    <row r="13" spans="1:77" ht="41.45" customHeight="1">
      <c r="A13" s="14" t="s">
        <v>216</v>
      </c>
      <c r="C13" s="15"/>
      <c r="D13" s="15" t="s">
        <v>64</v>
      </c>
      <c r="E13" s="93">
        <v>205.23524810393496</v>
      </c>
      <c r="F13" s="81">
        <v>99.79901516991632</v>
      </c>
      <c r="G13" s="112" t="s">
        <v>303</v>
      </c>
      <c r="H13" s="15"/>
      <c r="I13" s="16" t="s">
        <v>216</v>
      </c>
      <c r="J13" s="66"/>
      <c r="K13" s="66"/>
      <c r="L13" s="114" t="s">
        <v>648</v>
      </c>
      <c r="M13" s="94">
        <v>67.98154437255725</v>
      </c>
      <c r="N13" s="95">
        <v>6928.9541015625</v>
      </c>
      <c r="O13" s="95">
        <v>9208.5126953125</v>
      </c>
      <c r="P13" s="77"/>
      <c r="Q13" s="96"/>
      <c r="R13" s="96"/>
      <c r="S13" s="97"/>
      <c r="T13" s="51">
        <v>0</v>
      </c>
      <c r="U13" s="51">
        <v>1</v>
      </c>
      <c r="V13" s="52">
        <v>0</v>
      </c>
      <c r="W13" s="52">
        <v>0.0125</v>
      </c>
      <c r="X13" s="52">
        <v>0.007977</v>
      </c>
      <c r="Y13" s="52">
        <v>0.401172</v>
      </c>
      <c r="Z13" s="52">
        <v>0</v>
      </c>
      <c r="AA13" s="52">
        <v>0</v>
      </c>
      <c r="AB13" s="82">
        <v>13</v>
      </c>
      <c r="AC13" s="82"/>
      <c r="AD13" s="98"/>
      <c r="AE13" s="85" t="s">
        <v>474</v>
      </c>
      <c r="AF13" s="85">
        <v>2556</v>
      </c>
      <c r="AG13" s="85">
        <v>1573</v>
      </c>
      <c r="AH13" s="85">
        <v>10849</v>
      </c>
      <c r="AI13" s="85">
        <v>9396</v>
      </c>
      <c r="AJ13" s="85"/>
      <c r="AK13" s="85" t="s">
        <v>503</v>
      </c>
      <c r="AL13" s="85" t="s">
        <v>523</v>
      </c>
      <c r="AM13" s="90" t="s">
        <v>548</v>
      </c>
      <c r="AN13" s="85"/>
      <c r="AO13" s="87">
        <v>42743.531180555554</v>
      </c>
      <c r="AP13" s="90" t="s">
        <v>575</v>
      </c>
      <c r="AQ13" s="85" t="b">
        <v>1</v>
      </c>
      <c r="AR13" s="85" t="b">
        <v>0</v>
      </c>
      <c r="AS13" s="85" t="b">
        <v>0</v>
      </c>
      <c r="AT13" s="85" t="s">
        <v>431</v>
      </c>
      <c r="AU13" s="85">
        <v>19</v>
      </c>
      <c r="AV13" s="85"/>
      <c r="AW13" s="85" t="b">
        <v>0</v>
      </c>
      <c r="AX13" s="85" t="s">
        <v>607</v>
      </c>
      <c r="AY13" s="90" t="s">
        <v>618</v>
      </c>
      <c r="AZ13" s="85" t="s">
        <v>66</v>
      </c>
      <c r="BA13" s="85" t="str">
        <f>REPLACE(INDEX(GroupVertices[Group],MATCH(Vertices[[#This Row],[Vertex]],GroupVertices[Vertex],0)),1,1,"")</f>
        <v>2</v>
      </c>
      <c r="BB13" s="51"/>
      <c r="BC13" s="51"/>
      <c r="BD13" s="51"/>
      <c r="BE13" s="51"/>
      <c r="BF13" s="51" t="s">
        <v>287</v>
      </c>
      <c r="BG13" s="51" t="s">
        <v>287</v>
      </c>
      <c r="BH13" s="132" t="s">
        <v>903</v>
      </c>
      <c r="BI13" s="132" t="s">
        <v>903</v>
      </c>
      <c r="BJ13" s="132" t="s">
        <v>928</v>
      </c>
      <c r="BK13" s="132" t="s">
        <v>928</v>
      </c>
      <c r="BL13" s="132">
        <v>1</v>
      </c>
      <c r="BM13" s="135">
        <v>4.3478260869565215</v>
      </c>
      <c r="BN13" s="132">
        <v>0</v>
      </c>
      <c r="BO13" s="135">
        <v>0</v>
      </c>
      <c r="BP13" s="132">
        <v>0</v>
      </c>
      <c r="BQ13" s="135">
        <v>0</v>
      </c>
      <c r="BR13" s="132">
        <v>22</v>
      </c>
      <c r="BS13" s="135">
        <v>95.65217391304348</v>
      </c>
      <c r="BT13" s="132">
        <v>23</v>
      </c>
      <c r="BU13" s="2"/>
      <c r="BV13" s="3"/>
      <c r="BW13" s="3"/>
      <c r="BX13" s="3"/>
      <c r="BY13" s="3"/>
    </row>
    <row r="14" spans="1:77" ht="41.45" customHeight="1">
      <c r="A14" s="14" t="s">
        <v>217</v>
      </c>
      <c r="C14" s="15"/>
      <c r="D14" s="15" t="s">
        <v>64</v>
      </c>
      <c r="E14" s="93">
        <v>338.1330476481992</v>
      </c>
      <c r="F14" s="81">
        <v>99.18122198423389</v>
      </c>
      <c r="G14" s="112" t="s">
        <v>604</v>
      </c>
      <c r="H14" s="15"/>
      <c r="I14" s="16" t="s">
        <v>217</v>
      </c>
      <c r="J14" s="66"/>
      <c r="K14" s="66"/>
      <c r="L14" s="114" t="s">
        <v>649</v>
      </c>
      <c r="M14" s="94">
        <v>273.8714200543202</v>
      </c>
      <c r="N14" s="95">
        <v>6623.669921875</v>
      </c>
      <c r="O14" s="95">
        <v>524.3594970703125</v>
      </c>
      <c r="P14" s="77"/>
      <c r="Q14" s="96"/>
      <c r="R14" s="96"/>
      <c r="S14" s="97"/>
      <c r="T14" s="51">
        <v>0</v>
      </c>
      <c r="U14" s="51">
        <v>1</v>
      </c>
      <c r="V14" s="52">
        <v>0</v>
      </c>
      <c r="W14" s="52">
        <v>0.011364</v>
      </c>
      <c r="X14" s="52">
        <v>0.009423</v>
      </c>
      <c r="Y14" s="52">
        <v>0.349518</v>
      </c>
      <c r="Z14" s="52">
        <v>0</v>
      </c>
      <c r="AA14" s="52">
        <v>0</v>
      </c>
      <c r="AB14" s="82">
        <v>14</v>
      </c>
      <c r="AC14" s="82"/>
      <c r="AD14" s="98"/>
      <c r="AE14" s="85" t="s">
        <v>475</v>
      </c>
      <c r="AF14" s="85">
        <v>1028</v>
      </c>
      <c r="AG14" s="85">
        <v>6236</v>
      </c>
      <c r="AH14" s="85">
        <v>40997</v>
      </c>
      <c r="AI14" s="85">
        <v>42544</v>
      </c>
      <c r="AJ14" s="85"/>
      <c r="AK14" s="85" t="s">
        <v>504</v>
      </c>
      <c r="AL14" s="85" t="s">
        <v>527</v>
      </c>
      <c r="AM14" s="90" t="s">
        <v>549</v>
      </c>
      <c r="AN14" s="85"/>
      <c r="AO14" s="87">
        <v>41572.37076388889</v>
      </c>
      <c r="AP14" s="90" t="s">
        <v>576</v>
      </c>
      <c r="AQ14" s="85" t="b">
        <v>0</v>
      </c>
      <c r="AR14" s="85" t="b">
        <v>0</v>
      </c>
      <c r="AS14" s="85" t="b">
        <v>1</v>
      </c>
      <c r="AT14" s="85" t="s">
        <v>431</v>
      </c>
      <c r="AU14" s="85">
        <v>176</v>
      </c>
      <c r="AV14" s="90" t="s">
        <v>595</v>
      </c>
      <c r="AW14" s="85" t="b">
        <v>0</v>
      </c>
      <c r="AX14" s="85" t="s">
        <v>607</v>
      </c>
      <c r="AY14" s="90" t="s">
        <v>619</v>
      </c>
      <c r="AZ14" s="85" t="s">
        <v>66</v>
      </c>
      <c r="BA14" s="85" t="str">
        <f>REPLACE(INDEX(GroupVertices[Group],MATCH(Vertices[[#This Row],[Vertex]],GroupVertices[Vertex],0)),1,1,"")</f>
        <v>4</v>
      </c>
      <c r="BB14" s="51"/>
      <c r="BC14" s="51"/>
      <c r="BD14" s="51"/>
      <c r="BE14" s="51"/>
      <c r="BF14" s="51" t="s">
        <v>287</v>
      </c>
      <c r="BG14" s="51" t="s">
        <v>287</v>
      </c>
      <c r="BH14" s="132" t="s">
        <v>904</v>
      </c>
      <c r="BI14" s="132" t="s">
        <v>904</v>
      </c>
      <c r="BJ14" s="132" t="s">
        <v>923</v>
      </c>
      <c r="BK14" s="132" t="s">
        <v>923</v>
      </c>
      <c r="BL14" s="132">
        <v>0</v>
      </c>
      <c r="BM14" s="135">
        <v>0</v>
      </c>
      <c r="BN14" s="132">
        <v>0</v>
      </c>
      <c r="BO14" s="135">
        <v>0</v>
      </c>
      <c r="BP14" s="132">
        <v>0</v>
      </c>
      <c r="BQ14" s="135">
        <v>0</v>
      </c>
      <c r="BR14" s="132">
        <v>17</v>
      </c>
      <c r="BS14" s="135">
        <v>100</v>
      </c>
      <c r="BT14" s="132">
        <v>17</v>
      </c>
      <c r="BU14" s="2"/>
      <c r="BV14" s="3"/>
      <c r="BW14" s="3"/>
      <c r="BX14" s="3"/>
      <c r="BY14" s="3"/>
    </row>
    <row r="15" spans="1:77" ht="41.45" customHeight="1">
      <c r="A15" s="14" t="s">
        <v>218</v>
      </c>
      <c r="C15" s="15"/>
      <c r="D15" s="15" t="s">
        <v>64</v>
      </c>
      <c r="E15" s="93">
        <v>1000</v>
      </c>
      <c r="F15" s="81">
        <v>96.10444498421181</v>
      </c>
      <c r="G15" s="112" t="s">
        <v>304</v>
      </c>
      <c r="H15" s="15"/>
      <c r="I15" s="16" t="s">
        <v>218</v>
      </c>
      <c r="J15" s="66"/>
      <c r="K15" s="66"/>
      <c r="L15" s="114" t="s">
        <v>650</v>
      </c>
      <c r="M15" s="94">
        <v>1299.2586349283458</v>
      </c>
      <c r="N15" s="95">
        <v>5997.49072265625</v>
      </c>
      <c r="O15" s="95">
        <v>4481.90478515625</v>
      </c>
      <c r="P15" s="77"/>
      <c r="Q15" s="96"/>
      <c r="R15" s="96"/>
      <c r="S15" s="97"/>
      <c r="T15" s="51">
        <v>0</v>
      </c>
      <c r="U15" s="51">
        <v>1</v>
      </c>
      <c r="V15" s="52">
        <v>0</v>
      </c>
      <c r="W15" s="52">
        <v>0.0125</v>
      </c>
      <c r="X15" s="52">
        <v>0.007977</v>
      </c>
      <c r="Y15" s="52">
        <v>0.401172</v>
      </c>
      <c r="Z15" s="52">
        <v>0</v>
      </c>
      <c r="AA15" s="52">
        <v>0</v>
      </c>
      <c r="AB15" s="82">
        <v>15</v>
      </c>
      <c r="AC15" s="82"/>
      <c r="AD15" s="98"/>
      <c r="AE15" s="85" t="s">
        <v>476</v>
      </c>
      <c r="AF15" s="85">
        <v>997</v>
      </c>
      <c r="AG15" s="85">
        <v>29459</v>
      </c>
      <c r="AH15" s="85">
        <v>1804</v>
      </c>
      <c r="AI15" s="85">
        <v>40219</v>
      </c>
      <c r="AJ15" s="85"/>
      <c r="AK15" s="85" t="s">
        <v>505</v>
      </c>
      <c r="AL15" s="85" t="s">
        <v>528</v>
      </c>
      <c r="AM15" s="90" t="s">
        <v>550</v>
      </c>
      <c r="AN15" s="85"/>
      <c r="AO15" s="87">
        <v>40677.96024305555</v>
      </c>
      <c r="AP15" s="90" t="s">
        <v>577</v>
      </c>
      <c r="AQ15" s="85" t="b">
        <v>0</v>
      </c>
      <c r="AR15" s="85" t="b">
        <v>0</v>
      </c>
      <c r="AS15" s="85" t="b">
        <v>1</v>
      </c>
      <c r="AT15" s="85" t="s">
        <v>431</v>
      </c>
      <c r="AU15" s="85">
        <v>725</v>
      </c>
      <c r="AV15" s="90" t="s">
        <v>595</v>
      </c>
      <c r="AW15" s="85" t="b">
        <v>1</v>
      </c>
      <c r="AX15" s="85" t="s">
        <v>607</v>
      </c>
      <c r="AY15" s="90" t="s">
        <v>620</v>
      </c>
      <c r="AZ15" s="85" t="s">
        <v>66</v>
      </c>
      <c r="BA15" s="85" t="str">
        <f>REPLACE(INDEX(GroupVertices[Group],MATCH(Vertices[[#This Row],[Vertex]],GroupVertices[Vertex],0)),1,1,"")</f>
        <v>2</v>
      </c>
      <c r="BB15" s="51"/>
      <c r="BC15" s="51"/>
      <c r="BD15" s="51"/>
      <c r="BE15" s="51"/>
      <c r="BF15" s="51" t="s">
        <v>287</v>
      </c>
      <c r="BG15" s="51" t="s">
        <v>287</v>
      </c>
      <c r="BH15" s="132" t="s">
        <v>903</v>
      </c>
      <c r="BI15" s="132" t="s">
        <v>903</v>
      </c>
      <c r="BJ15" s="132" t="s">
        <v>928</v>
      </c>
      <c r="BK15" s="132" t="s">
        <v>928</v>
      </c>
      <c r="BL15" s="132">
        <v>1</v>
      </c>
      <c r="BM15" s="135">
        <v>4.3478260869565215</v>
      </c>
      <c r="BN15" s="132">
        <v>0</v>
      </c>
      <c r="BO15" s="135">
        <v>0</v>
      </c>
      <c r="BP15" s="132">
        <v>0</v>
      </c>
      <c r="BQ15" s="135">
        <v>0</v>
      </c>
      <c r="BR15" s="132">
        <v>22</v>
      </c>
      <c r="BS15" s="135">
        <v>95.65217391304348</v>
      </c>
      <c r="BT15" s="132">
        <v>23</v>
      </c>
      <c r="BU15" s="2"/>
      <c r="BV15" s="3"/>
      <c r="BW15" s="3"/>
      <c r="BX15" s="3"/>
      <c r="BY15" s="3"/>
    </row>
    <row r="16" spans="1:77" ht="41.45" customHeight="1">
      <c r="A16" s="14" t="s">
        <v>219</v>
      </c>
      <c r="C16" s="15"/>
      <c r="D16" s="15" t="s">
        <v>64</v>
      </c>
      <c r="E16" s="93">
        <v>195.3455769819406</v>
      </c>
      <c r="F16" s="81">
        <v>99.84498862808312</v>
      </c>
      <c r="G16" s="112" t="s">
        <v>305</v>
      </c>
      <c r="H16" s="15"/>
      <c r="I16" s="16" t="s">
        <v>219</v>
      </c>
      <c r="J16" s="66"/>
      <c r="K16" s="66"/>
      <c r="L16" s="114" t="s">
        <v>651</v>
      </c>
      <c r="M16" s="94">
        <v>52.66012321416742</v>
      </c>
      <c r="N16" s="95">
        <v>243.15306091308594</v>
      </c>
      <c r="O16" s="95">
        <v>3642.1376953125</v>
      </c>
      <c r="P16" s="77"/>
      <c r="Q16" s="96"/>
      <c r="R16" s="96"/>
      <c r="S16" s="97"/>
      <c r="T16" s="51">
        <v>0</v>
      </c>
      <c r="U16" s="51">
        <v>2</v>
      </c>
      <c r="V16" s="52">
        <v>0</v>
      </c>
      <c r="W16" s="52">
        <v>0.013333</v>
      </c>
      <c r="X16" s="52">
        <v>0.028593</v>
      </c>
      <c r="Y16" s="52">
        <v>0.54888</v>
      </c>
      <c r="Z16" s="52">
        <v>1</v>
      </c>
      <c r="AA16" s="52">
        <v>0</v>
      </c>
      <c r="AB16" s="82">
        <v>16</v>
      </c>
      <c r="AC16" s="82"/>
      <c r="AD16" s="98"/>
      <c r="AE16" s="85" t="s">
        <v>477</v>
      </c>
      <c r="AF16" s="85">
        <v>1032</v>
      </c>
      <c r="AG16" s="85">
        <v>1226</v>
      </c>
      <c r="AH16" s="85">
        <v>3109</v>
      </c>
      <c r="AI16" s="85">
        <v>6828</v>
      </c>
      <c r="AJ16" s="85"/>
      <c r="AK16" s="85" t="s">
        <v>506</v>
      </c>
      <c r="AL16" s="85" t="s">
        <v>529</v>
      </c>
      <c r="AM16" s="90" t="s">
        <v>551</v>
      </c>
      <c r="AN16" s="85"/>
      <c r="AO16" s="87">
        <v>40002.78009259259</v>
      </c>
      <c r="AP16" s="90" t="s">
        <v>578</v>
      </c>
      <c r="AQ16" s="85" t="b">
        <v>0</v>
      </c>
      <c r="AR16" s="85" t="b">
        <v>0</v>
      </c>
      <c r="AS16" s="85" t="b">
        <v>1</v>
      </c>
      <c r="AT16" s="85" t="s">
        <v>431</v>
      </c>
      <c r="AU16" s="85">
        <v>28</v>
      </c>
      <c r="AV16" s="90" t="s">
        <v>595</v>
      </c>
      <c r="AW16" s="85" t="b">
        <v>0</v>
      </c>
      <c r="AX16" s="85" t="s">
        <v>607</v>
      </c>
      <c r="AY16" s="90" t="s">
        <v>621</v>
      </c>
      <c r="AZ16" s="85" t="s">
        <v>66</v>
      </c>
      <c r="BA16" s="85" t="str">
        <f>REPLACE(INDEX(GroupVertices[Group],MATCH(Vertices[[#This Row],[Vertex]],GroupVertices[Vertex],0)),1,1,"")</f>
        <v>1</v>
      </c>
      <c r="BB16" s="51"/>
      <c r="BC16" s="51"/>
      <c r="BD16" s="51"/>
      <c r="BE16" s="51"/>
      <c r="BF16" s="51" t="s">
        <v>289</v>
      </c>
      <c r="BG16" s="51" t="s">
        <v>289</v>
      </c>
      <c r="BH16" s="132" t="s">
        <v>905</v>
      </c>
      <c r="BI16" s="132" t="s">
        <v>905</v>
      </c>
      <c r="BJ16" s="132" t="s">
        <v>929</v>
      </c>
      <c r="BK16" s="132" t="s">
        <v>929</v>
      </c>
      <c r="BL16" s="132">
        <v>1</v>
      </c>
      <c r="BM16" s="135">
        <v>4.166666666666667</v>
      </c>
      <c r="BN16" s="132">
        <v>0</v>
      </c>
      <c r="BO16" s="135">
        <v>0</v>
      </c>
      <c r="BP16" s="132">
        <v>0</v>
      </c>
      <c r="BQ16" s="135">
        <v>0</v>
      </c>
      <c r="BR16" s="132">
        <v>23</v>
      </c>
      <c r="BS16" s="135">
        <v>95.83333333333333</v>
      </c>
      <c r="BT16" s="132">
        <v>24</v>
      </c>
      <c r="BU16" s="2"/>
      <c r="BV16" s="3"/>
      <c r="BW16" s="3"/>
      <c r="BX16" s="3"/>
      <c r="BY16" s="3"/>
    </row>
    <row r="17" spans="1:77" ht="41.45" customHeight="1">
      <c r="A17" s="14" t="s">
        <v>232</v>
      </c>
      <c r="C17" s="15"/>
      <c r="D17" s="15" t="s">
        <v>64</v>
      </c>
      <c r="E17" s="93">
        <v>426.68407985579705</v>
      </c>
      <c r="F17" s="81">
        <v>98.76958067436571</v>
      </c>
      <c r="G17" s="112" t="s">
        <v>318</v>
      </c>
      <c r="H17" s="15"/>
      <c r="I17" s="16" t="s">
        <v>232</v>
      </c>
      <c r="J17" s="66"/>
      <c r="K17" s="66"/>
      <c r="L17" s="114" t="s">
        <v>652</v>
      </c>
      <c r="M17" s="94">
        <v>411.057747256387</v>
      </c>
      <c r="N17" s="95">
        <v>1926.6881103515625</v>
      </c>
      <c r="O17" s="95">
        <v>5377.607421875</v>
      </c>
      <c r="P17" s="77"/>
      <c r="Q17" s="96"/>
      <c r="R17" s="96"/>
      <c r="S17" s="97"/>
      <c r="T17" s="51">
        <v>10</v>
      </c>
      <c r="U17" s="51">
        <v>1</v>
      </c>
      <c r="V17" s="52">
        <v>40</v>
      </c>
      <c r="W17" s="52">
        <v>0.015152</v>
      </c>
      <c r="X17" s="52">
        <v>0.065287</v>
      </c>
      <c r="Y17" s="52">
        <v>2.396825</v>
      </c>
      <c r="Z17" s="52">
        <v>0.1111111111111111</v>
      </c>
      <c r="AA17" s="52">
        <v>0.1</v>
      </c>
      <c r="AB17" s="82">
        <v>17</v>
      </c>
      <c r="AC17" s="82"/>
      <c r="AD17" s="98"/>
      <c r="AE17" s="85" t="s">
        <v>478</v>
      </c>
      <c r="AF17" s="85">
        <v>143</v>
      </c>
      <c r="AG17" s="85">
        <v>9343</v>
      </c>
      <c r="AH17" s="85">
        <v>1939</v>
      </c>
      <c r="AI17" s="85">
        <v>355</v>
      </c>
      <c r="AJ17" s="85"/>
      <c r="AK17" s="85" t="s">
        <v>507</v>
      </c>
      <c r="AL17" s="85" t="s">
        <v>530</v>
      </c>
      <c r="AM17" s="90" t="s">
        <v>552</v>
      </c>
      <c r="AN17" s="85"/>
      <c r="AO17" s="87">
        <v>40231.63454861111</v>
      </c>
      <c r="AP17" s="90" t="s">
        <v>579</v>
      </c>
      <c r="AQ17" s="85" t="b">
        <v>0</v>
      </c>
      <c r="AR17" s="85" t="b">
        <v>0</v>
      </c>
      <c r="AS17" s="85" t="b">
        <v>1</v>
      </c>
      <c r="AT17" s="85" t="s">
        <v>431</v>
      </c>
      <c r="AU17" s="85">
        <v>156</v>
      </c>
      <c r="AV17" s="90" t="s">
        <v>595</v>
      </c>
      <c r="AW17" s="85" t="b">
        <v>0</v>
      </c>
      <c r="AX17" s="85" t="s">
        <v>607</v>
      </c>
      <c r="AY17" s="90" t="s">
        <v>622</v>
      </c>
      <c r="AZ17" s="85" t="s">
        <v>66</v>
      </c>
      <c r="BA17" s="85" t="str">
        <f>REPLACE(INDEX(GroupVertices[Group],MATCH(Vertices[[#This Row],[Vertex]],GroupVertices[Vertex],0)),1,1,"")</f>
        <v>1</v>
      </c>
      <c r="BB17" s="51"/>
      <c r="BC17" s="51"/>
      <c r="BD17" s="51"/>
      <c r="BE17" s="51"/>
      <c r="BF17" s="51" t="s">
        <v>289</v>
      </c>
      <c r="BG17" s="51" t="s">
        <v>289</v>
      </c>
      <c r="BH17" s="132" t="s">
        <v>905</v>
      </c>
      <c r="BI17" s="132" t="s">
        <v>905</v>
      </c>
      <c r="BJ17" s="132" t="s">
        <v>929</v>
      </c>
      <c r="BK17" s="132" t="s">
        <v>929</v>
      </c>
      <c r="BL17" s="132">
        <v>1</v>
      </c>
      <c r="BM17" s="135">
        <v>4.166666666666667</v>
      </c>
      <c r="BN17" s="132">
        <v>0</v>
      </c>
      <c r="BO17" s="135">
        <v>0</v>
      </c>
      <c r="BP17" s="132">
        <v>0</v>
      </c>
      <c r="BQ17" s="135">
        <v>0</v>
      </c>
      <c r="BR17" s="132">
        <v>23</v>
      </c>
      <c r="BS17" s="135">
        <v>95.83333333333333</v>
      </c>
      <c r="BT17" s="132">
        <v>24</v>
      </c>
      <c r="BU17" s="2"/>
      <c r="BV17" s="3"/>
      <c r="BW17" s="3"/>
      <c r="BX17" s="3"/>
      <c r="BY17" s="3"/>
    </row>
    <row r="18" spans="1:77" ht="41.45" customHeight="1">
      <c r="A18" s="14" t="s">
        <v>229</v>
      </c>
      <c r="C18" s="15"/>
      <c r="D18" s="15" t="s">
        <v>64</v>
      </c>
      <c r="E18" s="93">
        <v>189.58847736625515</v>
      </c>
      <c r="F18" s="81">
        <v>99.8717512752004</v>
      </c>
      <c r="G18" s="112" t="s">
        <v>315</v>
      </c>
      <c r="H18" s="15"/>
      <c r="I18" s="16" t="s">
        <v>229</v>
      </c>
      <c r="J18" s="66"/>
      <c r="K18" s="66"/>
      <c r="L18" s="114" t="s">
        <v>653</v>
      </c>
      <c r="M18" s="94">
        <v>43.74102501821715</v>
      </c>
      <c r="N18" s="95">
        <v>1629.0546875</v>
      </c>
      <c r="O18" s="95">
        <v>4596.02099609375</v>
      </c>
      <c r="P18" s="77"/>
      <c r="Q18" s="96"/>
      <c r="R18" s="96"/>
      <c r="S18" s="97"/>
      <c r="T18" s="51">
        <v>12</v>
      </c>
      <c r="U18" s="51">
        <v>6</v>
      </c>
      <c r="V18" s="52">
        <v>404.166667</v>
      </c>
      <c r="W18" s="52">
        <v>0.020833</v>
      </c>
      <c r="X18" s="52">
        <v>0.111752</v>
      </c>
      <c r="Y18" s="52">
        <v>3.443844</v>
      </c>
      <c r="Z18" s="52">
        <v>0.07692307692307693</v>
      </c>
      <c r="AA18" s="52">
        <v>0.14285714285714285</v>
      </c>
      <c r="AB18" s="82">
        <v>18</v>
      </c>
      <c r="AC18" s="82"/>
      <c r="AD18" s="98"/>
      <c r="AE18" s="85" t="s">
        <v>479</v>
      </c>
      <c r="AF18" s="85">
        <v>1350</v>
      </c>
      <c r="AG18" s="85">
        <v>1024</v>
      </c>
      <c r="AH18" s="85">
        <v>2972</v>
      </c>
      <c r="AI18" s="85">
        <v>5685</v>
      </c>
      <c r="AJ18" s="85"/>
      <c r="AK18" s="85" t="s">
        <v>508</v>
      </c>
      <c r="AL18" s="85" t="s">
        <v>531</v>
      </c>
      <c r="AM18" s="90" t="s">
        <v>553</v>
      </c>
      <c r="AN18" s="85"/>
      <c r="AO18" s="87">
        <v>43210.7153125</v>
      </c>
      <c r="AP18" s="90" t="s">
        <v>580</v>
      </c>
      <c r="AQ18" s="85" t="b">
        <v>0</v>
      </c>
      <c r="AR18" s="85" t="b">
        <v>0</v>
      </c>
      <c r="AS18" s="85" t="b">
        <v>0</v>
      </c>
      <c r="AT18" s="85" t="s">
        <v>431</v>
      </c>
      <c r="AU18" s="85">
        <v>21</v>
      </c>
      <c r="AV18" s="90" t="s">
        <v>595</v>
      </c>
      <c r="AW18" s="85" t="b">
        <v>0</v>
      </c>
      <c r="AX18" s="85" t="s">
        <v>607</v>
      </c>
      <c r="AY18" s="90" t="s">
        <v>623</v>
      </c>
      <c r="AZ18" s="85" t="s">
        <v>66</v>
      </c>
      <c r="BA18" s="85" t="str">
        <f>REPLACE(INDEX(GroupVertices[Group],MATCH(Vertices[[#This Row],[Vertex]],GroupVertices[Vertex],0)),1,1,"")</f>
        <v>1</v>
      </c>
      <c r="BB18" s="51" t="s">
        <v>883</v>
      </c>
      <c r="BC18" s="51" t="s">
        <v>883</v>
      </c>
      <c r="BD18" s="51" t="s">
        <v>283</v>
      </c>
      <c r="BE18" s="51" t="s">
        <v>283</v>
      </c>
      <c r="BF18" s="51" t="s">
        <v>290</v>
      </c>
      <c r="BG18" s="51" t="s">
        <v>893</v>
      </c>
      <c r="BH18" s="132" t="s">
        <v>906</v>
      </c>
      <c r="BI18" s="132" t="s">
        <v>916</v>
      </c>
      <c r="BJ18" s="132" t="s">
        <v>930</v>
      </c>
      <c r="BK18" s="132" t="s">
        <v>930</v>
      </c>
      <c r="BL18" s="132">
        <v>6</v>
      </c>
      <c r="BM18" s="135">
        <v>5.660377358490566</v>
      </c>
      <c r="BN18" s="132">
        <v>1</v>
      </c>
      <c r="BO18" s="135">
        <v>0.9433962264150944</v>
      </c>
      <c r="BP18" s="132">
        <v>0</v>
      </c>
      <c r="BQ18" s="135">
        <v>0</v>
      </c>
      <c r="BR18" s="132">
        <v>99</v>
      </c>
      <c r="BS18" s="135">
        <v>93.39622641509433</v>
      </c>
      <c r="BT18" s="132">
        <v>106</v>
      </c>
      <c r="BU18" s="2"/>
      <c r="BV18" s="3"/>
      <c r="BW18" s="3"/>
      <c r="BX18" s="3"/>
      <c r="BY18" s="3"/>
    </row>
    <row r="19" spans="1:77" ht="41.45" customHeight="1">
      <c r="A19" s="14" t="s">
        <v>220</v>
      </c>
      <c r="C19" s="15"/>
      <c r="D19" s="15" t="s">
        <v>64</v>
      </c>
      <c r="E19" s="93">
        <v>174.93922388871883</v>
      </c>
      <c r="F19" s="81">
        <v>99.93985028816216</v>
      </c>
      <c r="G19" s="112" t="s">
        <v>306</v>
      </c>
      <c r="H19" s="15"/>
      <c r="I19" s="16" t="s">
        <v>220</v>
      </c>
      <c r="J19" s="66"/>
      <c r="K19" s="66"/>
      <c r="L19" s="114" t="s">
        <v>654</v>
      </c>
      <c r="M19" s="94">
        <v>21.045893965155564</v>
      </c>
      <c r="N19" s="95">
        <v>3268.029296875</v>
      </c>
      <c r="O19" s="95">
        <v>6882.26708984375</v>
      </c>
      <c r="P19" s="77"/>
      <c r="Q19" s="96"/>
      <c r="R19" s="96"/>
      <c r="S19" s="97"/>
      <c r="T19" s="51">
        <v>0</v>
      </c>
      <c r="U19" s="51">
        <v>2</v>
      </c>
      <c r="V19" s="52">
        <v>0</v>
      </c>
      <c r="W19" s="52">
        <v>0.013333</v>
      </c>
      <c r="X19" s="52">
        <v>0.028593</v>
      </c>
      <c r="Y19" s="52">
        <v>0.54888</v>
      </c>
      <c r="Z19" s="52">
        <v>1</v>
      </c>
      <c r="AA19" s="52">
        <v>0</v>
      </c>
      <c r="AB19" s="82">
        <v>19</v>
      </c>
      <c r="AC19" s="82"/>
      <c r="AD19" s="98"/>
      <c r="AE19" s="85" t="s">
        <v>480</v>
      </c>
      <c r="AF19" s="85">
        <v>632</v>
      </c>
      <c r="AG19" s="85">
        <v>510</v>
      </c>
      <c r="AH19" s="85">
        <v>500</v>
      </c>
      <c r="AI19" s="85">
        <v>102</v>
      </c>
      <c r="AJ19" s="85"/>
      <c r="AK19" s="85" t="s">
        <v>509</v>
      </c>
      <c r="AL19" s="85" t="s">
        <v>532</v>
      </c>
      <c r="AM19" s="90" t="s">
        <v>554</v>
      </c>
      <c r="AN19" s="85"/>
      <c r="AO19" s="87">
        <v>42579.639027777775</v>
      </c>
      <c r="AP19" s="90" t="s">
        <v>581</v>
      </c>
      <c r="AQ19" s="85" t="b">
        <v>1</v>
      </c>
      <c r="AR19" s="85" t="b">
        <v>0</v>
      </c>
      <c r="AS19" s="85" t="b">
        <v>0</v>
      </c>
      <c r="AT19" s="85" t="s">
        <v>431</v>
      </c>
      <c r="AU19" s="85">
        <v>8</v>
      </c>
      <c r="AV19" s="85"/>
      <c r="AW19" s="85" t="b">
        <v>0</v>
      </c>
      <c r="AX19" s="85" t="s">
        <v>607</v>
      </c>
      <c r="AY19" s="90" t="s">
        <v>624</v>
      </c>
      <c r="AZ19" s="85" t="s">
        <v>66</v>
      </c>
      <c r="BA19" s="85" t="str">
        <f>REPLACE(INDEX(GroupVertices[Group],MATCH(Vertices[[#This Row],[Vertex]],GroupVertices[Vertex],0)),1,1,"")</f>
        <v>1</v>
      </c>
      <c r="BB19" s="51"/>
      <c r="BC19" s="51"/>
      <c r="BD19" s="51"/>
      <c r="BE19" s="51"/>
      <c r="BF19" s="51" t="s">
        <v>289</v>
      </c>
      <c r="BG19" s="51" t="s">
        <v>289</v>
      </c>
      <c r="BH19" s="132" t="s">
        <v>905</v>
      </c>
      <c r="BI19" s="132" t="s">
        <v>905</v>
      </c>
      <c r="BJ19" s="132" t="s">
        <v>929</v>
      </c>
      <c r="BK19" s="132" t="s">
        <v>929</v>
      </c>
      <c r="BL19" s="132">
        <v>1</v>
      </c>
      <c r="BM19" s="135">
        <v>4.166666666666667</v>
      </c>
      <c r="BN19" s="132">
        <v>0</v>
      </c>
      <c r="BO19" s="135">
        <v>0</v>
      </c>
      <c r="BP19" s="132">
        <v>0</v>
      </c>
      <c r="BQ19" s="135">
        <v>0</v>
      </c>
      <c r="BR19" s="132">
        <v>23</v>
      </c>
      <c r="BS19" s="135">
        <v>95.83333333333333</v>
      </c>
      <c r="BT19" s="132">
        <v>24</v>
      </c>
      <c r="BU19" s="2"/>
      <c r="BV19" s="3"/>
      <c r="BW19" s="3"/>
      <c r="BX19" s="3"/>
      <c r="BY19" s="3"/>
    </row>
    <row r="20" spans="1:77" ht="41.45" customHeight="1">
      <c r="A20" s="14" t="s">
        <v>221</v>
      </c>
      <c r="C20" s="15"/>
      <c r="D20" s="15" t="s">
        <v>64</v>
      </c>
      <c r="E20" s="93">
        <v>180.78182498384518</v>
      </c>
      <c r="F20" s="81">
        <v>99.9126901759887</v>
      </c>
      <c r="G20" s="112" t="s">
        <v>307</v>
      </c>
      <c r="H20" s="15"/>
      <c r="I20" s="16" t="s">
        <v>221</v>
      </c>
      <c r="J20" s="66"/>
      <c r="K20" s="66"/>
      <c r="L20" s="114" t="s">
        <v>655</v>
      </c>
      <c r="M20" s="94">
        <v>30.097454015501135</v>
      </c>
      <c r="N20" s="95">
        <v>1217.3380126953125</v>
      </c>
      <c r="O20" s="95">
        <v>9529.8349609375</v>
      </c>
      <c r="P20" s="77"/>
      <c r="Q20" s="96"/>
      <c r="R20" s="96"/>
      <c r="S20" s="97"/>
      <c r="T20" s="51">
        <v>0</v>
      </c>
      <c r="U20" s="51">
        <v>3</v>
      </c>
      <c r="V20" s="52">
        <v>9.2</v>
      </c>
      <c r="W20" s="52">
        <v>0.015625</v>
      </c>
      <c r="X20" s="52">
        <v>0.03657</v>
      </c>
      <c r="Y20" s="52">
        <v>0.800052</v>
      </c>
      <c r="Z20" s="52">
        <v>0.5</v>
      </c>
      <c r="AA20" s="52">
        <v>0</v>
      </c>
      <c r="AB20" s="82">
        <v>20</v>
      </c>
      <c r="AC20" s="82"/>
      <c r="AD20" s="98"/>
      <c r="AE20" s="85" t="s">
        <v>481</v>
      </c>
      <c r="AF20" s="85">
        <v>1401</v>
      </c>
      <c r="AG20" s="85">
        <v>715</v>
      </c>
      <c r="AH20" s="85">
        <v>3537</v>
      </c>
      <c r="AI20" s="85">
        <v>7982</v>
      </c>
      <c r="AJ20" s="85"/>
      <c r="AK20" s="85" t="s">
        <v>510</v>
      </c>
      <c r="AL20" s="85"/>
      <c r="AM20" s="90" t="s">
        <v>555</v>
      </c>
      <c r="AN20" s="85"/>
      <c r="AO20" s="87">
        <v>42039.670023148145</v>
      </c>
      <c r="AP20" s="90" t="s">
        <v>582</v>
      </c>
      <c r="AQ20" s="85" t="b">
        <v>0</v>
      </c>
      <c r="AR20" s="85" t="b">
        <v>0</v>
      </c>
      <c r="AS20" s="85" t="b">
        <v>1</v>
      </c>
      <c r="AT20" s="85" t="s">
        <v>431</v>
      </c>
      <c r="AU20" s="85">
        <v>21</v>
      </c>
      <c r="AV20" s="90" t="s">
        <v>595</v>
      </c>
      <c r="AW20" s="85" t="b">
        <v>0</v>
      </c>
      <c r="AX20" s="85" t="s">
        <v>607</v>
      </c>
      <c r="AY20" s="90" t="s">
        <v>625</v>
      </c>
      <c r="AZ20" s="85" t="s">
        <v>66</v>
      </c>
      <c r="BA20" s="85" t="str">
        <f>REPLACE(INDEX(GroupVertices[Group],MATCH(Vertices[[#This Row],[Vertex]],GroupVertices[Vertex],0)),1,1,"")</f>
        <v>1</v>
      </c>
      <c r="BB20" s="51"/>
      <c r="BC20" s="51"/>
      <c r="BD20" s="51"/>
      <c r="BE20" s="51"/>
      <c r="BF20" s="51" t="s">
        <v>289</v>
      </c>
      <c r="BG20" s="51" t="s">
        <v>894</v>
      </c>
      <c r="BH20" s="132" t="s">
        <v>907</v>
      </c>
      <c r="BI20" s="132" t="s">
        <v>917</v>
      </c>
      <c r="BJ20" s="132" t="s">
        <v>929</v>
      </c>
      <c r="BK20" s="132" t="s">
        <v>929</v>
      </c>
      <c r="BL20" s="132">
        <v>2</v>
      </c>
      <c r="BM20" s="135">
        <v>4.25531914893617</v>
      </c>
      <c r="BN20" s="132">
        <v>0</v>
      </c>
      <c r="BO20" s="135">
        <v>0</v>
      </c>
      <c r="BP20" s="132">
        <v>0</v>
      </c>
      <c r="BQ20" s="135">
        <v>0</v>
      </c>
      <c r="BR20" s="132">
        <v>45</v>
      </c>
      <c r="BS20" s="135">
        <v>95.74468085106383</v>
      </c>
      <c r="BT20" s="132">
        <v>47</v>
      </c>
      <c r="BU20" s="2"/>
      <c r="BV20" s="3"/>
      <c r="BW20" s="3"/>
      <c r="BX20" s="3"/>
      <c r="BY20" s="3"/>
    </row>
    <row r="21" spans="1:77" ht="41.45" customHeight="1">
      <c r="A21" s="14" t="s">
        <v>222</v>
      </c>
      <c r="C21" s="15"/>
      <c r="D21" s="15" t="s">
        <v>64</v>
      </c>
      <c r="E21" s="93">
        <v>980.1066557834234</v>
      </c>
      <c r="F21" s="81">
        <v>96.19692185395367</v>
      </c>
      <c r="G21" s="112" t="s">
        <v>308</v>
      </c>
      <c r="H21" s="15"/>
      <c r="I21" s="16" t="s">
        <v>222</v>
      </c>
      <c r="J21" s="66"/>
      <c r="K21" s="66"/>
      <c r="L21" s="114" t="s">
        <v>656</v>
      </c>
      <c r="M21" s="94">
        <v>1268.4391768057058</v>
      </c>
      <c r="N21" s="95">
        <v>1010.4819946289062</v>
      </c>
      <c r="O21" s="95">
        <v>772.864013671875</v>
      </c>
      <c r="P21" s="77"/>
      <c r="Q21" s="96"/>
      <c r="R21" s="96"/>
      <c r="S21" s="97"/>
      <c r="T21" s="51">
        <v>0</v>
      </c>
      <c r="U21" s="51">
        <v>2</v>
      </c>
      <c r="V21" s="52">
        <v>0</v>
      </c>
      <c r="W21" s="52">
        <v>0.013333</v>
      </c>
      <c r="X21" s="52">
        <v>0.028593</v>
      </c>
      <c r="Y21" s="52">
        <v>0.54888</v>
      </c>
      <c r="Z21" s="52">
        <v>1</v>
      </c>
      <c r="AA21" s="52">
        <v>0</v>
      </c>
      <c r="AB21" s="82">
        <v>21</v>
      </c>
      <c r="AC21" s="82"/>
      <c r="AD21" s="98"/>
      <c r="AE21" s="85" t="s">
        <v>482</v>
      </c>
      <c r="AF21" s="85">
        <v>3899</v>
      </c>
      <c r="AG21" s="85">
        <v>28761</v>
      </c>
      <c r="AH21" s="85">
        <v>30535</v>
      </c>
      <c r="AI21" s="85">
        <v>67208</v>
      </c>
      <c r="AJ21" s="85"/>
      <c r="AK21" s="85" t="s">
        <v>511</v>
      </c>
      <c r="AL21" s="85" t="s">
        <v>529</v>
      </c>
      <c r="AM21" s="90" t="s">
        <v>556</v>
      </c>
      <c r="AN21" s="85"/>
      <c r="AO21" s="87">
        <v>39859.46319444444</v>
      </c>
      <c r="AP21" s="90" t="s">
        <v>583</v>
      </c>
      <c r="AQ21" s="85" t="b">
        <v>1</v>
      </c>
      <c r="AR21" s="85" t="b">
        <v>0</v>
      </c>
      <c r="AS21" s="85" t="b">
        <v>1</v>
      </c>
      <c r="AT21" s="85" t="s">
        <v>431</v>
      </c>
      <c r="AU21" s="85">
        <v>440</v>
      </c>
      <c r="AV21" s="90" t="s">
        <v>595</v>
      </c>
      <c r="AW21" s="85" t="b">
        <v>0</v>
      </c>
      <c r="AX21" s="85" t="s">
        <v>607</v>
      </c>
      <c r="AY21" s="90" t="s">
        <v>626</v>
      </c>
      <c r="AZ21" s="85" t="s">
        <v>66</v>
      </c>
      <c r="BA21" s="85" t="str">
        <f>REPLACE(INDEX(GroupVertices[Group],MATCH(Vertices[[#This Row],[Vertex]],GroupVertices[Vertex],0)),1,1,"")</f>
        <v>1</v>
      </c>
      <c r="BB21" s="51"/>
      <c r="BC21" s="51"/>
      <c r="BD21" s="51"/>
      <c r="BE21" s="51"/>
      <c r="BF21" s="51" t="s">
        <v>289</v>
      </c>
      <c r="BG21" s="51" t="s">
        <v>289</v>
      </c>
      <c r="BH21" s="132" t="s">
        <v>905</v>
      </c>
      <c r="BI21" s="132" t="s">
        <v>905</v>
      </c>
      <c r="BJ21" s="132" t="s">
        <v>929</v>
      </c>
      <c r="BK21" s="132" t="s">
        <v>929</v>
      </c>
      <c r="BL21" s="132">
        <v>1</v>
      </c>
      <c r="BM21" s="135">
        <v>4.166666666666667</v>
      </c>
      <c r="BN21" s="132">
        <v>0</v>
      </c>
      <c r="BO21" s="135">
        <v>0</v>
      </c>
      <c r="BP21" s="132">
        <v>0</v>
      </c>
      <c r="BQ21" s="135">
        <v>0</v>
      </c>
      <c r="BR21" s="132">
        <v>23</v>
      </c>
      <c r="BS21" s="135">
        <v>95.83333333333333</v>
      </c>
      <c r="BT21" s="132">
        <v>24</v>
      </c>
      <c r="BU21" s="2"/>
      <c r="BV21" s="3"/>
      <c r="BW21" s="3"/>
      <c r="BX21" s="3"/>
      <c r="BY21" s="3"/>
    </row>
    <row r="22" spans="1:77" ht="41.45" customHeight="1">
      <c r="A22" s="14" t="s">
        <v>223</v>
      </c>
      <c r="C22" s="15"/>
      <c r="D22" s="15" t="s">
        <v>64</v>
      </c>
      <c r="E22" s="93">
        <v>217.0344522667755</v>
      </c>
      <c r="F22" s="81">
        <v>99.7441649921611</v>
      </c>
      <c r="G22" s="112" t="s">
        <v>309</v>
      </c>
      <c r="H22" s="15"/>
      <c r="I22" s="16" t="s">
        <v>223</v>
      </c>
      <c r="J22" s="66"/>
      <c r="K22" s="66"/>
      <c r="L22" s="114" t="s">
        <v>657</v>
      </c>
      <c r="M22" s="94">
        <v>86.26128027910879</v>
      </c>
      <c r="N22" s="95">
        <v>2285.66552734375</v>
      </c>
      <c r="O22" s="95">
        <v>9543.4580078125</v>
      </c>
      <c r="P22" s="77"/>
      <c r="Q22" s="96"/>
      <c r="R22" s="96"/>
      <c r="S22" s="97"/>
      <c r="T22" s="51">
        <v>0</v>
      </c>
      <c r="U22" s="51">
        <v>2</v>
      </c>
      <c r="V22" s="52">
        <v>0</v>
      </c>
      <c r="W22" s="52">
        <v>0.013333</v>
      </c>
      <c r="X22" s="52">
        <v>0.028593</v>
      </c>
      <c r="Y22" s="52">
        <v>0.54888</v>
      </c>
      <c r="Z22" s="52">
        <v>1</v>
      </c>
      <c r="AA22" s="52">
        <v>0</v>
      </c>
      <c r="AB22" s="82">
        <v>22</v>
      </c>
      <c r="AC22" s="82"/>
      <c r="AD22" s="98"/>
      <c r="AE22" s="85" t="s">
        <v>483</v>
      </c>
      <c r="AF22" s="85">
        <v>5000</v>
      </c>
      <c r="AG22" s="85">
        <v>1987</v>
      </c>
      <c r="AH22" s="85">
        <v>15157</v>
      </c>
      <c r="AI22" s="85">
        <v>22507</v>
      </c>
      <c r="AJ22" s="85"/>
      <c r="AK22" s="85" t="s">
        <v>512</v>
      </c>
      <c r="AL22" s="85" t="s">
        <v>533</v>
      </c>
      <c r="AM22" s="85"/>
      <c r="AN22" s="85"/>
      <c r="AO22" s="87">
        <v>42677.43269675926</v>
      </c>
      <c r="AP22" s="90" t="s">
        <v>584</v>
      </c>
      <c r="AQ22" s="85" t="b">
        <v>1</v>
      </c>
      <c r="AR22" s="85" t="b">
        <v>0</v>
      </c>
      <c r="AS22" s="85" t="b">
        <v>0</v>
      </c>
      <c r="AT22" s="85" t="s">
        <v>431</v>
      </c>
      <c r="AU22" s="85">
        <v>19</v>
      </c>
      <c r="AV22" s="85"/>
      <c r="AW22" s="85" t="b">
        <v>0</v>
      </c>
      <c r="AX22" s="85" t="s">
        <v>607</v>
      </c>
      <c r="AY22" s="90" t="s">
        <v>627</v>
      </c>
      <c r="AZ22" s="85" t="s">
        <v>66</v>
      </c>
      <c r="BA22" s="85" t="str">
        <f>REPLACE(INDEX(GroupVertices[Group],MATCH(Vertices[[#This Row],[Vertex]],GroupVertices[Vertex],0)),1,1,"")</f>
        <v>1</v>
      </c>
      <c r="BB22" s="51"/>
      <c r="BC22" s="51"/>
      <c r="BD22" s="51"/>
      <c r="BE22" s="51"/>
      <c r="BF22" s="51" t="s">
        <v>289</v>
      </c>
      <c r="BG22" s="51" t="s">
        <v>289</v>
      </c>
      <c r="BH22" s="132" t="s">
        <v>905</v>
      </c>
      <c r="BI22" s="132" t="s">
        <v>905</v>
      </c>
      <c r="BJ22" s="132" t="s">
        <v>929</v>
      </c>
      <c r="BK22" s="132" t="s">
        <v>929</v>
      </c>
      <c r="BL22" s="132">
        <v>1</v>
      </c>
      <c r="BM22" s="135">
        <v>4.166666666666667</v>
      </c>
      <c r="BN22" s="132">
        <v>0</v>
      </c>
      <c r="BO22" s="135">
        <v>0</v>
      </c>
      <c r="BP22" s="132">
        <v>0</v>
      </c>
      <c r="BQ22" s="135">
        <v>0</v>
      </c>
      <c r="BR22" s="132">
        <v>23</v>
      </c>
      <c r="BS22" s="135">
        <v>95.83333333333333</v>
      </c>
      <c r="BT22" s="132">
        <v>24</v>
      </c>
      <c r="BU22" s="2"/>
      <c r="BV22" s="3"/>
      <c r="BW22" s="3"/>
      <c r="BX22" s="3"/>
      <c r="BY22" s="3"/>
    </row>
    <row r="23" spans="1:77" ht="41.45" customHeight="1">
      <c r="A23" s="14" t="s">
        <v>224</v>
      </c>
      <c r="C23" s="15"/>
      <c r="D23" s="15" t="s">
        <v>64</v>
      </c>
      <c r="E23" s="93">
        <v>187.5364418596742</v>
      </c>
      <c r="F23" s="81">
        <v>99.88129043654912</v>
      </c>
      <c r="G23" s="112" t="s">
        <v>310</v>
      </c>
      <c r="H23" s="15"/>
      <c r="I23" s="16" t="s">
        <v>224</v>
      </c>
      <c r="J23" s="66"/>
      <c r="K23" s="66"/>
      <c r="L23" s="114" t="s">
        <v>658</v>
      </c>
      <c r="M23" s="94">
        <v>40.561940512729926</v>
      </c>
      <c r="N23" s="95">
        <v>404.38409423828125</v>
      </c>
      <c r="O23" s="95">
        <v>7010.552734375</v>
      </c>
      <c r="P23" s="77"/>
      <c r="Q23" s="96"/>
      <c r="R23" s="96"/>
      <c r="S23" s="97"/>
      <c r="T23" s="51">
        <v>0</v>
      </c>
      <c r="U23" s="51">
        <v>2</v>
      </c>
      <c r="V23" s="52">
        <v>0</v>
      </c>
      <c r="W23" s="52">
        <v>0.013333</v>
      </c>
      <c r="X23" s="52">
        <v>0.028593</v>
      </c>
      <c r="Y23" s="52">
        <v>0.54888</v>
      </c>
      <c r="Z23" s="52">
        <v>1</v>
      </c>
      <c r="AA23" s="52">
        <v>0</v>
      </c>
      <c r="AB23" s="82">
        <v>23</v>
      </c>
      <c r="AC23" s="82"/>
      <c r="AD23" s="98"/>
      <c r="AE23" s="85" t="s">
        <v>484</v>
      </c>
      <c r="AF23" s="85">
        <v>573</v>
      </c>
      <c r="AG23" s="85">
        <v>952</v>
      </c>
      <c r="AH23" s="85">
        <v>10150</v>
      </c>
      <c r="AI23" s="85">
        <v>5559</v>
      </c>
      <c r="AJ23" s="85"/>
      <c r="AK23" s="85" t="s">
        <v>513</v>
      </c>
      <c r="AL23" s="85" t="s">
        <v>534</v>
      </c>
      <c r="AM23" s="90" t="s">
        <v>557</v>
      </c>
      <c r="AN23" s="85"/>
      <c r="AO23" s="87">
        <v>39844.69652777778</v>
      </c>
      <c r="AP23" s="90" t="s">
        <v>585</v>
      </c>
      <c r="AQ23" s="85" t="b">
        <v>0</v>
      </c>
      <c r="AR23" s="85" t="b">
        <v>0</v>
      </c>
      <c r="AS23" s="85" t="b">
        <v>1</v>
      </c>
      <c r="AT23" s="85" t="s">
        <v>431</v>
      </c>
      <c r="AU23" s="85">
        <v>90</v>
      </c>
      <c r="AV23" s="90" t="s">
        <v>597</v>
      </c>
      <c r="AW23" s="85" t="b">
        <v>0</v>
      </c>
      <c r="AX23" s="85" t="s">
        <v>607</v>
      </c>
      <c r="AY23" s="90" t="s">
        <v>628</v>
      </c>
      <c r="AZ23" s="85" t="s">
        <v>66</v>
      </c>
      <c r="BA23" s="85" t="str">
        <f>REPLACE(INDEX(GroupVertices[Group],MATCH(Vertices[[#This Row],[Vertex]],GroupVertices[Vertex],0)),1,1,"")</f>
        <v>1</v>
      </c>
      <c r="BB23" s="51"/>
      <c r="BC23" s="51"/>
      <c r="BD23" s="51"/>
      <c r="BE23" s="51"/>
      <c r="BF23" s="51" t="s">
        <v>289</v>
      </c>
      <c r="BG23" s="51" t="s">
        <v>289</v>
      </c>
      <c r="BH23" s="132" t="s">
        <v>905</v>
      </c>
      <c r="BI23" s="132" t="s">
        <v>905</v>
      </c>
      <c r="BJ23" s="132" t="s">
        <v>929</v>
      </c>
      <c r="BK23" s="132" t="s">
        <v>929</v>
      </c>
      <c r="BL23" s="132">
        <v>1</v>
      </c>
      <c r="BM23" s="135">
        <v>4.166666666666667</v>
      </c>
      <c r="BN23" s="132">
        <v>0</v>
      </c>
      <c r="BO23" s="135">
        <v>0</v>
      </c>
      <c r="BP23" s="132">
        <v>0</v>
      </c>
      <c r="BQ23" s="135">
        <v>0</v>
      </c>
      <c r="BR23" s="132">
        <v>23</v>
      </c>
      <c r="BS23" s="135">
        <v>95.83333333333333</v>
      </c>
      <c r="BT23" s="132">
        <v>24</v>
      </c>
      <c r="BU23" s="2"/>
      <c r="BV23" s="3"/>
      <c r="BW23" s="3"/>
      <c r="BX23" s="3"/>
      <c r="BY23" s="3"/>
    </row>
    <row r="24" spans="1:77" ht="41.45" customHeight="1">
      <c r="A24" s="14" t="s">
        <v>225</v>
      </c>
      <c r="C24" s="15"/>
      <c r="D24" s="15" t="s">
        <v>64</v>
      </c>
      <c r="E24" s="93">
        <v>267.6228276026256</v>
      </c>
      <c r="F24" s="81">
        <v>99.50899816724446</v>
      </c>
      <c r="G24" s="112" t="s">
        <v>311</v>
      </c>
      <c r="H24" s="15"/>
      <c r="I24" s="16" t="s">
        <v>225</v>
      </c>
      <c r="J24" s="66"/>
      <c r="K24" s="66"/>
      <c r="L24" s="114" t="s">
        <v>659</v>
      </c>
      <c r="M24" s="94">
        <v>164.63454412966195</v>
      </c>
      <c r="N24" s="95">
        <v>7841.970703125</v>
      </c>
      <c r="O24" s="95">
        <v>7451.67578125</v>
      </c>
      <c r="P24" s="77"/>
      <c r="Q24" s="96"/>
      <c r="R24" s="96"/>
      <c r="S24" s="97"/>
      <c r="T24" s="51">
        <v>0</v>
      </c>
      <c r="U24" s="51">
        <v>2</v>
      </c>
      <c r="V24" s="52">
        <v>0</v>
      </c>
      <c r="W24" s="52">
        <v>0.014085</v>
      </c>
      <c r="X24" s="52">
        <v>0.0174</v>
      </c>
      <c r="Y24" s="52">
        <v>0.60069</v>
      </c>
      <c r="Z24" s="52">
        <v>1</v>
      </c>
      <c r="AA24" s="52">
        <v>0</v>
      </c>
      <c r="AB24" s="82">
        <v>24</v>
      </c>
      <c r="AC24" s="82"/>
      <c r="AD24" s="98"/>
      <c r="AE24" s="85" t="s">
        <v>485</v>
      </c>
      <c r="AF24" s="85">
        <v>997</v>
      </c>
      <c r="AG24" s="85">
        <v>3762</v>
      </c>
      <c r="AH24" s="85">
        <v>66005</v>
      </c>
      <c r="AI24" s="85">
        <v>805</v>
      </c>
      <c r="AJ24" s="85"/>
      <c r="AK24" s="85" t="s">
        <v>514</v>
      </c>
      <c r="AL24" s="85" t="s">
        <v>527</v>
      </c>
      <c r="AM24" s="90" t="s">
        <v>558</v>
      </c>
      <c r="AN24" s="85"/>
      <c r="AO24" s="87">
        <v>40396.75666666667</v>
      </c>
      <c r="AP24" s="90" t="s">
        <v>586</v>
      </c>
      <c r="AQ24" s="85" t="b">
        <v>0</v>
      </c>
      <c r="AR24" s="85" t="b">
        <v>0</v>
      </c>
      <c r="AS24" s="85" t="b">
        <v>0</v>
      </c>
      <c r="AT24" s="85" t="s">
        <v>594</v>
      </c>
      <c r="AU24" s="85">
        <v>161</v>
      </c>
      <c r="AV24" s="90" t="s">
        <v>599</v>
      </c>
      <c r="AW24" s="85" t="b">
        <v>0</v>
      </c>
      <c r="AX24" s="85" t="s">
        <v>607</v>
      </c>
      <c r="AY24" s="90" t="s">
        <v>629</v>
      </c>
      <c r="AZ24" s="85" t="s">
        <v>66</v>
      </c>
      <c r="BA24" s="85" t="str">
        <f>REPLACE(INDEX(GroupVertices[Group],MATCH(Vertices[[#This Row],[Vertex]],GroupVertices[Vertex],0)),1,1,"")</f>
        <v>2</v>
      </c>
      <c r="BB24" s="51"/>
      <c r="BC24" s="51"/>
      <c r="BD24" s="51"/>
      <c r="BE24" s="51"/>
      <c r="BF24" s="51" t="s">
        <v>287</v>
      </c>
      <c r="BG24" s="51" t="s">
        <v>287</v>
      </c>
      <c r="BH24" s="132" t="s">
        <v>908</v>
      </c>
      <c r="BI24" s="132" t="s">
        <v>918</v>
      </c>
      <c r="BJ24" s="132" t="s">
        <v>923</v>
      </c>
      <c r="BK24" s="132" t="s">
        <v>923</v>
      </c>
      <c r="BL24" s="132">
        <v>1</v>
      </c>
      <c r="BM24" s="135">
        <v>2.5</v>
      </c>
      <c r="BN24" s="132">
        <v>0</v>
      </c>
      <c r="BO24" s="135">
        <v>0</v>
      </c>
      <c r="BP24" s="132">
        <v>0</v>
      </c>
      <c r="BQ24" s="135">
        <v>0</v>
      </c>
      <c r="BR24" s="132">
        <v>39</v>
      </c>
      <c r="BS24" s="135">
        <v>97.5</v>
      </c>
      <c r="BT24" s="132">
        <v>40</v>
      </c>
      <c r="BU24" s="2"/>
      <c r="BV24" s="3"/>
      <c r="BW24" s="3"/>
      <c r="BX24" s="3"/>
      <c r="BY24" s="3"/>
    </row>
    <row r="25" spans="1:77" ht="41.45" customHeight="1">
      <c r="A25" s="14" t="s">
        <v>226</v>
      </c>
      <c r="C25" s="15"/>
      <c r="D25" s="15" t="s">
        <v>64</v>
      </c>
      <c r="E25" s="93">
        <v>183.17586640818965</v>
      </c>
      <c r="F25" s="81">
        <v>99.90156115441518</v>
      </c>
      <c r="G25" s="112" t="s">
        <v>312</v>
      </c>
      <c r="H25" s="15"/>
      <c r="I25" s="16" t="s">
        <v>226</v>
      </c>
      <c r="J25" s="66"/>
      <c r="K25" s="66"/>
      <c r="L25" s="114" t="s">
        <v>660</v>
      </c>
      <c r="M25" s="94">
        <v>33.80638593856957</v>
      </c>
      <c r="N25" s="95">
        <v>3172.693359375</v>
      </c>
      <c r="O25" s="95">
        <v>2534.62060546875</v>
      </c>
      <c r="P25" s="77"/>
      <c r="Q25" s="96"/>
      <c r="R25" s="96"/>
      <c r="S25" s="97"/>
      <c r="T25" s="51">
        <v>0</v>
      </c>
      <c r="U25" s="51">
        <v>2</v>
      </c>
      <c r="V25" s="52">
        <v>0</v>
      </c>
      <c r="W25" s="52">
        <v>0.013333</v>
      </c>
      <c r="X25" s="52">
        <v>0.028593</v>
      </c>
      <c r="Y25" s="52">
        <v>0.54888</v>
      </c>
      <c r="Z25" s="52">
        <v>1</v>
      </c>
      <c r="AA25" s="52">
        <v>0</v>
      </c>
      <c r="AB25" s="82">
        <v>25</v>
      </c>
      <c r="AC25" s="82"/>
      <c r="AD25" s="98"/>
      <c r="AE25" s="85" t="s">
        <v>486</v>
      </c>
      <c r="AF25" s="85">
        <v>474</v>
      </c>
      <c r="AG25" s="85">
        <v>799</v>
      </c>
      <c r="AH25" s="85">
        <v>8304</v>
      </c>
      <c r="AI25" s="85">
        <v>18091</v>
      </c>
      <c r="AJ25" s="85"/>
      <c r="AK25" s="85" t="s">
        <v>515</v>
      </c>
      <c r="AL25" s="85" t="s">
        <v>535</v>
      </c>
      <c r="AM25" s="90" t="s">
        <v>559</v>
      </c>
      <c r="AN25" s="85"/>
      <c r="AO25" s="87">
        <v>40884.53833333333</v>
      </c>
      <c r="AP25" s="90" t="s">
        <v>587</v>
      </c>
      <c r="AQ25" s="85" t="b">
        <v>1</v>
      </c>
      <c r="AR25" s="85" t="b">
        <v>0</v>
      </c>
      <c r="AS25" s="85" t="b">
        <v>0</v>
      </c>
      <c r="AT25" s="85" t="s">
        <v>431</v>
      </c>
      <c r="AU25" s="85">
        <v>26</v>
      </c>
      <c r="AV25" s="90" t="s">
        <v>595</v>
      </c>
      <c r="AW25" s="85" t="b">
        <v>0</v>
      </c>
      <c r="AX25" s="85" t="s">
        <v>607</v>
      </c>
      <c r="AY25" s="90" t="s">
        <v>630</v>
      </c>
      <c r="AZ25" s="85" t="s">
        <v>66</v>
      </c>
      <c r="BA25" s="85" t="str">
        <f>REPLACE(INDEX(GroupVertices[Group],MATCH(Vertices[[#This Row],[Vertex]],GroupVertices[Vertex],0)),1,1,"")</f>
        <v>1</v>
      </c>
      <c r="BB25" s="51"/>
      <c r="BC25" s="51"/>
      <c r="BD25" s="51"/>
      <c r="BE25" s="51"/>
      <c r="BF25" s="51" t="s">
        <v>289</v>
      </c>
      <c r="BG25" s="51" t="s">
        <v>289</v>
      </c>
      <c r="BH25" s="132" t="s">
        <v>905</v>
      </c>
      <c r="BI25" s="132" t="s">
        <v>905</v>
      </c>
      <c r="BJ25" s="132" t="s">
        <v>929</v>
      </c>
      <c r="BK25" s="132" t="s">
        <v>929</v>
      </c>
      <c r="BL25" s="132">
        <v>1</v>
      </c>
      <c r="BM25" s="135">
        <v>4.166666666666667</v>
      </c>
      <c r="BN25" s="132">
        <v>0</v>
      </c>
      <c r="BO25" s="135">
        <v>0</v>
      </c>
      <c r="BP25" s="132">
        <v>0</v>
      </c>
      <c r="BQ25" s="135">
        <v>0</v>
      </c>
      <c r="BR25" s="132">
        <v>23</v>
      </c>
      <c r="BS25" s="135">
        <v>95.83333333333333</v>
      </c>
      <c r="BT25" s="132">
        <v>24</v>
      </c>
      <c r="BU25" s="2"/>
      <c r="BV25" s="3"/>
      <c r="BW25" s="3"/>
      <c r="BX25" s="3"/>
      <c r="BY25" s="3"/>
    </row>
    <row r="26" spans="1:77" ht="41.45" customHeight="1">
      <c r="A26" s="14" t="s">
        <v>230</v>
      </c>
      <c r="C26" s="15"/>
      <c r="D26" s="15" t="s">
        <v>64</v>
      </c>
      <c r="E26" s="93">
        <v>328.0438730741761</v>
      </c>
      <c r="F26" s="81">
        <v>99.22812286086516</v>
      </c>
      <c r="G26" s="112" t="s">
        <v>316</v>
      </c>
      <c r="H26" s="15"/>
      <c r="I26" s="16" t="s">
        <v>230</v>
      </c>
      <c r="J26" s="66"/>
      <c r="K26" s="66"/>
      <c r="L26" s="114" t="s">
        <v>661</v>
      </c>
      <c r="M26" s="94">
        <v>258.2409212356747</v>
      </c>
      <c r="N26" s="95">
        <v>2240.086181640625</v>
      </c>
      <c r="O26" s="95">
        <v>520.5361938476562</v>
      </c>
      <c r="P26" s="77"/>
      <c r="Q26" s="96"/>
      <c r="R26" s="96"/>
      <c r="S26" s="97"/>
      <c r="T26" s="51">
        <v>1</v>
      </c>
      <c r="U26" s="51">
        <v>2</v>
      </c>
      <c r="V26" s="52">
        <v>0</v>
      </c>
      <c r="W26" s="52">
        <v>0.013333</v>
      </c>
      <c r="X26" s="52">
        <v>0.028593</v>
      </c>
      <c r="Y26" s="52">
        <v>0.54888</v>
      </c>
      <c r="Z26" s="52">
        <v>1</v>
      </c>
      <c r="AA26" s="52">
        <v>0.5</v>
      </c>
      <c r="AB26" s="82">
        <v>26</v>
      </c>
      <c r="AC26" s="82"/>
      <c r="AD26" s="98"/>
      <c r="AE26" s="85" t="s">
        <v>487</v>
      </c>
      <c r="AF26" s="85">
        <v>3409</v>
      </c>
      <c r="AG26" s="85">
        <v>5882</v>
      </c>
      <c r="AH26" s="85">
        <v>19932</v>
      </c>
      <c r="AI26" s="85">
        <v>14169</v>
      </c>
      <c r="AJ26" s="85"/>
      <c r="AK26" s="85" t="s">
        <v>516</v>
      </c>
      <c r="AL26" s="85" t="s">
        <v>536</v>
      </c>
      <c r="AM26" s="90" t="s">
        <v>560</v>
      </c>
      <c r="AN26" s="85"/>
      <c r="AO26" s="87">
        <v>42203.93876157407</v>
      </c>
      <c r="AP26" s="90" t="s">
        <v>588</v>
      </c>
      <c r="AQ26" s="85" t="b">
        <v>0</v>
      </c>
      <c r="AR26" s="85" t="b">
        <v>0</v>
      </c>
      <c r="AS26" s="85" t="b">
        <v>1</v>
      </c>
      <c r="AT26" s="85" t="s">
        <v>431</v>
      </c>
      <c r="AU26" s="85">
        <v>165</v>
      </c>
      <c r="AV26" s="90" t="s">
        <v>600</v>
      </c>
      <c r="AW26" s="85" t="b">
        <v>0</v>
      </c>
      <c r="AX26" s="85" t="s">
        <v>607</v>
      </c>
      <c r="AY26" s="90" t="s">
        <v>631</v>
      </c>
      <c r="AZ26" s="85" t="s">
        <v>66</v>
      </c>
      <c r="BA26" s="85" t="str">
        <f>REPLACE(INDEX(GroupVertices[Group],MATCH(Vertices[[#This Row],[Vertex]],GroupVertices[Vertex],0)),1,1,"")</f>
        <v>1</v>
      </c>
      <c r="BB26" s="51"/>
      <c r="BC26" s="51"/>
      <c r="BD26" s="51"/>
      <c r="BE26" s="51"/>
      <c r="BF26" s="51" t="s">
        <v>289</v>
      </c>
      <c r="BG26" s="51" t="s">
        <v>289</v>
      </c>
      <c r="BH26" s="132" t="s">
        <v>905</v>
      </c>
      <c r="BI26" s="132" t="s">
        <v>905</v>
      </c>
      <c r="BJ26" s="132" t="s">
        <v>929</v>
      </c>
      <c r="BK26" s="132" t="s">
        <v>929</v>
      </c>
      <c r="BL26" s="132">
        <v>1</v>
      </c>
      <c r="BM26" s="135">
        <v>4.166666666666667</v>
      </c>
      <c r="BN26" s="132">
        <v>0</v>
      </c>
      <c r="BO26" s="135">
        <v>0</v>
      </c>
      <c r="BP26" s="132">
        <v>0</v>
      </c>
      <c r="BQ26" s="135">
        <v>0</v>
      </c>
      <c r="BR26" s="132">
        <v>23</v>
      </c>
      <c r="BS26" s="135">
        <v>95.83333333333333</v>
      </c>
      <c r="BT26" s="132">
        <v>24</v>
      </c>
      <c r="BU26" s="2"/>
      <c r="BV26" s="3"/>
      <c r="BW26" s="3"/>
      <c r="BX26" s="3"/>
      <c r="BY26" s="3"/>
    </row>
    <row r="27" spans="1:77" ht="41.45" customHeight="1">
      <c r="A27" s="14" t="s">
        <v>231</v>
      </c>
      <c r="C27" s="15"/>
      <c r="D27" s="15" t="s">
        <v>64</v>
      </c>
      <c r="E27" s="93">
        <v>202.32819780294528</v>
      </c>
      <c r="F27" s="81">
        <v>99.81252898182701</v>
      </c>
      <c r="G27" s="112" t="s">
        <v>317</v>
      </c>
      <c r="H27" s="15"/>
      <c r="I27" s="16" t="s">
        <v>231</v>
      </c>
      <c r="J27" s="66"/>
      <c r="K27" s="66"/>
      <c r="L27" s="114" t="s">
        <v>662</v>
      </c>
      <c r="M27" s="94">
        <v>63.47784132311701</v>
      </c>
      <c r="N27" s="95">
        <v>9532.8583984375</v>
      </c>
      <c r="O27" s="95">
        <v>447.89654541015625</v>
      </c>
      <c r="P27" s="77"/>
      <c r="Q27" s="96"/>
      <c r="R27" s="96"/>
      <c r="S27" s="97"/>
      <c r="T27" s="51">
        <v>1</v>
      </c>
      <c r="U27" s="51">
        <v>4</v>
      </c>
      <c r="V27" s="52">
        <v>21.633333</v>
      </c>
      <c r="W27" s="52">
        <v>0.015625</v>
      </c>
      <c r="X27" s="52">
        <v>0.055762</v>
      </c>
      <c r="Y27" s="52">
        <v>1.129892</v>
      </c>
      <c r="Z27" s="52">
        <v>0.35</v>
      </c>
      <c r="AA27" s="52">
        <v>0</v>
      </c>
      <c r="AB27" s="82">
        <v>27</v>
      </c>
      <c r="AC27" s="82"/>
      <c r="AD27" s="98"/>
      <c r="AE27" s="85" t="s">
        <v>488</v>
      </c>
      <c r="AF27" s="85">
        <v>492</v>
      </c>
      <c r="AG27" s="85">
        <v>1471</v>
      </c>
      <c r="AH27" s="85">
        <v>10564</v>
      </c>
      <c r="AI27" s="85">
        <v>9643</v>
      </c>
      <c r="AJ27" s="85"/>
      <c r="AK27" s="85" t="s">
        <v>517</v>
      </c>
      <c r="AL27" s="85"/>
      <c r="AM27" s="85"/>
      <c r="AN27" s="85"/>
      <c r="AO27" s="87">
        <v>40165.457604166666</v>
      </c>
      <c r="AP27" s="90" t="s">
        <v>589</v>
      </c>
      <c r="AQ27" s="85" t="b">
        <v>0</v>
      </c>
      <c r="AR27" s="85" t="b">
        <v>0</v>
      </c>
      <c r="AS27" s="85" t="b">
        <v>1</v>
      </c>
      <c r="AT27" s="85" t="s">
        <v>431</v>
      </c>
      <c r="AU27" s="85">
        <v>36</v>
      </c>
      <c r="AV27" s="90" t="s">
        <v>597</v>
      </c>
      <c r="AW27" s="85" t="b">
        <v>0</v>
      </c>
      <c r="AX27" s="85" t="s">
        <v>607</v>
      </c>
      <c r="AY27" s="90" t="s">
        <v>632</v>
      </c>
      <c r="AZ27" s="85" t="s">
        <v>66</v>
      </c>
      <c r="BA27" s="85" t="str">
        <f>REPLACE(INDEX(GroupVertices[Group],MATCH(Vertices[[#This Row],[Vertex]],GroupVertices[Vertex],0)),1,1,"")</f>
        <v>3</v>
      </c>
      <c r="BB27" s="51" t="s">
        <v>279</v>
      </c>
      <c r="BC27" s="51" t="s">
        <v>279</v>
      </c>
      <c r="BD27" s="51" t="s">
        <v>283</v>
      </c>
      <c r="BE27" s="51" t="s">
        <v>283</v>
      </c>
      <c r="BF27" s="51" t="s">
        <v>289</v>
      </c>
      <c r="BG27" s="51" t="s">
        <v>894</v>
      </c>
      <c r="BH27" s="132" t="s">
        <v>909</v>
      </c>
      <c r="BI27" s="132" t="s">
        <v>919</v>
      </c>
      <c r="BJ27" s="132" t="s">
        <v>931</v>
      </c>
      <c r="BK27" s="132" t="s">
        <v>931</v>
      </c>
      <c r="BL27" s="132">
        <v>1</v>
      </c>
      <c r="BM27" s="135">
        <v>2.380952380952381</v>
      </c>
      <c r="BN27" s="132">
        <v>0</v>
      </c>
      <c r="BO27" s="135">
        <v>0</v>
      </c>
      <c r="BP27" s="132">
        <v>0</v>
      </c>
      <c r="BQ27" s="135">
        <v>0</v>
      </c>
      <c r="BR27" s="132">
        <v>41</v>
      </c>
      <c r="BS27" s="135">
        <v>97.61904761904762</v>
      </c>
      <c r="BT27" s="132">
        <v>42</v>
      </c>
      <c r="BU27" s="2"/>
      <c r="BV27" s="3"/>
      <c r="BW27" s="3"/>
      <c r="BX27" s="3"/>
      <c r="BY27" s="3"/>
    </row>
    <row r="28" spans="1:77" ht="41.45" customHeight="1">
      <c r="A28" s="14" t="s">
        <v>233</v>
      </c>
      <c r="C28" s="15"/>
      <c r="D28" s="15" t="s">
        <v>64</v>
      </c>
      <c r="E28" s="93">
        <v>183.91687923001055</v>
      </c>
      <c r="F28" s="81">
        <v>99.89811645726147</v>
      </c>
      <c r="G28" s="112" t="s">
        <v>319</v>
      </c>
      <c r="H28" s="15"/>
      <c r="I28" s="16" t="s">
        <v>233</v>
      </c>
      <c r="J28" s="66"/>
      <c r="K28" s="66"/>
      <c r="L28" s="114" t="s">
        <v>663</v>
      </c>
      <c r="M28" s="94">
        <v>34.95438867666218</v>
      </c>
      <c r="N28" s="95">
        <v>9444.4072265625</v>
      </c>
      <c r="O28" s="95">
        <v>9566.3955078125</v>
      </c>
      <c r="P28" s="77"/>
      <c r="Q28" s="96"/>
      <c r="R28" s="96"/>
      <c r="S28" s="97"/>
      <c r="T28" s="51">
        <v>2</v>
      </c>
      <c r="U28" s="51">
        <v>2</v>
      </c>
      <c r="V28" s="52">
        <v>8.166667</v>
      </c>
      <c r="W28" s="52">
        <v>0.015385</v>
      </c>
      <c r="X28" s="52">
        <v>0.046684</v>
      </c>
      <c r="Y28" s="52">
        <v>0.922263</v>
      </c>
      <c r="Z28" s="52">
        <v>0.4166666666666667</v>
      </c>
      <c r="AA28" s="52">
        <v>0</v>
      </c>
      <c r="AB28" s="82">
        <v>28</v>
      </c>
      <c r="AC28" s="82"/>
      <c r="AD28" s="98"/>
      <c r="AE28" s="85" t="s">
        <v>489</v>
      </c>
      <c r="AF28" s="85">
        <v>1160</v>
      </c>
      <c r="AG28" s="85">
        <v>825</v>
      </c>
      <c r="AH28" s="85">
        <v>7087</v>
      </c>
      <c r="AI28" s="85">
        <v>5418</v>
      </c>
      <c r="AJ28" s="85"/>
      <c r="AK28" s="85" t="s">
        <v>518</v>
      </c>
      <c r="AL28" s="85"/>
      <c r="AM28" s="90" t="s">
        <v>561</v>
      </c>
      <c r="AN28" s="85"/>
      <c r="AO28" s="87">
        <v>40814.82984953704</v>
      </c>
      <c r="AP28" s="85"/>
      <c r="AQ28" s="85" t="b">
        <v>1</v>
      </c>
      <c r="AR28" s="85" t="b">
        <v>0</v>
      </c>
      <c r="AS28" s="85" t="b">
        <v>1</v>
      </c>
      <c r="AT28" s="85" t="s">
        <v>431</v>
      </c>
      <c r="AU28" s="85">
        <v>36</v>
      </c>
      <c r="AV28" s="90" t="s">
        <v>595</v>
      </c>
      <c r="AW28" s="85" t="b">
        <v>0</v>
      </c>
      <c r="AX28" s="85" t="s">
        <v>607</v>
      </c>
      <c r="AY28" s="90" t="s">
        <v>633</v>
      </c>
      <c r="AZ28" s="85" t="s">
        <v>66</v>
      </c>
      <c r="BA28" s="85" t="str">
        <f>REPLACE(INDEX(GroupVertices[Group],MATCH(Vertices[[#This Row],[Vertex]],GroupVertices[Vertex],0)),1,1,"")</f>
        <v>3</v>
      </c>
      <c r="BB28" s="51" t="s">
        <v>278</v>
      </c>
      <c r="BC28" s="51" t="s">
        <v>278</v>
      </c>
      <c r="BD28" s="51" t="s">
        <v>283</v>
      </c>
      <c r="BE28" s="51" t="s">
        <v>283</v>
      </c>
      <c r="BF28" s="51" t="s">
        <v>287</v>
      </c>
      <c r="BG28" s="51" t="s">
        <v>287</v>
      </c>
      <c r="BH28" s="132" t="s">
        <v>910</v>
      </c>
      <c r="BI28" s="132" t="s">
        <v>910</v>
      </c>
      <c r="BJ28" s="132" t="s">
        <v>932</v>
      </c>
      <c r="BK28" s="132" t="s">
        <v>932</v>
      </c>
      <c r="BL28" s="132">
        <v>0</v>
      </c>
      <c r="BM28" s="135">
        <v>0</v>
      </c>
      <c r="BN28" s="132">
        <v>0</v>
      </c>
      <c r="BO28" s="135">
        <v>0</v>
      </c>
      <c r="BP28" s="132">
        <v>0</v>
      </c>
      <c r="BQ28" s="135">
        <v>0</v>
      </c>
      <c r="BR28" s="132">
        <v>12</v>
      </c>
      <c r="BS28" s="135">
        <v>100</v>
      </c>
      <c r="BT28" s="132">
        <v>12</v>
      </c>
      <c r="BU28" s="2"/>
      <c r="BV28" s="3"/>
      <c r="BW28" s="3"/>
      <c r="BX28" s="3"/>
      <c r="BY28" s="3"/>
    </row>
    <row r="29" spans="1:77" ht="41.45" customHeight="1">
      <c r="A29" s="14" t="s">
        <v>234</v>
      </c>
      <c r="C29" s="15"/>
      <c r="D29" s="15" t="s">
        <v>64</v>
      </c>
      <c r="E29" s="93">
        <v>252.37506376900316</v>
      </c>
      <c r="F29" s="81">
        <v>99.57987943559962</v>
      </c>
      <c r="G29" s="112" t="s">
        <v>320</v>
      </c>
      <c r="H29" s="15"/>
      <c r="I29" s="16" t="s">
        <v>234</v>
      </c>
      <c r="J29" s="66"/>
      <c r="K29" s="66"/>
      <c r="L29" s="114" t="s">
        <v>664</v>
      </c>
      <c r="M29" s="94">
        <v>141.01218009583323</v>
      </c>
      <c r="N29" s="95">
        <v>8860.0107421875</v>
      </c>
      <c r="O29" s="95">
        <v>4514.3828125</v>
      </c>
      <c r="P29" s="77"/>
      <c r="Q29" s="96"/>
      <c r="R29" s="96"/>
      <c r="S29" s="97"/>
      <c r="T29" s="51">
        <v>3</v>
      </c>
      <c r="U29" s="51">
        <v>9</v>
      </c>
      <c r="V29" s="52">
        <v>198.233333</v>
      </c>
      <c r="W29" s="52">
        <v>0.017857</v>
      </c>
      <c r="X29" s="52">
        <v>0.090389</v>
      </c>
      <c r="Y29" s="52">
        <v>2.34537</v>
      </c>
      <c r="Z29" s="52">
        <v>0.14444444444444443</v>
      </c>
      <c r="AA29" s="52">
        <v>0</v>
      </c>
      <c r="AB29" s="82">
        <v>29</v>
      </c>
      <c r="AC29" s="82"/>
      <c r="AD29" s="98"/>
      <c r="AE29" s="85" t="s">
        <v>490</v>
      </c>
      <c r="AF29" s="85">
        <v>4989</v>
      </c>
      <c r="AG29" s="85">
        <v>3227</v>
      </c>
      <c r="AH29" s="85">
        <v>10954</v>
      </c>
      <c r="AI29" s="85">
        <v>17539</v>
      </c>
      <c r="AJ29" s="85"/>
      <c r="AK29" s="85" t="s">
        <v>519</v>
      </c>
      <c r="AL29" s="85" t="s">
        <v>537</v>
      </c>
      <c r="AM29" s="90" t="s">
        <v>562</v>
      </c>
      <c r="AN29" s="85"/>
      <c r="AO29" s="87">
        <v>42105.925520833334</v>
      </c>
      <c r="AP29" s="90" t="s">
        <v>590</v>
      </c>
      <c r="AQ29" s="85" t="b">
        <v>0</v>
      </c>
      <c r="AR29" s="85" t="b">
        <v>0</v>
      </c>
      <c r="AS29" s="85" t="b">
        <v>0</v>
      </c>
      <c r="AT29" s="85" t="s">
        <v>431</v>
      </c>
      <c r="AU29" s="85">
        <v>74</v>
      </c>
      <c r="AV29" s="90" t="s">
        <v>595</v>
      </c>
      <c r="AW29" s="85" t="b">
        <v>0</v>
      </c>
      <c r="AX29" s="85" t="s">
        <v>607</v>
      </c>
      <c r="AY29" s="90" t="s">
        <v>634</v>
      </c>
      <c r="AZ29" s="85" t="s">
        <v>66</v>
      </c>
      <c r="BA29" s="85" t="str">
        <f>REPLACE(INDEX(GroupVertices[Group],MATCH(Vertices[[#This Row],[Vertex]],GroupVertices[Vertex],0)),1,1,"")</f>
        <v>3</v>
      </c>
      <c r="BB29" s="51" t="s">
        <v>884</v>
      </c>
      <c r="BC29" s="51" t="s">
        <v>884</v>
      </c>
      <c r="BD29" s="51" t="s">
        <v>746</v>
      </c>
      <c r="BE29" s="51" t="s">
        <v>889</v>
      </c>
      <c r="BF29" s="51" t="s">
        <v>891</v>
      </c>
      <c r="BG29" s="51" t="s">
        <v>895</v>
      </c>
      <c r="BH29" s="132" t="s">
        <v>911</v>
      </c>
      <c r="BI29" s="132" t="s">
        <v>920</v>
      </c>
      <c r="BJ29" s="132" t="s">
        <v>933</v>
      </c>
      <c r="BK29" s="132" t="s">
        <v>933</v>
      </c>
      <c r="BL29" s="132">
        <v>14</v>
      </c>
      <c r="BM29" s="135">
        <v>3.977272727272727</v>
      </c>
      <c r="BN29" s="132">
        <v>9</v>
      </c>
      <c r="BO29" s="135">
        <v>2.5568181818181817</v>
      </c>
      <c r="BP29" s="132">
        <v>0</v>
      </c>
      <c r="BQ29" s="135">
        <v>0</v>
      </c>
      <c r="BR29" s="132">
        <v>329</v>
      </c>
      <c r="BS29" s="135">
        <v>93.4659090909091</v>
      </c>
      <c r="BT29" s="132">
        <v>352</v>
      </c>
      <c r="BU29" s="2"/>
      <c r="BV29" s="3"/>
      <c r="BW29" s="3"/>
      <c r="BX29" s="3"/>
      <c r="BY29" s="3"/>
    </row>
    <row r="30" spans="1:77" ht="41.45" customHeight="1">
      <c r="A30" s="14" t="s">
        <v>240</v>
      </c>
      <c r="C30" s="15"/>
      <c r="D30" s="15" t="s">
        <v>64</v>
      </c>
      <c r="E30" s="93">
        <v>1000</v>
      </c>
      <c r="F30" s="81">
        <v>70</v>
      </c>
      <c r="G30" s="112" t="s">
        <v>605</v>
      </c>
      <c r="H30" s="15"/>
      <c r="I30" s="16" t="s">
        <v>240</v>
      </c>
      <c r="J30" s="66"/>
      <c r="K30" s="66"/>
      <c r="L30" s="114" t="s">
        <v>665</v>
      </c>
      <c r="M30" s="94">
        <v>9999</v>
      </c>
      <c r="N30" s="95">
        <v>8036.8828125</v>
      </c>
      <c r="O30" s="95">
        <v>7394.9375</v>
      </c>
      <c r="P30" s="77"/>
      <c r="Q30" s="96"/>
      <c r="R30" s="96"/>
      <c r="S30" s="97"/>
      <c r="T30" s="51">
        <v>3</v>
      </c>
      <c r="U30" s="51">
        <v>0</v>
      </c>
      <c r="V30" s="52">
        <v>14.333333</v>
      </c>
      <c r="W30" s="52">
        <v>0.015152</v>
      </c>
      <c r="X30" s="52">
        <v>0.035943</v>
      </c>
      <c r="Y30" s="52">
        <v>0.758491</v>
      </c>
      <c r="Z30" s="52">
        <v>0.3333333333333333</v>
      </c>
      <c r="AA30" s="52">
        <v>0</v>
      </c>
      <c r="AB30" s="82">
        <v>30</v>
      </c>
      <c r="AC30" s="82"/>
      <c r="AD30" s="98"/>
      <c r="AE30" s="85" t="s">
        <v>491</v>
      </c>
      <c r="AF30" s="85">
        <v>762</v>
      </c>
      <c r="AG30" s="85">
        <v>226491</v>
      </c>
      <c r="AH30" s="85">
        <v>38499</v>
      </c>
      <c r="AI30" s="85">
        <v>50240</v>
      </c>
      <c r="AJ30" s="85"/>
      <c r="AK30" s="85" t="s">
        <v>520</v>
      </c>
      <c r="AL30" s="85"/>
      <c r="AM30" s="90" t="s">
        <v>563</v>
      </c>
      <c r="AN30" s="85"/>
      <c r="AO30" s="87">
        <v>40536.07630787037</v>
      </c>
      <c r="AP30" s="85"/>
      <c r="AQ30" s="85" t="b">
        <v>1</v>
      </c>
      <c r="AR30" s="85" t="b">
        <v>0</v>
      </c>
      <c r="AS30" s="85" t="b">
        <v>1</v>
      </c>
      <c r="AT30" s="85" t="s">
        <v>431</v>
      </c>
      <c r="AU30" s="85">
        <v>2128</v>
      </c>
      <c r="AV30" s="90" t="s">
        <v>595</v>
      </c>
      <c r="AW30" s="85" t="b">
        <v>0</v>
      </c>
      <c r="AX30" s="85" t="s">
        <v>607</v>
      </c>
      <c r="AY30" s="90" t="s">
        <v>635</v>
      </c>
      <c r="AZ30" s="85" t="s">
        <v>65</v>
      </c>
      <c r="BA30" s="85" t="str">
        <f>REPLACE(INDEX(GroupVertices[Group],MATCH(Vertices[[#This Row],[Vertex]],GroupVertices[Vertex],0)),1,1,"")</f>
        <v>3</v>
      </c>
      <c r="BB30" s="51"/>
      <c r="BC30" s="51"/>
      <c r="BD30" s="51"/>
      <c r="BE30" s="51"/>
      <c r="BF30" s="51"/>
      <c r="BG30" s="51"/>
      <c r="BH30" s="51"/>
      <c r="BI30" s="51"/>
      <c r="BJ30" s="51"/>
      <c r="BK30" s="51"/>
      <c r="BL30" s="51"/>
      <c r="BM30" s="52"/>
      <c r="BN30" s="51"/>
      <c r="BO30" s="52"/>
      <c r="BP30" s="51"/>
      <c r="BQ30" s="52"/>
      <c r="BR30" s="51"/>
      <c r="BS30" s="52"/>
      <c r="BT30" s="51"/>
      <c r="BU30" s="2"/>
      <c r="BV30" s="3"/>
      <c r="BW30" s="3"/>
      <c r="BX30" s="3"/>
      <c r="BY30" s="3"/>
    </row>
    <row r="31" spans="1:77" ht="41.45" customHeight="1">
      <c r="A31" s="14" t="s">
        <v>241</v>
      </c>
      <c r="C31" s="15"/>
      <c r="D31" s="15" t="s">
        <v>64</v>
      </c>
      <c r="E31" s="93">
        <v>250.95003911165526</v>
      </c>
      <c r="F31" s="81">
        <v>99.5865038532029</v>
      </c>
      <c r="G31" s="112" t="s">
        <v>606</v>
      </c>
      <c r="H31" s="15"/>
      <c r="I31" s="16" t="s">
        <v>241</v>
      </c>
      <c r="J31" s="66"/>
      <c r="K31" s="66"/>
      <c r="L31" s="114" t="s">
        <v>666</v>
      </c>
      <c r="M31" s="94">
        <v>138.8044825225782</v>
      </c>
      <c r="N31" s="95">
        <v>9734.7314453125</v>
      </c>
      <c r="O31" s="95">
        <v>5242.98828125</v>
      </c>
      <c r="P31" s="77"/>
      <c r="Q31" s="96"/>
      <c r="R31" s="96"/>
      <c r="S31" s="97"/>
      <c r="T31" s="51">
        <v>3</v>
      </c>
      <c r="U31" s="51">
        <v>0</v>
      </c>
      <c r="V31" s="52">
        <v>0</v>
      </c>
      <c r="W31" s="52">
        <v>0.012346</v>
      </c>
      <c r="X31" s="52">
        <v>0.031145</v>
      </c>
      <c r="Y31" s="52">
        <v>0.719293</v>
      </c>
      <c r="Z31" s="52">
        <v>0.5</v>
      </c>
      <c r="AA31" s="52">
        <v>0</v>
      </c>
      <c r="AB31" s="82">
        <v>31</v>
      </c>
      <c r="AC31" s="82"/>
      <c r="AD31" s="98"/>
      <c r="AE31" s="85" t="s">
        <v>492</v>
      </c>
      <c r="AF31" s="85">
        <v>540</v>
      </c>
      <c r="AG31" s="85">
        <v>3177</v>
      </c>
      <c r="AH31" s="85">
        <v>2255</v>
      </c>
      <c r="AI31" s="85">
        <v>298</v>
      </c>
      <c r="AJ31" s="85"/>
      <c r="AK31" s="85" t="s">
        <v>521</v>
      </c>
      <c r="AL31" s="85" t="s">
        <v>538</v>
      </c>
      <c r="AM31" s="90" t="s">
        <v>564</v>
      </c>
      <c r="AN31" s="85"/>
      <c r="AO31" s="87">
        <v>42357.43121527778</v>
      </c>
      <c r="AP31" s="90" t="s">
        <v>591</v>
      </c>
      <c r="AQ31" s="85" t="b">
        <v>0</v>
      </c>
      <c r="AR31" s="85" t="b">
        <v>0</v>
      </c>
      <c r="AS31" s="85" t="b">
        <v>0</v>
      </c>
      <c r="AT31" s="85" t="s">
        <v>431</v>
      </c>
      <c r="AU31" s="85">
        <v>47</v>
      </c>
      <c r="AV31" s="90" t="s">
        <v>595</v>
      </c>
      <c r="AW31" s="85" t="b">
        <v>0</v>
      </c>
      <c r="AX31" s="85" t="s">
        <v>607</v>
      </c>
      <c r="AY31" s="90" t="s">
        <v>636</v>
      </c>
      <c r="AZ31" s="85" t="s">
        <v>65</v>
      </c>
      <c r="BA31" s="85" t="str">
        <f>REPLACE(INDEX(GroupVertices[Group],MATCH(Vertices[[#This Row],[Vertex]],GroupVertices[Vertex],0)),1,1,"")</f>
        <v>3</v>
      </c>
      <c r="BB31" s="51"/>
      <c r="BC31" s="51"/>
      <c r="BD31" s="51"/>
      <c r="BE31" s="51"/>
      <c r="BF31" s="51"/>
      <c r="BG31" s="51"/>
      <c r="BH31" s="51"/>
      <c r="BI31" s="51"/>
      <c r="BJ31" s="51"/>
      <c r="BK31" s="51"/>
      <c r="BL31" s="51"/>
      <c r="BM31" s="52"/>
      <c r="BN31" s="51"/>
      <c r="BO31" s="52"/>
      <c r="BP31" s="51"/>
      <c r="BQ31" s="52"/>
      <c r="BR31" s="51"/>
      <c r="BS31" s="52"/>
      <c r="BT31" s="51"/>
      <c r="BU31" s="2"/>
      <c r="BV31" s="3"/>
      <c r="BW31" s="3"/>
      <c r="BX31" s="3"/>
      <c r="BY31" s="3"/>
    </row>
    <row r="32" spans="1:77" ht="41.45" customHeight="1">
      <c r="A32" s="99" t="s">
        <v>236</v>
      </c>
      <c r="C32" s="100"/>
      <c r="D32" s="100" t="s">
        <v>64</v>
      </c>
      <c r="E32" s="101">
        <v>164.76454783525492</v>
      </c>
      <c r="F32" s="102">
        <v>99.98714862984963</v>
      </c>
      <c r="G32" s="113" t="s">
        <v>322</v>
      </c>
      <c r="H32" s="100"/>
      <c r="I32" s="103" t="s">
        <v>236</v>
      </c>
      <c r="J32" s="104"/>
      <c r="K32" s="104"/>
      <c r="L32" s="115" t="s">
        <v>667</v>
      </c>
      <c r="M32" s="105">
        <v>5.282933292114735</v>
      </c>
      <c r="N32" s="106">
        <v>8103.29931640625</v>
      </c>
      <c r="O32" s="106">
        <v>421.1341857910156</v>
      </c>
      <c r="P32" s="107"/>
      <c r="Q32" s="108"/>
      <c r="R32" s="108"/>
      <c r="S32" s="109"/>
      <c r="T32" s="51">
        <v>0</v>
      </c>
      <c r="U32" s="51">
        <v>2</v>
      </c>
      <c r="V32" s="52">
        <v>0</v>
      </c>
      <c r="W32" s="52">
        <v>0.012048</v>
      </c>
      <c r="X32" s="52">
        <v>0.020404</v>
      </c>
      <c r="Y32" s="52">
        <v>0.546137</v>
      </c>
      <c r="Z32" s="52">
        <v>0.5</v>
      </c>
      <c r="AA32" s="52">
        <v>0</v>
      </c>
      <c r="AB32" s="110">
        <v>32</v>
      </c>
      <c r="AC32" s="110"/>
      <c r="AD32" s="111"/>
      <c r="AE32" s="85" t="s">
        <v>493</v>
      </c>
      <c r="AF32" s="85">
        <v>228</v>
      </c>
      <c r="AG32" s="85">
        <v>153</v>
      </c>
      <c r="AH32" s="85">
        <v>5612</v>
      </c>
      <c r="AI32" s="85">
        <v>21222</v>
      </c>
      <c r="AJ32" s="85"/>
      <c r="AK32" s="85" t="s">
        <v>522</v>
      </c>
      <c r="AL32" s="85" t="s">
        <v>539</v>
      </c>
      <c r="AM32" s="85"/>
      <c r="AN32" s="85"/>
      <c r="AO32" s="87">
        <v>40836.63287037037</v>
      </c>
      <c r="AP32" s="90" t="s">
        <v>592</v>
      </c>
      <c r="AQ32" s="85" t="b">
        <v>1</v>
      </c>
      <c r="AR32" s="85" t="b">
        <v>0</v>
      </c>
      <c r="AS32" s="85" t="b">
        <v>0</v>
      </c>
      <c r="AT32" s="85" t="s">
        <v>431</v>
      </c>
      <c r="AU32" s="85">
        <v>5</v>
      </c>
      <c r="AV32" s="90" t="s">
        <v>595</v>
      </c>
      <c r="AW32" s="85" t="b">
        <v>0</v>
      </c>
      <c r="AX32" s="85" t="s">
        <v>607</v>
      </c>
      <c r="AY32" s="90" t="s">
        <v>637</v>
      </c>
      <c r="AZ32" s="85" t="s">
        <v>66</v>
      </c>
      <c r="BA32" s="85" t="str">
        <f>REPLACE(INDEX(GroupVertices[Group],MATCH(Vertices[[#This Row],[Vertex]],GroupVertices[Vertex],0)),1,1,"")</f>
        <v>3</v>
      </c>
      <c r="BB32" s="51"/>
      <c r="BC32" s="51"/>
      <c r="BD32" s="51"/>
      <c r="BE32" s="51"/>
      <c r="BF32" s="51" t="s">
        <v>287</v>
      </c>
      <c r="BG32" s="51" t="s">
        <v>287</v>
      </c>
      <c r="BH32" s="132" t="s">
        <v>912</v>
      </c>
      <c r="BI32" s="132" t="s">
        <v>912</v>
      </c>
      <c r="BJ32" s="132" t="s">
        <v>930</v>
      </c>
      <c r="BK32" s="132" t="s">
        <v>930</v>
      </c>
      <c r="BL32" s="132">
        <v>1</v>
      </c>
      <c r="BM32" s="135">
        <v>5</v>
      </c>
      <c r="BN32" s="132">
        <v>1</v>
      </c>
      <c r="BO32" s="135">
        <v>5</v>
      </c>
      <c r="BP32" s="132">
        <v>0</v>
      </c>
      <c r="BQ32" s="135">
        <v>0</v>
      </c>
      <c r="BR32" s="132">
        <v>18</v>
      </c>
      <c r="BS32" s="135">
        <v>90</v>
      </c>
      <c r="BT32" s="132">
        <v>20</v>
      </c>
      <c r="BU32" s="2"/>
      <c r="BV32" s="3"/>
      <c r="BW32" s="3"/>
      <c r="BX32" s="3"/>
      <c r="BY3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3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32"/>
    <dataValidation allowBlank="1" showInputMessage="1" promptTitle="Vertex Tooltip" prompt="Enter optional text that will pop up when the mouse is hovered over the vertex." errorTitle="Invalid Vertex Image Key" sqref="L3:L32"/>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32"/>
    <dataValidation allowBlank="1" showInputMessage="1" promptTitle="Vertex Label Fill Color" prompt="To select an optional fill color for the Label shape, right-click and select Select Color on the right-click menu." sqref="J3:J32"/>
    <dataValidation allowBlank="1" showInputMessage="1" promptTitle="Vertex Image File" prompt="Enter the path to an image file.  Hover over the column header for examples." errorTitle="Invalid Vertex Image Key" sqref="G3:G32"/>
    <dataValidation allowBlank="1" showInputMessage="1" promptTitle="Vertex Color" prompt="To select an optional vertex color, right-click and select Select Color on the right-click menu." sqref="C3:C32"/>
    <dataValidation allowBlank="1" showInputMessage="1" promptTitle="Vertex Opacity" prompt="Enter an optional vertex opacity between 0 (transparent) and 100 (opaque)." errorTitle="Invalid Vertex Opacity" error="The optional vertex opacity must be a whole number between 0 and 10." sqref="F3:F32"/>
    <dataValidation type="list" allowBlank="1" showInputMessage="1" showErrorMessage="1" promptTitle="Vertex Shape" prompt="Select an optional vertex shape." errorTitle="Invalid Vertex Shape" error="You have entered an invalid vertex shape.  Try selecting from the drop-down list instead." sqref="D3:D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32">
      <formula1>ValidVertexLabelPositions</formula1>
    </dataValidation>
    <dataValidation allowBlank="1" showInputMessage="1" showErrorMessage="1" promptTitle="Vertex Name" prompt="Enter the name of the vertex." sqref="A3:A32"/>
  </dataValidations>
  <hyperlinks>
    <hyperlink ref="AM3" r:id="rId1" display="https://t.co/e8jlARbIg0"/>
    <hyperlink ref="AM4" r:id="rId2" display="https://t.co/BCUpjMDCRz"/>
    <hyperlink ref="AM5" r:id="rId3" display="https://t.co/qEKZ4cMoAl"/>
    <hyperlink ref="AM6" r:id="rId4" display="http://t.co/KIayL0vUUA"/>
    <hyperlink ref="AM9" r:id="rId5" display="https://t.co/oaIQPOTfVc"/>
    <hyperlink ref="AM10" r:id="rId6" display="http://t.co/IgLl3DVMW4"/>
    <hyperlink ref="AM11" r:id="rId7" display="https://t.co/dmTvZ5w51l"/>
    <hyperlink ref="AM12" r:id="rId8" display="https://t.co/tShNYugKFd"/>
    <hyperlink ref="AM13" r:id="rId9" display="https://t.co/u5k6sVuzAr"/>
    <hyperlink ref="AM14" r:id="rId10" display="https://t.co/iMkudDVBka"/>
    <hyperlink ref="AM15" r:id="rId11" display="https://t.co/CjNh2zZUj1"/>
    <hyperlink ref="AM16" r:id="rId12" display="https://t.co/pZiv5ZiYID"/>
    <hyperlink ref="AM17" r:id="rId13" display="http://t.co/ctaCGRVjUw"/>
    <hyperlink ref="AM18" r:id="rId14" display="https://t.co/wMQTciU5vu"/>
    <hyperlink ref="AM19" r:id="rId15" display="https://t.co/cPMCTJcn5g"/>
    <hyperlink ref="AM20" r:id="rId16" display="https://t.co/ueSvZ289nd"/>
    <hyperlink ref="AM21" r:id="rId17" display="https://t.co/7FHycYRXc8"/>
    <hyperlink ref="AM23" r:id="rId18" display="http://t.co/GOSAiZWZkM"/>
    <hyperlink ref="AM24" r:id="rId19" display="https://t.co/RhtrvcwO0Z"/>
    <hyperlink ref="AM25" r:id="rId20" display="https://t.co/OHQWSLaAIw"/>
    <hyperlink ref="AM26" r:id="rId21" display="https://t.co/c5RjNLsEyV"/>
    <hyperlink ref="AM28" r:id="rId22" display="https://t.co/T3q1WIA74e"/>
    <hyperlink ref="AM29" r:id="rId23" display="https://t.co/GdmktOIMoq"/>
    <hyperlink ref="AM30" r:id="rId24" display="https://t.co/DqPvEoRaGH"/>
    <hyperlink ref="AM31" r:id="rId25" display="https://t.co/r6VHe6knLd"/>
    <hyperlink ref="AP3" r:id="rId26" display="https://pbs.twimg.com/profile_banners/3110669800/1505801275"/>
    <hyperlink ref="AP4" r:id="rId27" display="https://pbs.twimg.com/profile_banners/345238440/1494400874"/>
    <hyperlink ref="AP5" r:id="rId28" display="https://pbs.twimg.com/profile_banners/14706611/1546361048"/>
    <hyperlink ref="AP6" r:id="rId29" display="https://pbs.twimg.com/profile_banners/2976808211/1423498387"/>
    <hyperlink ref="AP7" r:id="rId30" display="https://pbs.twimg.com/profile_banners/1500057296/1460301063"/>
    <hyperlink ref="AP8" r:id="rId31" display="https://pbs.twimg.com/profile_banners/921040338881515521/1508428282"/>
    <hyperlink ref="AP9" r:id="rId32" display="https://pbs.twimg.com/profile_banners/225052010/1499706746"/>
    <hyperlink ref="AP10" r:id="rId33" display="https://pbs.twimg.com/profile_banners/61260971/1460587666"/>
    <hyperlink ref="AP11" r:id="rId34" display="https://pbs.twimg.com/profile_banners/16146495/1518023899"/>
    <hyperlink ref="AP12" r:id="rId35" display="https://pbs.twimg.com/profile_banners/710070020806746112/1458129696"/>
    <hyperlink ref="AP13" r:id="rId36" display="https://pbs.twimg.com/profile_banners/818076010356834304/1526301907"/>
    <hyperlink ref="AP14" r:id="rId37" display="https://pbs.twimg.com/profile_banners/2154486266/1533297096"/>
    <hyperlink ref="AP15" r:id="rId38" display="https://pbs.twimg.com/profile_banners/298785229/1497288905"/>
    <hyperlink ref="AP16" r:id="rId39" display="https://pbs.twimg.com/profile_banners/54986585/1538175431"/>
    <hyperlink ref="AP17" r:id="rId40" display="https://pbs.twimg.com/profile_banners/116466644/1542707151"/>
    <hyperlink ref="AP18" r:id="rId41" display="https://pbs.twimg.com/profile_banners/987377869214056448/1524245707"/>
    <hyperlink ref="AP19" r:id="rId42" display="https://pbs.twimg.com/profile_banners/758683482893668352/1469804956"/>
    <hyperlink ref="AP20" r:id="rId43" display="https://pbs.twimg.com/profile_banners/3017980054/1468442313"/>
    <hyperlink ref="AP21" r:id="rId44" display="https://pbs.twimg.com/profile_banners/20904490/1518215962"/>
    <hyperlink ref="AP22" r:id="rId45" display="https://pbs.twimg.com/profile_banners/794122720875311104/1552752827"/>
    <hyperlink ref="AP23" r:id="rId46" display="https://pbs.twimg.com/profile_banners/19821265/1491709707"/>
    <hyperlink ref="AP24" r:id="rId47" display="https://pbs.twimg.com/profile_banners/175471838/1356633709"/>
    <hyperlink ref="AP25" r:id="rId48" display="https://pbs.twimg.com/profile_banners/430670860/1443005164"/>
    <hyperlink ref="AP26" r:id="rId49" display="https://pbs.twimg.com/profile_banners/3283774369/1556100007"/>
    <hyperlink ref="AP27" r:id="rId50" display="https://pbs.twimg.com/profile_banners/97641827/1401351996"/>
    <hyperlink ref="AP29" r:id="rId51" display="https://pbs.twimg.com/profile_banners/3157888318/1476192858"/>
    <hyperlink ref="AP31" r:id="rId52" display="https://pbs.twimg.com/profile_banners/4534340361/1450520661"/>
    <hyperlink ref="AP32" r:id="rId53" display="https://pbs.twimg.com/profile_banners/394739441/1484864951"/>
    <hyperlink ref="AV3" r:id="rId54" display="http://abs.twimg.com/images/themes/theme1/bg.png"/>
    <hyperlink ref="AV4" r:id="rId55" display="http://abs.twimg.com/images/themes/theme6/bg.gif"/>
    <hyperlink ref="AV5" r:id="rId56" display="http://abs.twimg.com/images/themes/theme6/bg.gif"/>
    <hyperlink ref="AV6" r:id="rId57" display="http://abs.twimg.com/images/themes/theme1/bg.png"/>
    <hyperlink ref="AV7" r:id="rId58" display="http://abs.twimg.com/images/themes/theme1/bg.png"/>
    <hyperlink ref="AV9" r:id="rId59" display="http://abs.twimg.com/images/themes/theme1/bg.png"/>
    <hyperlink ref="AV10" r:id="rId60" display="http://abs.twimg.com/images/themes/theme7/bg.gif"/>
    <hyperlink ref="AV11" r:id="rId61" display="http://abs.twimg.com/images/themes/theme11/bg.gif"/>
    <hyperlink ref="AV12" r:id="rId62" display="http://abs.twimg.com/images/themes/theme1/bg.png"/>
    <hyperlink ref="AV14" r:id="rId63" display="http://abs.twimg.com/images/themes/theme1/bg.png"/>
    <hyperlink ref="AV15" r:id="rId64" display="http://abs.twimg.com/images/themes/theme1/bg.png"/>
    <hyperlink ref="AV16" r:id="rId65" display="http://abs.twimg.com/images/themes/theme1/bg.png"/>
    <hyperlink ref="AV17" r:id="rId66" display="http://abs.twimg.com/images/themes/theme1/bg.png"/>
    <hyperlink ref="AV18" r:id="rId67" display="http://abs.twimg.com/images/themes/theme1/bg.png"/>
    <hyperlink ref="AV20" r:id="rId68" display="http://abs.twimg.com/images/themes/theme1/bg.png"/>
    <hyperlink ref="AV21" r:id="rId69" display="http://abs.twimg.com/images/themes/theme1/bg.png"/>
    <hyperlink ref="AV23" r:id="rId70" display="http://abs.twimg.com/images/themes/theme7/bg.gif"/>
    <hyperlink ref="AV24" r:id="rId71" display="http://abs.twimg.com/images/themes/theme2/bg.gif"/>
    <hyperlink ref="AV25" r:id="rId72" display="http://abs.twimg.com/images/themes/theme1/bg.png"/>
    <hyperlink ref="AV26" r:id="rId73" display="http://abs.twimg.com/images/themes/theme15/bg.png"/>
    <hyperlink ref="AV27" r:id="rId74" display="http://abs.twimg.com/images/themes/theme7/bg.gif"/>
    <hyperlink ref="AV28" r:id="rId75" display="http://abs.twimg.com/images/themes/theme1/bg.png"/>
    <hyperlink ref="AV29" r:id="rId76" display="http://abs.twimg.com/images/themes/theme1/bg.png"/>
    <hyperlink ref="AV30" r:id="rId77" display="http://abs.twimg.com/images/themes/theme1/bg.png"/>
    <hyperlink ref="AV31" r:id="rId78" display="http://abs.twimg.com/images/themes/theme1/bg.png"/>
    <hyperlink ref="AV32" r:id="rId79" display="http://abs.twimg.com/images/themes/theme1/bg.png"/>
    <hyperlink ref="G3" r:id="rId80" display="http://pbs.twimg.com/profile_images/910022613401001984/TZxD2MNm_normal.jpg"/>
    <hyperlink ref="G4" r:id="rId81" display="http://pbs.twimg.com/profile_images/715146863914131458/ywAXitDd_normal.jpg"/>
    <hyperlink ref="G5" r:id="rId82" display="http://pbs.twimg.com/profile_images/746354309072359424/cNd8oK5A_normal.jpg"/>
    <hyperlink ref="G6" r:id="rId83" display="http://pbs.twimg.com/profile_images/555315595898413056/GBlIVNPp_normal.jpeg"/>
    <hyperlink ref="G7" r:id="rId84" display="http://pbs.twimg.com/profile_images/893938262011781120/PvD4MwYX_normal.jpg"/>
    <hyperlink ref="G8" r:id="rId85" display="http://pbs.twimg.com/profile_images/1039237325132312577/trQYmiQV_normal.jpg"/>
    <hyperlink ref="G9" r:id="rId86" display="http://pbs.twimg.com/profile_images/884460200207548416/DBs3zod__normal.jpg"/>
    <hyperlink ref="G10" r:id="rId87" display="http://pbs.twimg.com/profile_images/969251429205524480/iRWRGwH7_normal.jpg"/>
    <hyperlink ref="G11" r:id="rId88" display="http://pbs.twimg.com/profile_images/1078375927200051201/574nxRro_normal.jpg"/>
    <hyperlink ref="G12" r:id="rId89" display="http://pbs.twimg.com/profile_images/710070846979743745/T0glV-UG_normal.jpg"/>
    <hyperlink ref="G13" r:id="rId90" display="http://pbs.twimg.com/profile_images/1058041556119240704/un0_EVoh_normal.jpg"/>
    <hyperlink ref="G14" r:id="rId91" display="http://pbs.twimg.com/profile_images/976435579046060035/5tscXs3b_normal.jpg"/>
    <hyperlink ref="G15" r:id="rId92" display="http://pbs.twimg.com/profile_images/422877005076389888/WhJIEjrp_normal.png"/>
    <hyperlink ref="G16" r:id="rId93" display="http://pbs.twimg.com/profile_images/1023559386164285440/xgdUfC01_normal.jpg"/>
    <hyperlink ref="G17" r:id="rId94" display="http://pbs.twimg.com/profile_images/1006177718864695296/ZuhJHJYy_normal.jpg"/>
    <hyperlink ref="G18" r:id="rId95" display="http://pbs.twimg.com/profile_images/987381027478888448/J3JXKEEJ_normal.jpg"/>
    <hyperlink ref="G19" r:id="rId96" display="http://pbs.twimg.com/profile_images/762320677487599616/RyaRYzWj_normal.jpg"/>
    <hyperlink ref="G20" r:id="rId97" display="http://pbs.twimg.com/profile_images/984544735376404480/MYwX5yk3_normal.jpg"/>
    <hyperlink ref="G21" r:id="rId98" display="http://pbs.twimg.com/profile_images/916307807573594112/sifVb75j_normal.jpg"/>
    <hyperlink ref="G22" r:id="rId99" display="http://pbs.twimg.com/profile_images/1070717753521250304/BdVAoou8_normal.jpg"/>
    <hyperlink ref="G23" r:id="rId100" display="http://pbs.twimg.com/profile_images/105405251/valeria-small-rede_normal.jpg"/>
    <hyperlink ref="G24" r:id="rId101" display="http://pbs.twimg.com/profile_images/1097087825/Bibliography_normal.jpg"/>
    <hyperlink ref="G25" r:id="rId102" display="http://pbs.twimg.com/profile_images/1679714511/Black_Moon_and_Ochre_normal.jpeg"/>
    <hyperlink ref="G26" r:id="rId103" display="http://pbs.twimg.com/profile_images/1107426611643801600/0kZ3mErY_normal.png"/>
    <hyperlink ref="G27" r:id="rId104" display="http://pbs.twimg.com/profile_images/552525124440580096/sTvWemTH_normal.png"/>
    <hyperlink ref="G28" r:id="rId105" display="http://pbs.twimg.com/profile_images/979276701002760192/KJBJ345H_normal.jpg"/>
    <hyperlink ref="G29" r:id="rId106" display="http://pbs.twimg.com/profile_images/1027166700721065984/mRqWned__normal.jpg"/>
    <hyperlink ref="G30" r:id="rId107" display="http://pbs.twimg.com/profile_images/1211240291/twitterpic_normal.jpg"/>
    <hyperlink ref="G31" r:id="rId108" display="http://pbs.twimg.com/profile_images/915928271832928256/KQgiT8lM_normal.jpg"/>
    <hyperlink ref="G32" r:id="rId109" display="http://pbs.twimg.com/profile_images/984568779123273728/JzJR61Qv_normal.jpg"/>
    <hyperlink ref="AY3" r:id="rId110" display="https://twitter.com/pennycoombe"/>
    <hyperlink ref="AY4" r:id="rId111" display="https://twitter.com/lisalodwick"/>
    <hyperlink ref="AY5" r:id="rId112" display="https://twitter.com/claire_m"/>
    <hyperlink ref="AY6" r:id="rId113" display="https://twitter.com/medievalsaints"/>
    <hyperlink ref="AY7" r:id="rId114" display="https://twitter.com/kinthelibrary"/>
    <hyperlink ref="AY8" r:id="rId115" display="https://twitter.com/janesancinito"/>
    <hyperlink ref="AY9" r:id="rId116" display="https://twitter.com/oberlincollege"/>
    <hyperlink ref="AY10" r:id="rId117" display="https://twitter.com/obielib"/>
    <hyperlink ref="AY11" r:id="rId118" display="https://twitter.com/alexiahudson"/>
    <hyperlink ref="AY12" r:id="rId119" display="https://twitter.com/durham_classics"/>
    <hyperlink ref="AY13" r:id="rId120" display="https://twitter.com/maimusie"/>
    <hyperlink ref="AY14" r:id="rId121" display="https://twitter.com/elliemackin"/>
    <hyperlink ref="AY15" r:id="rId122" display="https://twitter.com/sarahebond"/>
    <hyperlink ref="AY16" r:id="rId123" display="https://twitter.com/florencesn"/>
    <hyperlink ref="AY17" r:id="rId124" display="https://twitter.com/camclassics"/>
    <hyperlink ref="AY18" r:id="rId125" display="https://twitter.com/annapjudson"/>
    <hyperlink ref="AY19" r:id="rId126" display="https://twitter.com/wn_cac"/>
    <hyperlink ref="AY20" r:id="rId127" display="https://twitter.com/richardnevell"/>
    <hyperlink ref="AY21" r:id="rId128" display="https://twitter.com/jesswade"/>
    <hyperlink ref="AY22" r:id="rId129" display="https://twitter.com/liamjohnbell"/>
    <hyperlink ref="AY23" r:id="rId130" display="https://twitter.com/valeriadepaiva"/>
    <hyperlink ref="AY24" r:id="rId131" display="https://twitter.com/lizgloyn"/>
    <hyperlink ref="AY25" r:id="rId132" display="https://twitter.com/lucianixon"/>
    <hyperlink ref="AY26" r:id="rId133" display="https://twitter.com/wikiwomeninred"/>
    <hyperlink ref="AY27" r:id="rId134" display="https://twitter.com/katexe"/>
    <hyperlink ref="AY28" r:id="rId135" display="https://twitter.com/vicky_austen"/>
    <hyperlink ref="AY29" r:id="rId136" display="https://twitter.com/tigerlilyrocks"/>
    <hyperlink ref="AY30" r:id="rId137" display="https://twitter.com/wmarybeard"/>
    <hyperlink ref="AY31" r:id="rId138" display="https://twitter.com/womeninclassics"/>
    <hyperlink ref="AY32" r:id="rId139" display="https://twitter.com/moominmamma7"/>
  </hyperlinks>
  <printOptions/>
  <pageMargins left="0.7" right="0.7" top="0.75" bottom="0.75" header="0.3" footer="0.3"/>
  <pageSetup horizontalDpi="600" verticalDpi="600" orientation="portrait" r:id="rId144"/>
  <drawing r:id="rId143"/>
  <legacyDrawing r:id="rId141"/>
  <tableParts>
    <tablePart r:id="rId14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735</v>
      </c>
      <c r="Z2" s="13" t="s">
        <v>744</v>
      </c>
      <c r="AA2" s="13" t="s">
        <v>761</v>
      </c>
      <c r="AB2" s="13" t="s">
        <v>799</v>
      </c>
      <c r="AC2" s="13" t="s">
        <v>849</v>
      </c>
      <c r="AD2" s="13" t="s">
        <v>864</v>
      </c>
      <c r="AE2" s="13" t="s">
        <v>866</v>
      </c>
      <c r="AF2" s="13" t="s">
        <v>876</v>
      </c>
      <c r="AG2" s="67" t="s">
        <v>1007</v>
      </c>
      <c r="AH2" s="67" t="s">
        <v>1008</v>
      </c>
      <c r="AI2" s="67" t="s">
        <v>1009</v>
      </c>
      <c r="AJ2" s="67" t="s">
        <v>1010</v>
      </c>
      <c r="AK2" s="67" t="s">
        <v>1011</v>
      </c>
      <c r="AL2" s="67" t="s">
        <v>1012</v>
      </c>
      <c r="AM2" s="67" t="s">
        <v>1013</v>
      </c>
      <c r="AN2" s="67" t="s">
        <v>1014</v>
      </c>
      <c r="AO2" s="67" t="s">
        <v>1017</v>
      </c>
    </row>
    <row r="3" spans="1:41" ht="15">
      <c r="A3" s="126" t="s">
        <v>707</v>
      </c>
      <c r="B3" s="127" t="s">
        <v>711</v>
      </c>
      <c r="C3" s="127" t="s">
        <v>56</v>
      </c>
      <c r="D3" s="118"/>
      <c r="E3" s="117"/>
      <c r="F3" s="119" t="s">
        <v>1023</v>
      </c>
      <c r="G3" s="120"/>
      <c r="H3" s="120"/>
      <c r="I3" s="121">
        <v>3</v>
      </c>
      <c r="J3" s="122"/>
      <c r="K3" s="51">
        <v>10</v>
      </c>
      <c r="L3" s="51">
        <v>19</v>
      </c>
      <c r="M3" s="51">
        <v>2</v>
      </c>
      <c r="N3" s="51">
        <v>21</v>
      </c>
      <c r="O3" s="51">
        <v>2</v>
      </c>
      <c r="P3" s="52">
        <v>0.11764705882352941</v>
      </c>
      <c r="Q3" s="52">
        <v>0.21052631578947367</v>
      </c>
      <c r="R3" s="51">
        <v>1</v>
      </c>
      <c r="S3" s="51">
        <v>0</v>
      </c>
      <c r="T3" s="51">
        <v>10</v>
      </c>
      <c r="U3" s="51">
        <v>21</v>
      </c>
      <c r="V3" s="51">
        <v>2</v>
      </c>
      <c r="W3" s="52">
        <v>1.46</v>
      </c>
      <c r="X3" s="52">
        <v>0.2111111111111111</v>
      </c>
      <c r="Y3" s="85" t="s">
        <v>736</v>
      </c>
      <c r="Z3" s="85" t="s">
        <v>283</v>
      </c>
      <c r="AA3" s="85" t="s">
        <v>290</v>
      </c>
      <c r="AB3" s="91" t="s">
        <v>800</v>
      </c>
      <c r="AC3" s="91" t="s">
        <v>850</v>
      </c>
      <c r="AD3" s="91"/>
      <c r="AE3" s="91" t="s">
        <v>867</v>
      </c>
      <c r="AF3" s="91" t="s">
        <v>877</v>
      </c>
      <c r="AG3" s="132">
        <v>16</v>
      </c>
      <c r="AH3" s="135">
        <v>4.63768115942029</v>
      </c>
      <c r="AI3" s="132">
        <v>1</v>
      </c>
      <c r="AJ3" s="135">
        <v>0.2898550724637681</v>
      </c>
      <c r="AK3" s="132">
        <v>0</v>
      </c>
      <c r="AL3" s="135">
        <v>0</v>
      </c>
      <c r="AM3" s="132">
        <v>328</v>
      </c>
      <c r="AN3" s="135">
        <v>95.07246376811594</v>
      </c>
      <c r="AO3" s="132">
        <v>345</v>
      </c>
    </row>
    <row r="4" spans="1:41" ht="15">
      <c r="A4" s="126" t="s">
        <v>708</v>
      </c>
      <c r="B4" s="127" t="s">
        <v>712</v>
      </c>
      <c r="C4" s="127" t="s">
        <v>56</v>
      </c>
      <c r="D4" s="123"/>
      <c r="E4" s="100"/>
      <c r="F4" s="103" t="s">
        <v>1024</v>
      </c>
      <c r="G4" s="107"/>
      <c r="H4" s="107"/>
      <c r="I4" s="124">
        <v>4</v>
      </c>
      <c r="J4" s="110"/>
      <c r="K4" s="51">
        <v>8</v>
      </c>
      <c r="L4" s="51">
        <v>7</v>
      </c>
      <c r="M4" s="51">
        <v>2</v>
      </c>
      <c r="N4" s="51">
        <v>9</v>
      </c>
      <c r="O4" s="51">
        <v>2</v>
      </c>
      <c r="P4" s="52">
        <v>0</v>
      </c>
      <c r="Q4" s="52">
        <v>0</v>
      </c>
      <c r="R4" s="51">
        <v>1</v>
      </c>
      <c r="S4" s="51">
        <v>0</v>
      </c>
      <c r="T4" s="51">
        <v>8</v>
      </c>
      <c r="U4" s="51">
        <v>9</v>
      </c>
      <c r="V4" s="51">
        <v>3</v>
      </c>
      <c r="W4" s="52">
        <v>1.78125</v>
      </c>
      <c r="X4" s="52">
        <v>0.125</v>
      </c>
      <c r="Y4" s="85" t="s">
        <v>737</v>
      </c>
      <c r="Z4" s="85" t="s">
        <v>745</v>
      </c>
      <c r="AA4" s="85" t="s">
        <v>287</v>
      </c>
      <c r="AB4" s="91" t="s">
        <v>801</v>
      </c>
      <c r="AC4" s="91" t="s">
        <v>851</v>
      </c>
      <c r="AD4" s="91"/>
      <c r="AE4" s="91" t="s">
        <v>868</v>
      </c>
      <c r="AF4" s="91" t="s">
        <v>878</v>
      </c>
      <c r="AG4" s="132">
        <v>8</v>
      </c>
      <c r="AH4" s="135">
        <v>3.5242290748898677</v>
      </c>
      <c r="AI4" s="132">
        <v>0</v>
      </c>
      <c r="AJ4" s="135">
        <v>0</v>
      </c>
      <c r="AK4" s="132">
        <v>0</v>
      </c>
      <c r="AL4" s="135">
        <v>0</v>
      </c>
      <c r="AM4" s="132">
        <v>219</v>
      </c>
      <c r="AN4" s="135">
        <v>96.47577092511013</v>
      </c>
      <c r="AO4" s="132">
        <v>227</v>
      </c>
    </row>
    <row r="5" spans="1:41" ht="15">
      <c r="A5" s="126" t="s">
        <v>709</v>
      </c>
      <c r="B5" s="127" t="s">
        <v>713</v>
      </c>
      <c r="C5" s="127" t="s">
        <v>56</v>
      </c>
      <c r="D5" s="123"/>
      <c r="E5" s="100"/>
      <c r="F5" s="103" t="s">
        <v>1025</v>
      </c>
      <c r="G5" s="107"/>
      <c r="H5" s="107"/>
      <c r="I5" s="124">
        <v>5</v>
      </c>
      <c r="J5" s="110"/>
      <c r="K5" s="51">
        <v>6</v>
      </c>
      <c r="L5" s="51">
        <v>7</v>
      </c>
      <c r="M5" s="51">
        <v>12</v>
      </c>
      <c r="N5" s="51">
        <v>19</v>
      </c>
      <c r="O5" s="51">
        <v>6</v>
      </c>
      <c r="P5" s="52">
        <v>0</v>
      </c>
      <c r="Q5" s="52">
        <v>0</v>
      </c>
      <c r="R5" s="51">
        <v>1</v>
      </c>
      <c r="S5" s="51">
        <v>0</v>
      </c>
      <c r="T5" s="51">
        <v>6</v>
      </c>
      <c r="U5" s="51">
        <v>19</v>
      </c>
      <c r="V5" s="51">
        <v>2</v>
      </c>
      <c r="W5" s="52">
        <v>1.166667</v>
      </c>
      <c r="X5" s="52">
        <v>0.3</v>
      </c>
      <c r="Y5" s="85" t="s">
        <v>738</v>
      </c>
      <c r="Z5" s="85" t="s">
        <v>746</v>
      </c>
      <c r="AA5" s="85" t="s">
        <v>762</v>
      </c>
      <c r="AB5" s="91" t="s">
        <v>802</v>
      </c>
      <c r="AC5" s="91" t="s">
        <v>852</v>
      </c>
      <c r="AD5" s="91" t="s">
        <v>865</v>
      </c>
      <c r="AE5" s="91" t="s">
        <v>869</v>
      </c>
      <c r="AF5" s="91" t="s">
        <v>879</v>
      </c>
      <c r="AG5" s="132">
        <v>16</v>
      </c>
      <c r="AH5" s="135">
        <v>3.755868544600939</v>
      </c>
      <c r="AI5" s="132">
        <v>10</v>
      </c>
      <c r="AJ5" s="135">
        <v>2.347417840375587</v>
      </c>
      <c r="AK5" s="132">
        <v>0</v>
      </c>
      <c r="AL5" s="135">
        <v>0</v>
      </c>
      <c r="AM5" s="132">
        <v>400</v>
      </c>
      <c r="AN5" s="135">
        <v>93.89671361502347</v>
      </c>
      <c r="AO5" s="132">
        <v>426</v>
      </c>
    </row>
    <row r="6" spans="1:41" ht="15">
      <c r="A6" s="126" t="s">
        <v>710</v>
      </c>
      <c r="B6" s="127" t="s">
        <v>714</v>
      </c>
      <c r="C6" s="127" t="s">
        <v>56</v>
      </c>
      <c r="D6" s="123"/>
      <c r="E6" s="100"/>
      <c r="F6" s="103" t="s">
        <v>1026</v>
      </c>
      <c r="G6" s="107"/>
      <c r="H6" s="107"/>
      <c r="I6" s="124">
        <v>6</v>
      </c>
      <c r="J6" s="110"/>
      <c r="K6" s="51">
        <v>6</v>
      </c>
      <c r="L6" s="51">
        <v>12</v>
      </c>
      <c r="M6" s="51">
        <v>0</v>
      </c>
      <c r="N6" s="51">
        <v>12</v>
      </c>
      <c r="O6" s="51">
        <v>1</v>
      </c>
      <c r="P6" s="52">
        <v>0.1</v>
      </c>
      <c r="Q6" s="52">
        <v>0.18181818181818182</v>
      </c>
      <c r="R6" s="51">
        <v>1</v>
      </c>
      <c r="S6" s="51">
        <v>0</v>
      </c>
      <c r="T6" s="51">
        <v>6</v>
      </c>
      <c r="U6" s="51">
        <v>12</v>
      </c>
      <c r="V6" s="51">
        <v>2</v>
      </c>
      <c r="W6" s="52">
        <v>1.111111</v>
      </c>
      <c r="X6" s="52">
        <v>0.36666666666666664</v>
      </c>
      <c r="Y6" s="85" t="s">
        <v>275</v>
      </c>
      <c r="Z6" s="85" t="s">
        <v>283</v>
      </c>
      <c r="AA6" s="85" t="s">
        <v>763</v>
      </c>
      <c r="AB6" s="91" t="s">
        <v>803</v>
      </c>
      <c r="AC6" s="91" t="s">
        <v>853</v>
      </c>
      <c r="AD6" s="91" t="s">
        <v>227</v>
      </c>
      <c r="AE6" s="91" t="s">
        <v>870</v>
      </c>
      <c r="AF6" s="91" t="s">
        <v>880</v>
      </c>
      <c r="AG6" s="132">
        <v>5</v>
      </c>
      <c r="AH6" s="135">
        <v>4</v>
      </c>
      <c r="AI6" s="132">
        <v>0</v>
      </c>
      <c r="AJ6" s="135">
        <v>0</v>
      </c>
      <c r="AK6" s="132">
        <v>0</v>
      </c>
      <c r="AL6" s="135">
        <v>0</v>
      </c>
      <c r="AM6" s="132">
        <v>120</v>
      </c>
      <c r="AN6" s="135">
        <v>96</v>
      </c>
      <c r="AO6" s="132">
        <v>125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707</v>
      </c>
      <c r="B2" s="91" t="s">
        <v>229</v>
      </c>
      <c r="C2" s="85">
        <f>VLOOKUP(GroupVertices[[#This Row],[Vertex]],Vertices[],MATCH("ID",Vertices[[#Headers],[Vertex]:[Vertex Content Word Count]],0),FALSE)</f>
        <v>18</v>
      </c>
    </row>
    <row r="3" spans="1:3" ht="15">
      <c r="A3" s="85" t="s">
        <v>707</v>
      </c>
      <c r="B3" s="91" t="s">
        <v>232</v>
      </c>
      <c r="C3" s="85">
        <f>VLOOKUP(GroupVertices[[#This Row],[Vertex]],Vertices[],MATCH("ID",Vertices[[#Headers],[Vertex]:[Vertex Content Word Count]],0),FALSE)</f>
        <v>17</v>
      </c>
    </row>
    <row r="4" spans="1:3" ht="15">
      <c r="A4" s="85" t="s">
        <v>707</v>
      </c>
      <c r="B4" s="91" t="s">
        <v>230</v>
      </c>
      <c r="C4" s="85">
        <f>VLOOKUP(GroupVertices[[#This Row],[Vertex]],Vertices[],MATCH("ID",Vertices[[#Headers],[Vertex]:[Vertex Content Word Count]],0),FALSE)</f>
        <v>26</v>
      </c>
    </row>
    <row r="5" spans="1:3" ht="15">
      <c r="A5" s="85" t="s">
        <v>707</v>
      </c>
      <c r="B5" s="91" t="s">
        <v>226</v>
      </c>
      <c r="C5" s="85">
        <f>VLOOKUP(GroupVertices[[#This Row],[Vertex]],Vertices[],MATCH("ID",Vertices[[#Headers],[Vertex]:[Vertex Content Word Count]],0),FALSE)</f>
        <v>25</v>
      </c>
    </row>
    <row r="6" spans="1:3" ht="15">
      <c r="A6" s="85" t="s">
        <v>707</v>
      </c>
      <c r="B6" s="91" t="s">
        <v>224</v>
      </c>
      <c r="C6" s="85">
        <f>VLOOKUP(GroupVertices[[#This Row],[Vertex]],Vertices[],MATCH("ID",Vertices[[#Headers],[Vertex]:[Vertex Content Word Count]],0),FALSE)</f>
        <v>23</v>
      </c>
    </row>
    <row r="7" spans="1:3" ht="15">
      <c r="A7" s="85" t="s">
        <v>707</v>
      </c>
      <c r="B7" s="91" t="s">
        <v>223</v>
      </c>
      <c r="C7" s="85">
        <f>VLOOKUP(GroupVertices[[#This Row],[Vertex]],Vertices[],MATCH("ID",Vertices[[#Headers],[Vertex]:[Vertex Content Word Count]],0),FALSE)</f>
        <v>22</v>
      </c>
    </row>
    <row r="8" spans="1:3" ht="15">
      <c r="A8" s="85" t="s">
        <v>707</v>
      </c>
      <c r="B8" s="91" t="s">
        <v>222</v>
      </c>
      <c r="C8" s="85">
        <f>VLOOKUP(GroupVertices[[#This Row],[Vertex]],Vertices[],MATCH("ID",Vertices[[#Headers],[Vertex]:[Vertex Content Word Count]],0),FALSE)</f>
        <v>21</v>
      </c>
    </row>
    <row r="9" spans="1:3" ht="15">
      <c r="A9" s="85" t="s">
        <v>707</v>
      </c>
      <c r="B9" s="91" t="s">
        <v>221</v>
      </c>
      <c r="C9" s="85">
        <f>VLOOKUP(GroupVertices[[#This Row],[Vertex]],Vertices[],MATCH("ID",Vertices[[#Headers],[Vertex]:[Vertex Content Word Count]],0),FALSE)</f>
        <v>20</v>
      </c>
    </row>
    <row r="10" spans="1:3" ht="15">
      <c r="A10" s="85" t="s">
        <v>707</v>
      </c>
      <c r="B10" s="91" t="s">
        <v>220</v>
      </c>
      <c r="C10" s="85">
        <f>VLOOKUP(GroupVertices[[#This Row],[Vertex]],Vertices[],MATCH("ID",Vertices[[#Headers],[Vertex]:[Vertex Content Word Count]],0),FALSE)</f>
        <v>19</v>
      </c>
    </row>
    <row r="11" spans="1:3" ht="15">
      <c r="A11" s="85" t="s">
        <v>707</v>
      </c>
      <c r="B11" s="91" t="s">
        <v>219</v>
      </c>
      <c r="C11" s="85">
        <f>VLOOKUP(GroupVertices[[#This Row],[Vertex]],Vertices[],MATCH("ID",Vertices[[#Headers],[Vertex]:[Vertex Content Word Count]],0),FALSE)</f>
        <v>16</v>
      </c>
    </row>
    <row r="12" spans="1:3" ht="15">
      <c r="A12" s="85" t="s">
        <v>708</v>
      </c>
      <c r="B12" s="91" t="s">
        <v>225</v>
      </c>
      <c r="C12" s="85">
        <f>VLOOKUP(GroupVertices[[#This Row],[Vertex]],Vertices[],MATCH("ID",Vertices[[#Headers],[Vertex]:[Vertex Content Word Count]],0),FALSE)</f>
        <v>24</v>
      </c>
    </row>
    <row r="13" spans="1:3" ht="15">
      <c r="A13" s="85" t="s">
        <v>708</v>
      </c>
      <c r="B13" s="91" t="s">
        <v>227</v>
      </c>
      <c r="C13" s="85">
        <f>VLOOKUP(GroupVertices[[#This Row],[Vertex]],Vertices[],MATCH("ID",Vertices[[#Headers],[Vertex]:[Vertex Content Word Count]],0),FALSE)</f>
        <v>5</v>
      </c>
    </row>
    <row r="14" spans="1:3" ht="15">
      <c r="A14" s="85" t="s">
        <v>708</v>
      </c>
      <c r="B14" s="91" t="s">
        <v>218</v>
      </c>
      <c r="C14" s="85">
        <f>VLOOKUP(GroupVertices[[#This Row],[Vertex]],Vertices[],MATCH("ID",Vertices[[#Headers],[Vertex]:[Vertex Content Word Count]],0),FALSE)</f>
        <v>15</v>
      </c>
    </row>
    <row r="15" spans="1:3" ht="15">
      <c r="A15" s="85" t="s">
        <v>708</v>
      </c>
      <c r="B15" s="91" t="s">
        <v>216</v>
      </c>
      <c r="C15" s="85">
        <f>VLOOKUP(GroupVertices[[#This Row],[Vertex]],Vertices[],MATCH("ID",Vertices[[#Headers],[Vertex]:[Vertex Content Word Count]],0),FALSE)</f>
        <v>13</v>
      </c>
    </row>
    <row r="16" spans="1:3" ht="15">
      <c r="A16" s="85" t="s">
        <v>708</v>
      </c>
      <c r="B16" s="91" t="s">
        <v>215</v>
      </c>
      <c r="C16" s="85">
        <f>VLOOKUP(GroupVertices[[#This Row],[Vertex]],Vertices[],MATCH("ID",Vertices[[#Headers],[Vertex]:[Vertex Content Word Count]],0),FALSE)</f>
        <v>12</v>
      </c>
    </row>
    <row r="17" spans="1:3" ht="15">
      <c r="A17" s="85" t="s">
        <v>708</v>
      </c>
      <c r="B17" s="91" t="s">
        <v>213</v>
      </c>
      <c r="C17" s="85">
        <f>VLOOKUP(GroupVertices[[#This Row],[Vertex]],Vertices[],MATCH("ID",Vertices[[#Headers],[Vertex]:[Vertex Content Word Count]],0),FALSE)</f>
        <v>6</v>
      </c>
    </row>
    <row r="18" spans="1:3" ht="15">
      <c r="A18" s="85" t="s">
        <v>708</v>
      </c>
      <c r="B18" s="91" t="s">
        <v>212</v>
      </c>
      <c r="C18" s="85">
        <f>VLOOKUP(GroupVertices[[#This Row],[Vertex]],Vertices[],MATCH("ID",Vertices[[#Headers],[Vertex]:[Vertex Content Word Count]],0),FALSE)</f>
        <v>3</v>
      </c>
    </row>
    <row r="19" spans="1:3" ht="15">
      <c r="A19" s="85" t="s">
        <v>708</v>
      </c>
      <c r="B19" s="91" t="s">
        <v>237</v>
      </c>
      <c r="C19" s="85">
        <f>VLOOKUP(GroupVertices[[#This Row],[Vertex]],Vertices[],MATCH("ID",Vertices[[#Headers],[Vertex]:[Vertex Content Word Count]],0),FALSE)</f>
        <v>4</v>
      </c>
    </row>
    <row r="20" spans="1:3" ht="15">
      <c r="A20" s="85" t="s">
        <v>709</v>
      </c>
      <c r="B20" s="91" t="s">
        <v>236</v>
      </c>
      <c r="C20" s="85">
        <f>VLOOKUP(GroupVertices[[#This Row],[Vertex]],Vertices[],MATCH("ID",Vertices[[#Headers],[Vertex]:[Vertex Content Word Count]],0),FALSE)</f>
        <v>32</v>
      </c>
    </row>
    <row r="21" spans="1:3" ht="15">
      <c r="A21" s="85" t="s">
        <v>709</v>
      </c>
      <c r="B21" s="91" t="s">
        <v>234</v>
      </c>
      <c r="C21" s="85">
        <f>VLOOKUP(GroupVertices[[#This Row],[Vertex]],Vertices[],MATCH("ID",Vertices[[#Headers],[Vertex]:[Vertex Content Word Count]],0),FALSE)</f>
        <v>29</v>
      </c>
    </row>
    <row r="22" spans="1:3" ht="15">
      <c r="A22" s="85" t="s">
        <v>709</v>
      </c>
      <c r="B22" s="91" t="s">
        <v>240</v>
      </c>
      <c r="C22" s="85">
        <f>VLOOKUP(GroupVertices[[#This Row],[Vertex]],Vertices[],MATCH("ID",Vertices[[#Headers],[Vertex]:[Vertex Content Word Count]],0),FALSE)</f>
        <v>30</v>
      </c>
    </row>
    <row r="23" spans="1:3" ht="15">
      <c r="A23" s="85" t="s">
        <v>709</v>
      </c>
      <c r="B23" s="91" t="s">
        <v>241</v>
      </c>
      <c r="C23" s="85">
        <f>VLOOKUP(GroupVertices[[#This Row],[Vertex]],Vertices[],MATCH("ID",Vertices[[#Headers],[Vertex]:[Vertex Content Word Count]],0),FALSE)</f>
        <v>31</v>
      </c>
    </row>
    <row r="24" spans="1:3" ht="15">
      <c r="A24" s="85" t="s">
        <v>709</v>
      </c>
      <c r="B24" s="91" t="s">
        <v>231</v>
      </c>
      <c r="C24" s="85">
        <f>VLOOKUP(GroupVertices[[#This Row],[Vertex]],Vertices[],MATCH("ID",Vertices[[#Headers],[Vertex]:[Vertex Content Word Count]],0),FALSE)</f>
        <v>27</v>
      </c>
    </row>
    <row r="25" spans="1:3" ht="15">
      <c r="A25" s="85" t="s">
        <v>709</v>
      </c>
      <c r="B25" s="91" t="s">
        <v>233</v>
      </c>
      <c r="C25" s="85">
        <f>VLOOKUP(GroupVertices[[#This Row],[Vertex]],Vertices[],MATCH("ID",Vertices[[#Headers],[Vertex]:[Vertex Content Word Count]],0),FALSE)</f>
        <v>28</v>
      </c>
    </row>
    <row r="26" spans="1:3" ht="15">
      <c r="A26" s="85" t="s">
        <v>710</v>
      </c>
      <c r="B26" s="91" t="s">
        <v>228</v>
      </c>
      <c r="C26" s="85">
        <f>VLOOKUP(GroupVertices[[#This Row],[Vertex]],Vertices[],MATCH("ID",Vertices[[#Headers],[Vertex]:[Vertex Content Word Count]],0),FALSE)</f>
        <v>8</v>
      </c>
    </row>
    <row r="27" spans="1:3" ht="15">
      <c r="A27" s="85" t="s">
        <v>710</v>
      </c>
      <c r="B27" s="91" t="s">
        <v>235</v>
      </c>
      <c r="C27" s="85">
        <f>VLOOKUP(GroupVertices[[#This Row],[Vertex]],Vertices[],MATCH("ID",Vertices[[#Headers],[Vertex]:[Vertex Content Word Count]],0),FALSE)</f>
        <v>11</v>
      </c>
    </row>
    <row r="28" spans="1:3" ht="15">
      <c r="A28" s="85" t="s">
        <v>710</v>
      </c>
      <c r="B28" s="91" t="s">
        <v>239</v>
      </c>
      <c r="C28" s="85">
        <f>VLOOKUP(GroupVertices[[#This Row],[Vertex]],Vertices[],MATCH("ID",Vertices[[#Headers],[Vertex]:[Vertex Content Word Count]],0),FALSE)</f>
        <v>10</v>
      </c>
    </row>
    <row r="29" spans="1:3" ht="15">
      <c r="A29" s="85" t="s">
        <v>710</v>
      </c>
      <c r="B29" s="91" t="s">
        <v>238</v>
      </c>
      <c r="C29" s="85">
        <f>VLOOKUP(GroupVertices[[#This Row],[Vertex]],Vertices[],MATCH("ID",Vertices[[#Headers],[Vertex]:[Vertex Content Word Count]],0),FALSE)</f>
        <v>9</v>
      </c>
    </row>
    <row r="30" spans="1:3" ht="15">
      <c r="A30" s="85" t="s">
        <v>710</v>
      </c>
      <c r="B30" s="91" t="s">
        <v>217</v>
      </c>
      <c r="C30" s="85">
        <f>VLOOKUP(GroupVertices[[#This Row],[Vertex]],Vertices[],MATCH("ID",Vertices[[#Headers],[Vertex]:[Vertex Content Word Count]],0),FALSE)</f>
        <v>14</v>
      </c>
    </row>
    <row r="31" spans="1:3" ht="15">
      <c r="A31" s="85" t="s">
        <v>710</v>
      </c>
      <c r="B31" s="91" t="s">
        <v>214</v>
      </c>
      <c r="C31" s="85">
        <f>VLOOKUP(GroupVertices[[#This Row],[Vertex]],Vertices[],MATCH("ID",Vertices[[#Headers],[Vertex]:[Vertex Content Word Count]],0),FALSE)</f>
        <v>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721</v>
      </c>
      <c r="B2" s="36" t="s">
        <v>668</v>
      </c>
      <c r="D2" s="33">
        <f>MIN(Vertices[Degree])</f>
        <v>0</v>
      </c>
      <c r="E2" s="3">
        <f>COUNTIF(Vertices[Degree],"&gt;= "&amp;D2)-COUNTIF(Vertices[Degree],"&gt;="&amp;D3)</f>
        <v>0</v>
      </c>
      <c r="F2" s="39">
        <f>MIN(Vertices[In-Degree])</f>
        <v>0</v>
      </c>
      <c r="G2" s="40">
        <f>COUNTIF(Vertices[In-Degree],"&gt;= "&amp;F2)-COUNTIF(Vertices[In-Degree],"&gt;="&amp;F3)</f>
        <v>15</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20</v>
      </c>
      <c r="L2" s="39">
        <f>MIN(Vertices[Closeness Centrality])</f>
        <v>0.009615</v>
      </c>
      <c r="M2" s="40">
        <f>COUNTIF(Vertices[Closeness Centrality],"&gt;= "&amp;L2)-COUNTIF(Vertices[Closeness Centrality],"&gt;="&amp;L3)</f>
        <v>2</v>
      </c>
      <c r="N2" s="39">
        <f>MIN(Vertices[Eigenvector Centrality])</f>
        <v>0.001359</v>
      </c>
      <c r="O2" s="40">
        <f>COUNTIF(Vertices[Eigenvector Centrality],"&gt;= "&amp;N2)-COUNTIF(Vertices[Eigenvector Centrality],"&gt;="&amp;N3)</f>
        <v>2</v>
      </c>
      <c r="P2" s="39">
        <f>MIN(Vertices[PageRank])</f>
        <v>0.349518</v>
      </c>
      <c r="Q2" s="40">
        <f>COUNTIF(Vertices[PageRank],"&gt;= "&amp;P2)-COUNTIF(Vertices[PageRank],"&gt;="&amp;P3)</f>
        <v>4</v>
      </c>
      <c r="R2" s="39">
        <f>MIN(Vertices[Clustering Coefficient])</f>
        <v>0</v>
      </c>
      <c r="S2" s="45">
        <f>COUNTIF(Vertices[Clustering Coefficient],"&gt;= "&amp;R2)-COUNTIF(Vertices[Clustering Coefficient],"&gt;="&amp;R3)</f>
        <v>7</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0"/>
      <c r="B3" s="130"/>
      <c r="D3" s="34">
        <f aca="true" t="shared" si="1" ref="D3:D26">D2+($D$57-$D$2)/BinDivisor</f>
        <v>0</v>
      </c>
      <c r="E3" s="3">
        <f>COUNTIF(Vertices[Degree],"&gt;= "&amp;D3)-COUNTIF(Vertices[Degree],"&gt;="&amp;D4)</f>
        <v>0</v>
      </c>
      <c r="F3" s="41">
        <f aca="true" t="shared" si="2" ref="F3:F26">F2+($F$57-$F$2)/BinDivisor</f>
        <v>0.21818181818181817</v>
      </c>
      <c r="G3" s="42">
        <f>COUNTIF(Vertices[In-Degree],"&gt;= "&amp;F3)-COUNTIF(Vertices[In-Degree],"&gt;="&amp;F4)</f>
        <v>0</v>
      </c>
      <c r="H3" s="41">
        <f aca="true" t="shared" si="3" ref="H3:H26">H2+($H$57-$H$2)/BinDivisor</f>
        <v>0.16363636363636364</v>
      </c>
      <c r="I3" s="42">
        <f>COUNTIF(Vertices[Out-Degree],"&gt;= "&amp;H3)-COUNTIF(Vertices[Out-Degree],"&gt;="&amp;H4)</f>
        <v>0</v>
      </c>
      <c r="J3" s="41">
        <f aca="true" t="shared" si="4" ref="J3:J26">J2+($J$57-$J$2)/BinDivisor</f>
        <v>7.348484854545455</v>
      </c>
      <c r="K3" s="42">
        <f>COUNTIF(Vertices[Betweenness Centrality],"&gt;= "&amp;J3)-COUNTIF(Vertices[Betweenness Centrality],"&gt;="&amp;J4)</f>
        <v>3</v>
      </c>
      <c r="L3" s="41">
        <f aca="true" t="shared" si="5" ref="L3:L26">L2+($L$57-$L$2)/BinDivisor</f>
        <v>0.009818963636363637</v>
      </c>
      <c r="M3" s="42">
        <f>COUNTIF(Vertices[Closeness Centrality],"&gt;= "&amp;L3)-COUNTIF(Vertices[Closeness Centrality],"&gt;="&amp;L4)</f>
        <v>0</v>
      </c>
      <c r="N3" s="41">
        <f aca="true" t="shared" si="6" ref="N3:N26">N2+($N$57-$N$2)/BinDivisor</f>
        <v>0.0033661454545454547</v>
      </c>
      <c r="O3" s="42">
        <f>COUNTIF(Vertices[Eigenvector Centrality],"&gt;= "&amp;N3)-COUNTIF(Vertices[Eigenvector Centrality],"&gt;="&amp;N4)</f>
        <v>0</v>
      </c>
      <c r="P3" s="41">
        <f aca="true" t="shared" si="7" ref="P3:P26">P2+($P$57-$P$2)/BinDivisor</f>
        <v>0.40577847272727274</v>
      </c>
      <c r="Q3" s="42">
        <f>COUNTIF(Vertices[PageRank],"&gt;= "&amp;P3)-COUNTIF(Vertices[PageRank],"&gt;="&amp;P4)</f>
        <v>0</v>
      </c>
      <c r="R3" s="41">
        <f aca="true" t="shared" si="8" ref="R3:R26">R2+($R$57-$R$2)/BinDivisor</f>
        <v>0.01818181818181818</v>
      </c>
      <c r="S3" s="46">
        <f>COUNTIF(Vertices[Clustering Coefficient],"&gt;= "&amp;R3)-COUNTIF(Vertices[Clustering Coefficient],"&gt;="&amp;R4)</f>
        <v>1</v>
      </c>
      <c r="T3" s="41" t="e">
        <f aca="true" t="shared" si="9" ref="T3:T26">T2+($T$57-$T$2)/BinDivisor</f>
        <v>#REF!</v>
      </c>
      <c r="U3" s="42" t="e">
        <f ca="1" t="shared" si="0"/>
        <v>#REF!</v>
      </c>
      <c r="W3" t="s">
        <v>125</v>
      </c>
      <c r="X3" t="s">
        <v>85</v>
      </c>
    </row>
    <row r="4" spans="1:24" ht="15">
      <c r="A4" s="36" t="s">
        <v>146</v>
      </c>
      <c r="B4" s="36">
        <v>30</v>
      </c>
      <c r="D4" s="34">
        <f t="shared" si="1"/>
        <v>0</v>
      </c>
      <c r="E4" s="3">
        <f>COUNTIF(Vertices[Degree],"&gt;= "&amp;D4)-COUNTIF(Vertices[Degree],"&gt;="&amp;D5)</f>
        <v>0</v>
      </c>
      <c r="F4" s="39">
        <f t="shared" si="2"/>
        <v>0.43636363636363634</v>
      </c>
      <c r="G4" s="40">
        <f>COUNTIF(Vertices[In-Degree],"&gt;= "&amp;F4)-COUNTIF(Vertices[In-Degree],"&gt;="&amp;F5)</f>
        <v>0</v>
      </c>
      <c r="H4" s="39">
        <f t="shared" si="3"/>
        <v>0.32727272727272727</v>
      </c>
      <c r="I4" s="40">
        <f>COUNTIF(Vertices[Out-Degree],"&gt;= "&amp;H4)-COUNTIF(Vertices[Out-Degree],"&gt;="&amp;H5)</f>
        <v>0</v>
      </c>
      <c r="J4" s="39">
        <f t="shared" si="4"/>
        <v>14.69696970909091</v>
      </c>
      <c r="K4" s="40">
        <f>COUNTIF(Vertices[Betweenness Centrality],"&gt;= "&amp;J4)-COUNTIF(Vertices[Betweenness Centrality],"&gt;="&amp;J5)</f>
        <v>1</v>
      </c>
      <c r="L4" s="39">
        <f t="shared" si="5"/>
        <v>0.010022927272727274</v>
      </c>
      <c r="M4" s="40">
        <f>COUNTIF(Vertices[Closeness Centrality],"&gt;= "&amp;L4)-COUNTIF(Vertices[Closeness Centrality],"&gt;="&amp;L5)</f>
        <v>0</v>
      </c>
      <c r="N4" s="39">
        <f t="shared" si="6"/>
        <v>0.0053732909090909095</v>
      </c>
      <c r="O4" s="40">
        <f>COUNTIF(Vertices[Eigenvector Centrality],"&gt;= "&amp;N4)-COUNTIF(Vertices[Eigenvector Centrality],"&gt;="&amp;N5)</f>
        <v>0</v>
      </c>
      <c r="P4" s="39">
        <f t="shared" si="7"/>
        <v>0.4620389454545455</v>
      </c>
      <c r="Q4" s="40">
        <f>COUNTIF(Vertices[PageRank],"&gt;= "&amp;P4)-COUNTIF(Vertices[PageRank],"&gt;="&amp;P5)</f>
        <v>2</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30"/>
      <c r="B5" s="130"/>
      <c r="D5" s="34">
        <f t="shared" si="1"/>
        <v>0</v>
      </c>
      <c r="E5" s="3">
        <f>COUNTIF(Vertices[Degree],"&gt;= "&amp;D5)-COUNTIF(Vertices[Degree],"&gt;="&amp;D6)</f>
        <v>0</v>
      </c>
      <c r="F5" s="41">
        <f t="shared" si="2"/>
        <v>0.6545454545454545</v>
      </c>
      <c r="G5" s="42">
        <f>COUNTIF(Vertices[In-Degree],"&gt;= "&amp;F5)-COUNTIF(Vertices[In-Degree],"&gt;="&amp;F6)</f>
        <v>0</v>
      </c>
      <c r="H5" s="41">
        <f t="shared" si="3"/>
        <v>0.4909090909090909</v>
      </c>
      <c r="I5" s="42">
        <f>COUNTIF(Vertices[Out-Degree],"&gt;= "&amp;H5)-COUNTIF(Vertices[Out-Degree],"&gt;="&amp;H6)</f>
        <v>0</v>
      </c>
      <c r="J5" s="41">
        <f t="shared" si="4"/>
        <v>22.045454563636365</v>
      </c>
      <c r="K5" s="42">
        <f>COUNTIF(Vertices[Betweenness Centrality],"&gt;= "&amp;J5)-COUNTIF(Vertices[Betweenness Centrality],"&gt;="&amp;J6)</f>
        <v>0</v>
      </c>
      <c r="L5" s="41">
        <f t="shared" si="5"/>
        <v>0.01022689090909091</v>
      </c>
      <c r="M5" s="42">
        <f>COUNTIF(Vertices[Closeness Centrality],"&gt;= "&amp;L5)-COUNTIF(Vertices[Closeness Centrality],"&gt;="&amp;L6)</f>
        <v>0</v>
      </c>
      <c r="N5" s="41">
        <f t="shared" si="6"/>
        <v>0.007380436363636365</v>
      </c>
      <c r="O5" s="42">
        <f>COUNTIF(Vertices[Eigenvector Centrality],"&gt;= "&amp;N5)-COUNTIF(Vertices[Eigenvector Centrality],"&gt;="&amp;N6)</f>
        <v>4</v>
      </c>
      <c r="P5" s="41">
        <f t="shared" si="7"/>
        <v>0.5182994181818182</v>
      </c>
      <c r="Q5" s="42">
        <f>COUNTIF(Vertices[PageRank],"&gt;= "&amp;P5)-COUNTIF(Vertices[PageRank],"&gt;="&amp;P6)</f>
        <v>8</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55</v>
      </c>
      <c r="D6" s="34">
        <f t="shared" si="1"/>
        <v>0</v>
      </c>
      <c r="E6" s="3">
        <f>COUNTIF(Vertices[Degree],"&gt;= "&amp;D6)-COUNTIF(Vertices[Degree],"&gt;="&amp;D7)</f>
        <v>0</v>
      </c>
      <c r="F6" s="39">
        <f t="shared" si="2"/>
        <v>0.8727272727272727</v>
      </c>
      <c r="G6" s="40">
        <f>COUNTIF(Vertices[In-Degree],"&gt;= "&amp;F6)-COUNTIF(Vertices[In-Degree],"&gt;="&amp;F7)</f>
        <v>4</v>
      </c>
      <c r="H6" s="39">
        <f t="shared" si="3"/>
        <v>0.6545454545454545</v>
      </c>
      <c r="I6" s="40">
        <f>COUNTIF(Vertices[Out-Degree],"&gt;= "&amp;H6)-COUNTIF(Vertices[Out-Degree],"&gt;="&amp;H7)</f>
        <v>0</v>
      </c>
      <c r="J6" s="39">
        <f t="shared" si="4"/>
        <v>29.39393941818182</v>
      </c>
      <c r="K6" s="40">
        <f>COUNTIF(Vertices[Betweenness Centrality],"&gt;= "&amp;J6)-COUNTIF(Vertices[Betweenness Centrality],"&gt;="&amp;J7)</f>
        <v>0</v>
      </c>
      <c r="L6" s="39">
        <f t="shared" si="5"/>
        <v>0.010430854545454548</v>
      </c>
      <c r="M6" s="40">
        <f>COUNTIF(Vertices[Closeness Centrality],"&gt;= "&amp;L6)-COUNTIF(Vertices[Closeness Centrality],"&gt;="&amp;L7)</f>
        <v>0</v>
      </c>
      <c r="N6" s="39">
        <f t="shared" si="6"/>
        <v>0.00938758181818182</v>
      </c>
      <c r="O6" s="40">
        <f>COUNTIF(Vertices[Eigenvector Centrality],"&gt;= "&amp;N6)-COUNTIF(Vertices[Eigenvector Centrality],"&gt;="&amp;N7)</f>
        <v>1</v>
      </c>
      <c r="P6" s="39">
        <f t="shared" si="7"/>
        <v>0.574559890909091</v>
      </c>
      <c r="Q6" s="40">
        <f>COUNTIF(Vertices[PageRank],"&gt;= "&amp;P6)-COUNTIF(Vertices[PageRank],"&gt;="&amp;P7)</f>
        <v>1</v>
      </c>
      <c r="R6" s="39">
        <f t="shared" si="8"/>
        <v>0.07272727272727272</v>
      </c>
      <c r="S6" s="45">
        <f>COUNTIF(Vertices[Clustering Coefficient],"&gt;= "&amp;R6)-COUNTIF(Vertices[Clustering Coefficient],"&gt;="&amp;R7)</f>
        <v>1</v>
      </c>
      <c r="T6" s="39" t="e">
        <f ca="1" t="shared" si="9"/>
        <v>#REF!</v>
      </c>
      <c r="U6" s="40" t="e">
        <f ca="1" t="shared" si="0"/>
        <v>#REF!</v>
      </c>
    </row>
    <row r="7" spans="1:21" ht="15">
      <c r="A7" s="36" t="s">
        <v>149</v>
      </c>
      <c r="B7" s="36">
        <v>24</v>
      </c>
      <c r="D7" s="34">
        <f t="shared" si="1"/>
        <v>0</v>
      </c>
      <c r="E7" s="3">
        <f>COUNTIF(Vertices[Degree],"&gt;= "&amp;D7)-COUNTIF(Vertices[Degree],"&gt;="&amp;D8)</f>
        <v>0</v>
      </c>
      <c r="F7" s="41">
        <f t="shared" si="2"/>
        <v>1.0909090909090908</v>
      </c>
      <c r="G7" s="42">
        <f>COUNTIF(Vertices[In-Degree],"&gt;= "&amp;F7)-COUNTIF(Vertices[In-Degree],"&gt;="&amp;F8)</f>
        <v>0</v>
      </c>
      <c r="H7" s="41">
        <f t="shared" si="3"/>
        <v>0.8181818181818181</v>
      </c>
      <c r="I7" s="42">
        <f>COUNTIF(Vertices[Out-Degree],"&gt;= "&amp;H7)-COUNTIF(Vertices[Out-Degree],"&gt;="&amp;H8)</f>
        <v>0</v>
      </c>
      <c r="J7" s="41">
        <f t="shared" si="4"/>
        <v>36.74242427272728</v>
      </c>
      <c r="K7" s="42">
        <f>COUNTIF(Vertices[Betweenness Centrality],"&gt;= "&amp;J7)-COUNTIF(Vertices[Betweenness Centrality],"&gt;="&amp;J8)</f>
        <v>1</v>
      </c>
      <c r="L7" s="41">
        <f t="shared" si="5"/>
        <v>0.010634818181818185</v>
      </c>
      <c r="M7" s="42">
        <f>COUNTIF(Vertices[Closeness Centrality],"&gt;= "&amp;L7)-COUNTIF(Vertices[Closeness Centrality],"&gt;="&amp;L8)</f>
        <v>0</v>
      </c>
      <c r="N7" s="41">
        <f t="shared" si="6"/>
        <v>0.011394727272727275</v>
      </c>
      <c r="O7" s="42">
        <f>COUNTIF(Vertices[Eigenvector Centrality],"&gt;= "&amp;N7)-COUNTIF(Vertices[Eigenvector Centrality],"&gt;="&amp;N8)</f>
        <v>0</v>
      </c>
      <c r="P7" s="41">
        <f t="shared" si="7"/>
        <v>0.6308203636363637</v>
      </c>
      <c r="Q7" s="42">
        <f>COUNTIF(Vertices[PageRank],"&gt;= "&amp;P7)-COUNTIF(Vertices[PageRank],"&gt;="&amp;P8)</f>
        <v>0</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79</v>
      </c>
      <c r="D8" s="34">
        <f t="shared" si="1"/>
        <v>0</v>
      </c>
      <c r="E8" s="3">
        <f>COUNTIF(Vertices[Degree],"&gt;= "&amp;D8)-COUNTIF(Vertices[Degree],"&gt;="&amp;D9)</f>
        <v>0</v>
      </c>
      <c r="F8" s="39">
        <f t="shared" si="2"/>
        <v>1.309090909090909</v>
      </c>
      <c r="G8" s="40">
        <f>COUNTIF(Vertices[In-Degree],"&gt;= "&amp;F8)-COUNTIF(Vertices[In-Degree],"&gt;="&amp;F9)</f>
        <v>0</v>
      </c>
      <c r="H8" s="39">
        <f t="shared" si="3"/>
        <v>0.9818181818181817</v>
      </c>
      <c r="I8" s="40">
        <f>COUNTIF(Vertices[Out-Degree],"&gt;= "&amp;H8)-COUNTIF(Vertices[Out-Degree],"&gt;="&amp;H9)</f>
        <v>6</v>
      </c>
      <c r="J8" s="39">
        <f t="shared" si="4"/>
        <v>44.09090912727273</v>
      </c>
      <c r="K8" s="40">
        <f>COUNTIF(Vertices[Betweenness Centrality],"&gt;= "&amp;J8)-COUNTIF(Vertices[Betweenness Centrality],"&gt;="&amp;J9)</f>
        <v>0</v>
      </c>
      <c r="L8" s="39">
        <f t="shared" si="5"/>
        <v>0.010838781818181821</v>
      </c>
      <c r="M8" s="40">
        <f>COUNTIF(Vertices[Closeness Centrality],"&gt;= "&amp;L8)-COUNTIF(Vertices[Closeness Centrality],"&gt;="&amp;L9)</f>
        <v>0</v>
      </c>
      <c r="N8" s="39">
        <f t="shared" si="6"/>
        <v>0.01340187272727273</v>
      </c>
      <c r="O8" s="40">
        <f>COUNTIF(Vertices[Eigenvector Centrality],"&gt;= "&amp;N8)-COUNTIF(Vertices[Eigenvector Centrality],"&gt;="&amp;N9)</f>
        <v>0</v>
      </c>
      <c r="P8" s="39">
        <f t="shared" si="7"/>
        <v>0.6870808363636365</v>
      </c>
      <c r="Q8" s="40">
        <f>COUNTIF(Vertices[PageRank],"&gt;= "&amp;P8)-COUNTIF(Vertices[PageRank],"&gt;="&amp;P9)</f>
        <v>1</v>
      </c>
      <c r="R8" s="39">
        <f t="shared" si="8"/>
        <v>0.1090909090909091</v>
      </c>
      <c r="S8" s="45">
        <f>COUNTIF(Vertices[Clustering Coefficient],"&gt;= "&amp;R8)-COUNTIF(Vertices[Clustering Coefficient],"&gt;="&amp;R9)</f>
        <v>1</v>
      </c>
      <c r="T8" s="39" t="e">
        <f ca="1" t="shared" si="9"/>
        <v>#REF!</v>
      </c>
      <c r="U8" s="40" t="e">
        <f ca="1" t="shared" si="0"/>
        <v>#REF!</v>
      </c>
    </row>
    <row r="9" spans="1:21" ht="15">
      <c r="A9" s="130"/>
      <c r="B9" s="130"/>
      <c r="D9" s="34">
        <f t="shared" si="1"/>
        <v>0</v>
      </c>
      <c r="E9" s="3">
        <f>COUNTIF(Vertices[Degree],"&gt;= "&amp;D9)-COUNTIF(Vertices[Degree],"&gt;="&amp;D10)</f>
        <v>0</v>
      </c>
      <c r="F9" s="41">
        <f t="shared" si="2"/>
        <v>1.5272727272727273</v>
      </c>
      <c r="G9" s="42">
        <f>COUNTIF(Vertices[In-Degree],"&gt;= "&amp;F9)-COUNTIF(Vertices[In-Degree],"&gt;="&amp;F10)</f>
        <v>0</v>
      </c>
      <c r="H9" s="41">
        <f t="shared" si="3"/>
        <v>1.1454545454545453</v>
      </c>
      <c r="I9" s="42">
        <f>COUNTIF(Vertices[Out-Degree],"&gt;= "&amp;H9)-COUNTIF(Vertices[Out-Degree],"&gt;="&amp;H10)</f>
        <v>0</v>
      </c>
      <c r="J9" s="41">
        <f t="shared" si="4"/>
        <v>51.439393981818185</v>
      </c>
      <c r="K9" s="42">
        <f>COUNTIF(Vertices[Betweenness Centrality],"&gt;= "&amp;J9)-COUNTIF(Vertices[Betweenness Centrality],"&gt;="&amp;J10)</f>
        <v>0</v>
      </c>
      <c r="L9" s="41">
        <f t="shared" si="5"/>
        <v>0.011042745454545458</v>
      </c>
      <c r="M9" s="42">
        <f>COUNTIF(Vertices[Closeness Centrality],"&gt;= "&amp;L9)-COUNTIF(Vertices[Closeness Centrality],"&gt;="&amp;L10)</f>
        <v>0</v>
      </c>
      <c r="N9" s="41">
        <f t="shared" si="6"/>
        <v>0.015409018181818186</v>
      </c>
      <c r="O9" s="42">
        <f>COUNTIF(Vertices[Eigenvector Centrality],"&gt;= "&amp;N9)-COUNTIF(Vertices[Eigenvector Centrality],"&gt;="&amp;N10)</f>
        <v>1</v>
      </c>
      <c r="P9" s="41">
        <f t="shared" si="7"/>
        <v>0.7433413090909092</v>
      </c>
      <c r="Q9" s="42">
        <f>COUNTIF(Vertices[PageRank],"&gt;= "&amp;P9)-COUNTIF(Vertices[PageRank],"&gt;="&amp;P10)</f>
        <v>1</v>
      </c>
      <c r="R9" s="41">
        <f t="shared" si="8"/>
        <v>0.1272727272727273</v>
      </c>
      <c r="S9" s="46">
        <f>COUNTIF(Vertices[Clustering Coefficient],"&gt;= "&amp;R9)-COUNTIF(Vertices[Clustering Coefficient],"&gt;="&amp;R10)</f>
        <v>1</v>
      </c>
      <c r="T9" s="41" t="e">
        <f ca="1" t="shared" si="9"/>
        <v>#REF!</v>
      </c>
      <c r="U9" s="42" t="e">
        <f ca="1" t="shared" si="0"/>
        <v>#REF!</v>
      </c>
    </row>
    <row r="10" spans="1:21" ht="15">
      <c r="A10" s="36" t="s">
        <v>151</v>
      </c>
      <c r="B10" s="36">
        <v>11</v>
      </c>
      <c r="D10" s="34">
        <f t="shared" si="1"/>
        <v>0</v>
      </c>
      <c r="E10" s="3">
        <f>COUNTIF(Vertices[Degree],"&gt;= "&amp;D10)-COUNTIF(Vertices[Degree],"&gt;="&amp;D11)</f>
        <v>0</v>
      </c>
      <c r="F10" s="39">
        <f t="shared" si="2"/>
        <v>1.7454545454545456</v>
      </c>
      <c r="G10" s="40">
        <f>COUNTIF(Vertices[In-Degree],"&gt;= "&amp;F10)-COUNTIF(Vertices[In-Degree],"&gt;="&amp;F11)</f>
        <v>0</v>
      </c>
      <c r="H10" s="39">
        <f t="shared" si="3"/>
        <v>1.3090909090909089</v>
      </c>
      <c r="I10" s="40">
        <f>COUNTIF(Vertices[Out-Degree],"&gt;= "&amp;H10)-COUNTIF(Vertices[Out-Degree],"&gt;="&amp;H11)</f>
        <v>0</v>
      </c>
      <c r="J10" s="39">
        <f t="shared" si="4"/>
        <v>58.78787883636364</v>
      </c>
      <c r="K10" s="40">
        <f>COUNTIF(Vertices[Betweenness Centrality],"&gt;= "&amp;J10)-COUNTIF(Vertices[Betweenness Centrality],"&gt;="&amp;J11)</f>
        <v>0</v>
      </c>
      <c r="L10" s="39">
        <f t="shared" si="5"/>
        <v>0.011246709090909095</v>
      </c>
      <c r="M10" s="40">
        <f>COUNTIF(Vertices[Closeness Centrality],"&gt;= "&amp;L10)-COUNTIF(Vertices[Closeness Centrality],"&gt;="&amp;L11)</f>
        <v>1</v>
      </c>
      <c r="N10" s="39">
        <f t="shared" si="6"/>
        <v>0.01741616363636364</v>
      </c>
      <c r="O10" s="40">
        <f>COUNTIF(Vertices[Eigenvector Centrality],"&gt;= "&amp;N10)-COUNTIF(Vertices[Eigenvector Centrality],"&gt;="&amp;N11)</f>
        <v>0</v>
      </c>
      <c r="P10" s="39">
        <f t="shared" si="7"/>
        <v>0.799601781818182</v>
      </c>
      <c r="Q10" s="40">
        <f>COUNTIF(Vertices[PageRank],"&gt;= "&amp;P10)-COUNTIF(Vertices[PageRank],"&gt;="&amp;P11)</f>
        <v>1</v>
      </c>
      <c r="R10" s="39">
        <f t="shared" si="8"/>
        <v>0.14545454545454548</v>
      </c>
      <c r="S10" s="45">
        <f>COUNTIF(Vertices[Clustering Coefficient],"&gt;= "&amp;R10)-COUNTIF(Vertices[Clustering Coefficient],"&gt;="&amp;R11)</f>
        <v>1</v>
      </c>
      <c r="T10" s="39" t="e">
        <f ca="1" t="shared" si="9"/>
        <v>#REF!</v>
      </c>
      <c r="U10" s="40" t="e">
        <f ca="1" t="shared" si="0"/>
        <v>#REF!</v>
      </c>
    </row>
    <row r="11" spans="1:21" ht="15">
      <c r="A11" s="130"/>
      <c r="B11" s="130"/>
      <c r="D11" s="34">
        <f t="shared" si="1"/>
        <v>0</v>
      </c>
      <c r="E11" s="3">
        <f>COUNTIF(Vertices[Degree],"&gt;= "&amp;D11)-COUNTIF(Vertices[Degree],"&gt;="&amp;D12)</f>
        <v>0</v>
      </c>
      <c r="F11" s="41">
        <f t="shared" si="2"/>
        <v>1.9636363636363638</v>
      </c>
      <c r="G11" s="42">
        <f>COUNTIF(Vertices[In-Degree],"&gt;= "&amp;F11)-COUNTIF(Vertices[In-Degree],"&gt;="&amp;F12)</f>
        <v>1</v>
      </c>
      <c r="H11" s="41">
        <f t="shared" si="3"/>
        <v>1.4727272727272724</v>
      </c>
      <c r="I11" s="42">
        <f>COUNTIF(Vertices[Out-Degree],"&gt;= "&amp;H11)-COUNTIF(Vertices[Out-Degree],"&gt;="&amp;H12)</f>
        <v>0</v>
      </c>
      <c r="J11" s="41">
        <f t="shared" si="4"/>
        <v>66.13636369090909</v>
      </c>
      <c r="K11" s="42">
        <f>COUNTIF(Vertices[Betweenness Centrality],"&gt;= "&amp;J11)-COUNTIF(Vertices[Betweenness Centrality],"&gt;="&amp;J12)</f>
        <v>0</v>
      </c>
      <c r="L11" s="41">
        <f t="shared" si="5"/>
        <v>0.011450672727272732</v>
      </c>
      <c r="M11" s="42">
        <f>COUNTIF(Vertices[Closeness Centrality],"&gt;= "&amp;L11)-COUNTIF(Vertices[Closeness Centrality],"&gt;="&amp;L12)</f>
        <v>0</v>
      </c>
      <c r="N11" s="41">
        <f t="shared" si="6"/>
        <v>0.019423309090909096</v>
      </c>
      <c r="O11" s="42">
        <f>COUNTIF(Vertices[Eigenvector Centrality],"&gt;= "&amp;N11)-COUNTIF(Vertices[Eigenvector Centrality],"&gt;="&amp;N12)</f>
        <v>1</v>
      </c>
      <c r="P11" s="41">
        <f t="shared" si="7"/>
        <v>0.8558622545454547</v>
      </c>
      <c r="Q11" s="42">
        <f>COUNTIF(Vertices[PageRank],"&gt;= "&amp;P11)-COUNTIF(Vertices[PageRank],"&gt;="&amp;P12)</f>
        <v>0</v>
      </c>
      <c r="R11" s="41">
        <f t="shared" si="8"/>
        <v>0.16363636363636366</v>
      </c>
      <c r="S11" s="46">
        <f>COUNTIF(Vertices[Clustering Coefficient],"&gt;= "&amp;R11)-COUNTIF(Vertices[Clustering Coefficient],"&gt;="&amp;R12)</f>
        <v>0</v>
      </c>
      <c r="T11" s="41" t="e">
        <f ca="1" t="shared" si="9"/>
        <v>#REF!</v>
      </c>
      <c r="U11" s="42" t="e">
        <f ca="1" t="shared" si="0"/>
        <v>#REF!</v>
      </c>
    </row>
    <row r="12" spans="1:21" ht="15">
      <c r="A12" s="36" t="s">
        <v>170</v>
      </c>
      <c r="B12" s="36">
        <v>0.07142857142857142</v>
      </c>
      <c r="D12" s="34">
        <f t="shared" si="1"/>
        <v>0</v>
      </c>
      <c r="E12" s="3">
        <f>COUNTIF(Vertices[Degree],"&gt;= "&amp;D12)-COUNTIF(Vertices[Degree],"&gt;="&amp;D13)</f>
        <v>0</v>
      </c>
      <c r="F12" s="39">
        <f t="shared" si="2"/>
        <v>2.181818181818182</v>
      </c>
      <c r="G12" s="40">
        <f>COUNTIF(Vertices[In-Degree],"&gt;= "&amp;F12)-COUNTIF(Vertices[In-Degree],"&gt;="&amp;F13)</f>
        <v>0</v>
      </c>
      <c r="H12" s="39">
        <f t="shared" si="3"/>
        <v>1.636363636363636</v>
      </c>
      <c r="I12" s="40">
        <f>COUNTIF(Vertices[Out-Degree],"&gt;= "&amp;H12)-COUNTIF(Vertices[Out-Degree],"&gt;="&amp;H13)</f>
        <v>0</v>
      </c>
      <c r="J12" s="39">
        <f t="shared" si="4"/>
        <v>73.48484854545455</v>
      </c>
      <c r="K12" s="40">
        <f>COUNTIF(Vertices[Betweenness Centrality],"&gt;= "&amp;J12)-COUNTIF(Vertices[Betweenness Centrality],"&gt;="&amp;J13)</f>
        <v>0</v>
      </c>
      <c r="L12" s="39">
        <f t="shared" si="5"/>
        <v>0.011654636363636369</v>
      </c>
      <c r="M12" s="40">
        <f>COUNTIF(Vertices[Closeness Centrality],"&gt;= "&amp;L12)-COUNTIF(Vertices[Closeness Centrality],"&gt;="&amp;L13)</f>
        <v>1</v>
      </c>
      <c r="N12" s="39">
        <f t="shared" si="6"/>
        <v>0.02143045454545455</v>
      </c>
      <c r="O12" s="40">
        <f>COUNTIF(Vertices[Eigenvector Centrality],"&gt;= "&amp;N12)-COUNTIF(Vertices[Eigenvector Centrality],"&gt;="&amp;N13)</f>
        <v>0</v>
      </c>
      <c r="P12" s="39">
        <f t="shared" si="7"/>
        <v>0.9121227272727275</v>
      </c>
      <c r="Q12" s="40">
        <f>COUNTIF(Vertices[PageRank],"&gt;= "&amp;P12)-COUNTIF(Vertices[PageRank],"&gt;="&amp;P13)</f>
        <v>4</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171</v>
      </c>
      <c r="B13" s="36">
        <v>0.13333333333333333</v>
      </c>
      <c r="D13" s="34">
        <f t="shared" si="1"/>
        <v>0</v>
      </c>
      <c r="E13" s="3">
        <f>COUNTIF(Vertices[Degree],"&gt;= "&amp;D13)-COUNTIF(Vertices[Degree],"&gt;="&amp;D14)</f>
        <v>0</v>
      </c>
      <c r="F13" s="41">
        <f t="shared" si="2"/>
        <v>2.4000000000000004</v>
      </c>
      <c r="G13" s="42">
        <f>COUNTIF(Vertices[In-Degree],"&gt;= "&amp;F13)-COUNTIF(Vertices[In-Degree],"&gt;="&amp;F14)</f>
        <v>0</v>
      </c>
      <c r="H13" s="41">
        <f t="shared" si="3"/>
        <v>1.7999999999999996</v>
      </c>
      <c r="I13" s="42">
        <f>COUNTIF(Vertices[Out-Degree],"&gt;= "&amp;H13)-COUNTIF(Vertices[Out-Degree],"&gt;="&amp;H14)</f>
        <v>0</v>
      </c>
      <c r="J13" s="41">
        <f t="shared" si="4"/>
        <v>80.83333340000001</v>
      </c>
      <c r="K13" s="42">
        <f>COUNTIF(Vertices[Betweenness Centrality],"&gt;= "&amp;J13)-COUNTIF(Vertices[Betweenness Centrality],"&gt;="&amp;J14)</f>
        <v>0</v>
      </c>
      <c r="L13" s="41">
        <f t="shared" si="5"/>
        <v>0.011858600000000006</v>
      </c>
      <c r="M13" s="42">
        <f>COUNTIF(Vertices[Closeness Centrality],"&gt;= "&amp;L13)-COUNTIF(Vertices[Closeness Centrality],"&gt;="&amp;L14)</f>
        <v>1</v>
      </c>
      <c r="N13" s="41">
        <f t="shared" si="6"/>
        <v>0.023437600000000006</v>
      </c>
      <c r="O13" s="42">
        <f>COUNTIF(Vertices[Eigenvector Centrality],"&gt;= "&amp;N13)-COUNTIF(Vertices[Eigenvector Centrality],"&gt;="&amp;N14)</f>
        <v>0</v>
      </c>
      <c r="P13" s="41">
        <f t="shared" si="7"/>
        <v>0.9683832000000002</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130"/>
      <c r="B14" s="130"/>
      <c r="D14" s="34">
        <f t="shared" si="1"/>
        <v>0</v>
      </c>
      <c r="E14" s="3">
        <f>COUNTIF(Vertices[Degree],"&gt;= "&amp;D14)-COUNTIF(Vertices[Degree],"&gt;="&amp;D15)</f>
        <v>0</v>
      </c>
      <c r="F14" s="39">
        <f t="shared" si="2"/>
        <v>2.6181818181818186</v>
      </c>
      <c r="G14" s="40">
        <f>COUNTIF(Vertices[In-Degree],"&gt;= "&amp;F14)-COUNTIF(Vertices[In-Degree],"&gt;="&amp;F15)</f>
        <v>0</v>
      </c>
      <c r="H14" s="39">
        <f t="shared" si="3"/>
        <v>1.9636363636363632</v>
      </c>
      <c r="I14" s="40">
        <f>COUNTIF(Vertices[Out-Degree],"&gt;= "&amp;H14)-COUNTIF(Vertices[Out-Degree],"&gt;="&amp;H15)</f>
        <v>12</v>
      </c>
      <c r="J14" s="39">
        <f t="shared" si="4"/>
        <v>88.18181825454548</v>
      </c>
      <c r="K14" s="40">
        <f>COUNTIF(Vertices[Betweenness Centrality],"&gt;= "&amp;J14)-COUNTIF(Vertices[Betweenness Centrality],"&gt;="&amp;J15)</f>
        <v>0</v>
      </c>
      <c r="L14" s="39">
        <f t="shared" si="5"/>
        <v>0.012062563636363642</v>
      </c>
      <c r="M14" s="40">
        <f>COUNTIF(Vertices[Closeness Centrality],"&gt;= "&amp;L14)-COUNTIF(Vertices[Closeness Centrality],"&gt;="&amp;L15)</f>
        <v>0</v>
      </c>
      <c r="N14" s="39">
        <f t="shared" si="6"/>
        <v>0.02544474545454546</v>
      </c>
      <c r="O14" s="40">
        <f>COUNTIF(Vertices[Eigenvector Centrality],"&gt;= "&amp;N14)-COUNTIF(Vertices[Eigenvector Centrality],"&gt;="&amp;N15)</f>
        <v>1</v>
      </c>
      <c r="P14" s="39">
        <f t="shared" si="7"/>
        <v>1.024643672727273</v>
      </c>
      <c r="Q14" s="40">
        <f>COUNTIF(Vertices[PageRank],"&gt;= "&amp;P14)-COUNTIF(Vertices[PageRank],"&gt;="&amp;P15)</f>
        <v>0</v>
      </c>
      <c r="R14" s="39">
        <f t="shared" si="8"/>
        <v>0.21818181818181823</v>
      </c>
      <c r="S14" s="45">
        <f>COUNTIF(Vertices[Clustering Coefficient],"&gt;= "&amp;R14)-COUNTIF(Vertices[Clustering Coefficient],"&gt;="&amp;R15)</f>
        <v>0</v>
      </c>
      <c r="T14" s="39" t="e">
        <f ca="1" t="shared" si="9"/>
        <v>#REF!</v>
      </c>
      <c r="U14" s="40" t="e">
        <f ca="1" t="shared" si="0"/>
        <v>#REF!</v>
      </c>
    </row>
    <row r="15" spans="1:21" ht="15">
      <c r="A15" s="36" t="s">
        <v>152</v>
      </c>
      <c r="B15" s="36">
        <v>1</v>
      </c>
      <c r="D15" s="34">
        <f t="shared" si="1"/>
        <v>0</v>
      </c>
      <c r="E15" s="3">
        <f>COUNTIF(Vertices[Degree],"&gt;= "&amp;D15)-COUNTIF(Vertices[Degree],"&gt;="&amp;D16)</f>
        <v>0</v>
      </c>
      <c r="F15" s="41">
        <f t="shared" si="2"/>
        <v>2.836363636363637</v>
      </c>
      <c r="G15" s="42">
        <f>COUNTIF(Vertices[In-Degree],"&gt;= "&amp;F15)-COUNTIF(Vertices[In-Degree],"&gt;="&amp;F16)</f>
        <v>4</v>
      </c>
      <c r="H15" s="41">
        <f t="shared" si="3"/>
        <v>2.127272727272727</v>
      </c>
      <c r="I15" s="42">
        <f>COUNTIF(Vertices[Out-Degree],"&gt;= "&amp;H15)-COUNTIF(Vertices[Out-Degree],"&gt;="&amp;H16)</f>
        <v>0</v>
      </c>
      <c r="J15" s="41">
        <f t="shared" si="4"/>
        <v>95.53030310909094</v>
      </c>
      <c r="K15" s="42">
        <f>COUNTIF(Vertices[Betweenness Centrality],"&gt;= "&amp;J15)-COUNTIF(Vertices[Betweenness Centrality],"&gt;="&amp;J16)</f>
        <v>0</v>
      </c>
      <c r="L15" s="41">
        <f t="shared" si="5"/>
        <v>0.01226652727272728</v>
      </c>
      <c r="M15" s="42">
        <f>COUNTIF(Vertices[Closeness Centrality],"&gt;= "&amp;L15)-COUNTIF(Vertices[Closeness Centrality],"&gt;="&amp;L16)</f>
        <v>1</v>
      </c>
      <c r="N15" s="41">
        <f t="shared" si="6"/>
        <v>0.027451890909090917</v>
      </c>
      <c r="O15" s="42">
        <f>COUNTIF(Vertices[Eigenvector Centrality],"&gt;= "&amp;N15)-COUNTIF(Vertices[Eigenvector Centrality],"&gt;="&amp;N16)</f>
        <v>7</v>
      </c>
      <c r="P15" s="41">
        <f t="shared" si="7"/>
        <v>1.0809041454545456</v>
      </c>
      <c r="Q15" s="42">
        <f>COUNTIF(Vertices[PageRank],"&gt;= "&amp;P15)-COUNTIF(Vertices[PageRank],"&gt;="&amp;P16)</f>
        <v>2</v>
      </c>
      <c r="R15" s="41">
        <f t="shared" si="8"/>
        <v>0.23636363636363641</v>
      </c>
      <c r="S15" s="46">
        <f>COUNTIF(Vertices[Clustering Coefficient],"&gt;= "&amp;R15)-COUNTIF(Vertices[Clustering Coefficient],"&gt;="&amp;R16)</f>
        <v>0</v>
      </c>
      <c r="T15" s="41" t="e">
        <f ca="1" t="shared" si="9"/>
        <v>#REF!</v>
      </c>
      <c r="U15" s="42" t="e">
        <f ca="1" t="shared" si="0"/>
        <v>#REF!</v>
      </c>
    </row>
    <row r="16" spans="1:21" ht="15">
      <c r="A16" s="36" t="s">
        <v>153</v>
      </c>
      <c r="B16" s="36">
        <v>0</v>
      </c>
      <c r="D16" s="34">
        <f t="shared" si="1"/>
        <v>0</v>
      </c>
      <c r="E16" s="3">
        <f>COUNTIF(Vertices[Degree],"&gt;= "&amp;D16)-COUNTIF(Vertices[Degree],"&gt;="&amp;D17)</f>
        <v>0</v>
      </c>
      <c r="F16" s="39">
        <f t="shared" si="2"/>
        <v>3.054545454545455</v>
      </c>
      <c r="G16" s="40">
        <f>COUNTIF(Vertices[In-Degree],"&gt;= "&amp;F16)-COUNTIF(Vertices[In-Degree],"&gt;="&amp;F17)</f>
        <v>0</v>
      </c>
      <c r="H16" s="39">
        <f t="shared" si="3"/>
        <v>2.2909090909090906</v>
      </c>
      <c r="I16" s="40">
        <f>COUNTIF(Vertices[Out-Degree],"&gt;= "&amp;H16)-COUNTIF(Vertices[Out-Degree],"&gt;="&amp;H17)</f>
        <v>0</v>
      </c>
      <c r="J16" s="39">
        <f t="shared" si="4"/>
        <v>102.8787879636364</v>
      </c>
      <c r="K16" s="40">
        <f>COUNTIF(Vertices[Betweenness Centrality],"&gt;= "&amp;J16)-COUNTIF(Vertices[Betweenness Centrality],"&gt;="&amp;J17)</f>
        <v>1</v>
      </c>
      <c r="L16" s="39">
        <f t="shared" si="5"/>
        <v>0.012470490909090916</v>
      </c>
      <c r="M16" s="40">
        <f>COUNTIF(Vertices[Closeness Centrality],"&gt;= "&amp;L16)-COUNTIF(Vertices[Closeness Centrality],"&gt;="&amp;L17)</f>
        <v>3</v>
      </c>
      <c r="N16" s="39">
        <f t="shared" si="6"/>
        <v>0.029459036363636372</v>
      </c>
      <c r="O16" s="40">
        <f>COUNTIF(Vertices[Eigenvector Centrality],"&gt;= "&amp;N16)-COUNTIF(Vertices[Eigenvector Centrality],"&gt;="&amp;N17)</f>
        <v>1</v>
      </c>
      <c r="P16" s="39">
        <f t="shared" si="7"/>
        <v>1.1371646181818182</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36" t="s">
        <v>154</v>
      </c>
      <c r="B17" s="36">
        <v>30</v>
      </c>
      <c r="D17" s="34">
        <f t="shared" si="1"/>
        <v>0</v>
      </c>
      <c r="E17" s="3">
        <f>COUNTIF(Vertices[Degree],"&gt;= "&amp;D17)-COUNTIF(Vertices[Degree],"&gt;="&amp;D18)</f>
        <v>0</v>
      </c>
      <c r="F17" s="41">
        <f t="shared" si="2"/>
        <v>3.2727272727272734</v>
      </c>
      <c r="G17" s="42">
        <f>COUNTIF(Vertices[In-Degree],"&gt;= "&amp;F17)-COUNTIF(Vertices[In-Degree],"&gt;="&amp;F18)</f>
        <v>0</v>
      </c>
      <c r="H17" s="41">
        <f t="shared" si="3"/>
        <v>2.454545454545454</v>
      </c>
      <c r="I17" s="42">
        <f>COUNTIF(Vertices[Out-Degree],"&gt;= "&amp;H17)-COUNTIF(Vertices[Out-Degree],"&gt;="&amp;H18)</f>
        <v>0</v>
      </c>
      <c r="J17" s="41">
        <f t="shared" si="4"/>
        <v>110.22727281818186</v>
      </c>
      <c r="K17" s="42">
        <f>COUNTIF(Vertices[Betweenness Centrality],"&gt;= "&amp;J17)-COUNTIF(Vertices[Betweenness Centrality],"&gt;="&amp;J18)</f>
        <v>0</v>
      </c>
      <c r="L17" s="41">
        <f t="shared" si="5"/>
        <v>0.012674454545454553</v>
      </c>
      <c r="M17" s="42">
        <f>COUNTIF(Vertices[Closeness Centrality],"&gt;= "&amp;L17)-COUNTIF(Vertices[Closeness Centrality],"&gt;="&amp;L18)</f>
        <v>0</v>
      </c>
      <c r="N17" s="41">
        <f t="shared" si="6"/>
        <v>0.031466181818181824</v>
      </c>
      <c r="O17" s="42">
        <f>COUNTIF(Vertices[Eigenvector Centrality],"&gt;= "&amp;N17)-COUNTIF(Vertices[Eigenvector Centrality],"&gt;="&amp;N18)</f>
        <v>0</v>
      </c>
      <c r="P17" s="41">
        <f t="shared" si="7"/>
        <v>1.1934250909090909</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155</v>
      </c>
      <c r="B18" s="36">
        <v>79</v>
      </c>
      <c r="D18" s="34">
        <f t="shared" si="1"/>
        <v>0</v>
      </c>
      <c r="E18" s="3">
        <f>COUNTIF(Vertices[Degree],"&gt;= "&amp;D18)-COUNTIF(Vertices[Degree],"&gt;="&amp;D19)</f>
        <v>0</v>
      </c>
      <c r="F18" s="39">
        <f t="shared" si="2"/>
        <v>3.4909090909090916</v>
      </c>
      <c r="G18" s="40">
        <f>COUNTIF(Vertices[In-Degree],"&gt;= "&amp;F18)-COUNTIF(Vertices[In-Degree],"&gt;="&amp;F19)</f>
        <v>0</v>
      </c>
      <c r="H18" s="39">
        <f t="shared" si="3"/>
        <v>2.6181818181818177</v>
      </c>
      <c r="I18" s="40">
        <f>COUNTIF(Vertices[Out-Degree],"&gt;= "&amp;H18)-COUNTIF(Vertices[Out-Degree],"&gt;="&amp;H19)</f>
        <v>0</v>
      </c>
      <c r="J18" s="39">
        <f t="shared" si="4"/>
        <v>117.57575767272732</v>
      </c>
      <c r="K18" s="40">
        <f>COUNTIF(Vertices[Betweenness Centrality],"&gt;= "&amp;J18)-COUNTIF(Vertices[Betweenness Centrality],"&gt;="&amp;J19)</f>
        <v>0</v>
      </c>
      <c r="L18" s="39">
        <f t="shared" si="5"/>
        <v>0.01287841818181819</v>
      </c>
      <c r="M18" s="40">
        <f>COUNTIF(Vertices[Closeness Centrality],"&gt;= "&amp;L18)-COUNTIF(Vertices[Closeness Centrality],"&gt;="&amp;L19)</f>
        <v>0</v>
      </c>
      <c r="N18" s="39">
        <f t="shared" si="6"/>
        <v>0.033473327272727275</v>
      </c>
      <c r="O18" s="40">
        <f>COUNTIF(Vertices[Eigenvector Centrality],"&gt;= "&amp;N18)-COUNTIF(Vertices[Eigenvector Centrality],"&gt;="&amp;N19)</f>
        <v>2</v>
      </c>
      <c r="P18" s="39">
        <f t="shared" si="7"/>
        <v>1.2496855636363635</v>
      </c>
      <c r="Q18" s="40">
        <f>COUNTIF(Vertices[PageRank],"&gt;= "&amp;P18)-COUNTIF(Vertices[PageRank],"&gt;="&amp;P19)</f>
        <v>1</v>
      </c>
      <c r="R18" s="39">
        <f t="shared" si="8"/>
        <v>0.29090909090909095</v>
      </c>
      <c r="S18" s="45">
        <f>COUNTIF(Vertices[Clustering Coefficient],"&gt;= "&amp;R18)-COUNTIF(Vertices[Clustering Coefficient],"&gt;="&amp;R19)</f>
        <v>0</v>
      </c>
      <c r="T18" s="39" t="e">
        <f ca="1" t="shared" si="9"/>
        <v>#REF!</v>
      </c>
      <c r="U18" s="40" t="e">
        <f ca="1" t="shared" si="0"/>
        <v>#REF!</v>
      </c>
    </row>
    <row r="19" spans="1:21" ht="15">
      <c r="A19" s="130"/>
      <c r="B19" s="130"/>
      <c r="D19" s="34">
        <f t="shared" si="1"/>
        <v>0</v>
      </c>
      <c r="E19" s="3">
        <f>COUNTIF(Vertices[Degree],"&gt;= "&amp;D19)-COUNTIF(Vertices[Degree],"&gt;="&amp;D20)</f>
        <v>0</v>
      </c>
      <c r="F19" s="41">
        <f t="shared" si="2"/>
        <v>3.70909090909091</v>
      </c>
      <c r="G19" s="42">
        <f>COUNTIF(Vertices[In-Degree],"&gt;= "&amp;F19)-COUNTIF(Vertices[In-Degree],"&gt;="&amp;F20)</f>
        <v>0</v>
      </c>
      <c r="H19" s="41">
        <f t="shared" si="3"/>
        <v>2.7818181818181813</v>
      </c>
      <c r="I19" s="42">
        <f>COUNTIF(Vertices[Out-Degree],"&gt;= "&amp;H19)-COUNTIF(Vertices[Out-Degree],"&gt;="&amp;H20)</f>
        <v>0</v>
      </c>
      <c r="J19" s="41">
        <f t="shared" si="4"/>
        <v>124.92424252727278</v>
      </c>
      <c r="K19" s="42">
        <f>COUNTIF(Vertices[Betweenness Centrality],"&gt;= "&amp;J19)-COUNTIF(Vertices[Betweenness Centrality],"&gt;="&amp;J20)</f>
        <v>0</v>
      </c>
      <c r="L19" s="41">
        <f t="shared" si="5"/>
        <v>0.013082381818181827</v>
      </c>
      <c r="M19" s="42">
        <f>COUNTIF(Vertices[Closeness Centrality],"&gt;= "&amp;L19)-COUNTIF(Vertices[Closeness Centrality],"&gt;="&amp;L20)</f>
        <v>1</v>
      </c>
      <c r="N19" s="41">
        <f t="shared" si="6"/>
        <v>0.03548047272727273</v>
      </c>
      <c r="O19" s="42">
        <f>COUNTIF(Vertices[Eigenvector Centrality],"&gt;= "&amp;N19)-COUNTIF(Vertices[Eigenvector Centrality],"&gt;="&amp;N20)</f>
        <v>2</v>
      </c>
      <c r="P19" s="41">
        <f t="shared" si="7"/>
        <v>1.3059460363636362</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36" t="s">
        <v>156</v>
      </c>
      <c r="B20" s="36">
        <v>5</v>
      </c>
      <c r="D20" s="34">
        <f t="shared" si="1"/>
        <v>0</v>
      </c>
      <c r="E20" s="3">
        <f>COUNTIF(Vertices[Degree],"&gt;= "&amp;D20)-COUNTIF(Vertices[Degree],"&gt;="&amp;D21)</f>
        <v>0</v>
      </c>
      <c r="F20" s="39">
        <f t="shared" si="2"/>
        <v>3.927272727272728</v>
      </c>
      <c r="G20" s="40">
        <f>COUNTIF(Vertices[In-Degree],"&gt;= "&amp;F20)-COUNTIF(Vertices[In-Degree],"&gt;="&amp;F21)</f>
        <v>2</v>
      </c>
      <c r="H20" s="39">
        <f t="shared" si="3"/>
        <v>2.945454545454545</v>
      </c>
      <c r="I20" s="40">
        <f>COUNTIF(Vertices[Out-Degree],"&gt;= "&amp;H20)-COUNTIF(Vertices[Out-Degree],"&gt;="&amp;H21)</f>
        <v>2</v>
      </c>
      <c r="J20" s="39">
        <f t="shared" si="4"/>
        <v>132.27272738181824</v>
      </c>
      <c r="K20" s="40">
        <f>COUNTIF(Vertices[Betweenness Centrality],"&gt;= "&amp;J20)-COUNTIF(Vertices[Betweenness Centrality],"&gt;="&amp;J21)</f>
        <v>0</v>
      </c>
      <c r="L20" s="39">
        <f t="shared" si="5"/>
        <v>0.013286345454545464</v>
      </c>
      <c r="M20" s="40">
        <f>COUNTIF(Vertices[Closeness Centrality],"&gt;= "&amp;L20)-COUNTIF(Vertices[Closeness Centrality],"&gt;="&amp;L21)</f>
        <v>7</v>
      </c>
      <c r="N20" s="39">
        <f t="shared" si="6"/>
        <v>0.03748761818181818</v>
      </c>
      <c r="O20" s="40">
        <f>COUNTIF(Vertices[Eigenvector Centrality],"&gt;= "&amp;N20)-COUNTIF(Vertices[Eigenvector Centrality],"&gt;="&amp;N21)</f>
        <v>0</v>
      </c>
      <c r="P20" s="39">
        <f t="shared" si="7"/>
        <v>1.3622065090909088</v>
      </c>
      <c r="Q20" s="40">
        <f>COUNTIF(Vertices[PageRank],"&gt;= "&amp;P20)-COUNTIF(Vertices[PageRank],"&gt;="&amp;P21)</f>
        <v>0</v>
      </c>
      <c r="R20" s="39">
        <f t="shared" si="8"/>
        <v>0.3272727272727273</v>
      </c>
      <c r="S20" s="45">
        <f>COUNTIF(Vertices[Clustering Coefficient],"&gt;= "&amp;R20)-COUNTIF(Vertices[Clustering Coefficient],"&gt;="&amp;R21)</f>
        <v>1</v>
      </c>
      <c r="T20" s="39" t="e">
        <f ca="1" t="shared" si="9"/>
        <v>#REF!</v>
      </c>
      <c r="U20" s="40" t="e">
        <f ca="1" t="shared" si="0"/>
        <v>#REF!</v>
      </c>
    </row>
    <row r="21" spans="1:21" ht="15">
      <c r="A21" s="36" t="s">
        <v>157</v>
      </c>
      <c r="B21" s="36">
        <v>2.455556</v>
      </c>
      <c r="D21" s="34">
        <f t="shared" si="1"/>
        <v>0</v>
      </c>
      <c r="E21" s="3">
        <f>COUNTIF(Vertices[Degree],"&gt;= "&amp;D21)-COUNTIF(Vertices[Degree],"&gt;="&amp;D22)</f>
        <v>0</v>
      </c>
      <c r="F21" s="41">
        <f t="shared" si="2"/>
        <v>4.145454545454546</v>
      </c>
      <c r="G21" s="42">
        <f>COUNTIF(Vertices[In-Degree],"&gt;= "&amp;F21)-COUNTIF(Vertices[In-Degree],"&gt;="&amp;F22)</f>
        <v>0</v>
      </c>
      <c r="H21" s="41">
        <f t="shared" si="3"/>
        <v>3.1090909090909085</v>
      </c>
      <c r="I21" s="42">
        <f>COUNTIF(Vertices[Out-Degree],"&gt;= "&amp;H21)-COUNTIF(Vertices[Out-Degree],"&gt;="&amp;H22)</f>
        <v>0</v>
      </c>
      <c r="J21" s="41">
        <f t="shared" si="4"/>
        <v>139.6212122363637</v>
      </c>
      <c r="K21" s="42">
        <f>COUNTIF(Vertices[Betweenness Centrality],"&gt;= "&amp;J21)-COUNTIF(Vertices[Betweenness Centrality],"&gt;="&amp;J22)</f>
        <v>0</v>
      </c>
      <c r="L21" s="41">
        <f t="shared" si="5"/>
        <v>0.0134903090909091</v>
      </c>
      <c r="M21" s="42">
        <f>COUNTIF(Vertices[Closeness Centrality],"&gt;= "&amp;L21)-COUNTIF(Vertices[Closeness Centrality],"&gt;="&amp;L22)</f>
        <v>0</v>
      </c>
      <c r="N21" s="41">
        <f t="shared" si="6"/>
        <v>0.03949476363636363</v>
      </c>
      <c r="O21" s="42">
        <f>COUNTIF(Vertices[Eigenvector Centrality],"&gt;= "&amp;N21)-COUNTIF(Vertices[Eigenvector Centrality],"&gt;="&amp;N22)</f>
        <v>1</v>
      </c>
      <c r="P21" s="41">
        <f t="shared" si="7"/>
        <v>1.4184669818181814</v>
      </c>
      <c r="Q21" s="42">
        <f>COUNTIF(Vertices[PageRank],"&gt;= "&amp;P21)-COUNTIF(Vertices[PageRank],"&gt;="&amp;P22)</f>
        <v>0</v>
      </c>
      <c r="R21" s="41">
        <f t="shared" si="8"/>
        <v>0.3454545454545455</v>
      </c>
      <c r="S21" s="46">
        <f>COUNTIF(Vertices[Clustering Coefficient],"&gt;= "&amp;R21)-COUNTIF(Vertices[Clustering Coefficient],"&gt;="&amp;R22)</f>
        <v>1</v>
      </c>
      <c r="T21" s="41" t="e">
        <f ca="1" t="shared" si="9"/>
        <v>#REF!</v>
      </c>
      <c r="U21" s="42" t="e">
        <f ca="1" t="shared" si="0"/>
        <v>#REF!</v>
      </c>
    </row>
    <row r="22" spans="1:21" ht="15">
      <c r="A22" s="130"/>
      <c r="B22" s="130"/>
      <c r="D22" s="34">
        <f t="shared" si="1"/>
        <v>0</v>
      </c>
      <c r="E22" s="3">
        <f>COUNTIF(Vertices[Degree],"&gt;= "&amp;D22)-COUNTIF(Vertices[Degree],"&gt;="&amp;D23)</f>
        <v>0</v>
      </c>
      <c r="F22" s="39">
        <f t="shared" si="2"/>
        <v>4.363636363636364</v>
      </c>
      <c r="G22" s="40">
        <f>COUNTIF(Vertices[In-Degree],"&gt;= "&amp;F22)-COUNTIF(Vertices[In-Degree],"&gt;="&amp;F23)</f>
        <v>0</v>
      </c>
      <c r="H22" s="39">
        <f t="shared" si="3"/>
        <v>3.272727272727272</v>
      </c>
      <c r="I22" s="40">
        <f>COUNTIF(Vertices[Out-Degree],"&gt;= "&amp;H22)-COUNTIF(Vertices[Out-Degree],"&gt;="&amp;H23)</f>
        <v>0</v>
      </c>
      <c r="J22" s="39">
        <f t="shared" si="4"/>
        <v>146.96969709090916</v>
      </c>
      <c r="K22" s="40">
        <f>COUNTIF(Vertices[Betweenness Centrality],"&gt;= "&amp;J22)-COUNTIF(Vertices[Betweenness Centrality],"&gt;="&amp;J23)</f>
        <v>0</v>
      </c>
      <c r="L22" s="39">
        <f t="shared" si="5"/>
        <v>0.013694272727272737</v>
      </c>
      <c r="M22" s="40">
        <f>COUNTIF(Vertices[Closeness Centrality],"&gt;= "&amp;L22)-COUNTIF(Vertices[Closeness Centrality],"&gt;="&amp;L23)</f>
        <v>0</v>
      </c>
      <c r="N22" s="39">
        <f t="shared" si="6"/>
        <v>0.04150190909090908</v>
      </c>
      <c r="O22" s="40">
        <f>COUNTIF(Vertices[Eigenvector Centrality],"&gt;= "&amp;N22)-COUNTIF(Vertices[Eigenvector Centrality],"&gt;="&amp;N23)</f>
        <v>0</v>
      </c>
      <c r="P22" s="39">
        <f t="shared" si="7"/>
        <v>1.474727454545454</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158</v>
      </c>
      <c r="B23" s="36">
        <v>0.06896551724137931</v>
      </c>
      <c r="D23" s="34">
        <f t="shared" si="1"/>
        <v>0</v>
      </c>
      <c r="E23" s="3">
        <f>COUNTIF(Vertices[Degree],"&gt;= "&amp;D23)-COUNTIF(Vertices[Degree],"&gt;="&amp;D24)</f>
        <v>0</v>
      </c>
      <c r="F23" s="41">
        <f t="shared" si="2"/>
        <v>4.581818181818182</v>
      </c>
      <c r="G23" s="42">
        <f>COUNTIF(Vertices[In-Degree],"&gt;= "&amp;F23)-COUNTIF(Vertices[In-Degree],"&gt;="&amp;F24)</f>
        <v>0</v>
      </c>
      <c r="H23" s="41">
        <f t="shared" si="3"/>
        <v>3.4363636363636356</v>
      </c>
      <c r="I23" s="42">
        <f>COUNTIF(Vertices[Out-Degree],"&gt;= "&amp;H23)-COUNTIF(Vertices[Out-Degree],"&gt;="&amp;H24)</f>
        <v>0</v>
      </c>
      <c r="J23" s="41">
        <f t="shared" si="4"/>
        <v>154.31818194545463</v>
      </c>
      <c r="K23" s="42">
        <f>COUNTIF(Vertices[Betweenness Centrality],"&gt;= "&amp;J23)-COUNTIF(Vertices[Betweenness Centrality],"&gt;="&amp;J24)</f>
        <v>1</v>
      </c>
      <c r="L23" s="41">
        <f t="shared" si="5"/>
        <v>0.013898236363636374</v>
      </c>
      <c r="M23" s="42">
        <f>COUNTIF(Vertices[Closeness Centrality],"&gt;= "&amp;L23)-COUNTIF(Vertices[Closeness Centrality],"&gt;="&amp;L24)</f>
        <v>3</v>
      </c>
      <c r="N23" s="41">
        <f t="shared" si="6"/>
        <v>0.043509054545454534</v>
      </c>
      <c r="O23" s="42">
        <f>COUNTIF(Vertices[Eigenvector Centrality],"&gt;= "&amp;N23)-COUNTIF(Vertices[Eigenvector Centrality],"&gt;="&amp;N24)</f>
        <v>0</v>
      </c>
      <c r="P23" s="41">
        <f t="shared" si="7"/>
        <v>1.5309879272727267</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722</v>
      </c>
      <c r="B24" s="36">
        <v>0.42389</v>
      </c>
      <c r="D24" s="34">
        <f t="shared" si="1"/>
        <v>0</v>
      </c>
      <c r="E24" s="3">
        <f>COUNTIF(Vertices[Degree],"&gt;= "&amp;D24)-COUNTIF(Vertices[Degree],"&gt;="&amp;D25)</f>
        <v>0</v>
      </c>
      <c r="F24" s="39">
        <f t="shared" si="2"/>
        <v>4.8</v>
      </c>
      <c r="G24" s="40">
        <f>COUNTIF(Vertices[In-Degree],"&gt;= "&amp;F24)-COUNTIF(Vertices[In-Degree],"&gt;="&amp;F25)</f>
        <v>0</v>
      </c>
      <c r="H24" s="39">
        <f t="shared" si="3"/>
        <v>3.599999999999999</v>
      </c>
      <c r="I24" s="40">
        <f>COUNTIF(Vertices[Out-Degree],"&gt;= "&amp;H24)-COUNTIF(Vertices[Out-Degree],"&gt;="&amp;H25)</f>
        <v>0</v>
      </c>
      <c r="J24" s="39">
        <f t="shared" si="4"/>
        <v>161.6666668000001</v>
      </c>
      <c r="K24" s="40">
        <f>COUNTIF(Vertices[Betweenness Centrality],"&gt;= "&amp;J24)-COUNTIF(Vertices[Betweenness Centrality],"&gt;="&amp;J25)</f>
        <v>0</v>
      </c>
      <c r="L24" s="39">
        <f t="shared" si="5"/>
        <v>0.014102200000000011</v>
      </c>
      <c r="M24" s="40">
        <f>COUNTIF(Vertices[Closeness Centrality],"&gt;= "&amp;L24)-COUNTIF(Vertices[Closeness Centrality],"&gt;="&amp;L25)</f>
        <v>1</v>
      </c>
      <c r="N24" s="39">
        <f t="shared" si="6"/>
        <v>0.045516199999999986</v>
      </c>
      <c r="O24" s="40">
        <f>COUNTIF(Vertices[Eigenvector Centrality],"&gt;= "&amp;N24)-COUNTIF(Vertices[Eigenvector Centrality],"&gt;="&amp;N25)</f>
        <v>1</v>
      </c>
      <c r="P24" s="39">
        <f t="shared" si="7"/>
        <v>1.5872483999999993</v>
      </c>
      <c r="Q24" s="40">
        <f>COUNTIF(Vertices[PageRank],"&gt;= "&amp;P24)-COUNTIF(Vertices[PageRank],"&gt;="&amp;P25)</f>
        <v>0</v>
      </c>
      <c r="R24" s="39">
        <f t="shared" si="8"/>
        <v>0.4000000000000001</v>
      </c>
      <c r="S24" s="45">
        <f>COUNTIF(Vertices[Clustering Coefficient],"&gt;= "&amp;R24)-COUNTIF(Vertices[Clustering Coefficient],"&gt;="&amp;R25)</f>
        <v>2</v>
      </c>
      <c r="T24" s="39" t="e">
        <f ca="1" t="shared" si="9"/>
        <v>#REF!</v>
      </c>
      <c r="U24" s="40" t="e">
        <f ca="1" t="shared" si="0"/>
        <v>#REF!</v>
      </c>
    </row>
    <row r="25" spans="1:21" ht="15">
      <c r="A25" s="130"/>
      <c r="B25" s="130"/>
      <c r="D25" s="34">
        <f t="shared" si="1"/>
        <v>0</v>
      </c>
      <c r="E25" s="3">
        <f>COUNTIF(Vertices[Degree],"&gt;= "&amp;D25)-COUNTIF(Vertices[Degree],"&gt;="&amp;D26)</f>
        <v>0</v>
      </c>
      <c r="F25" s="41">
        <f t="shared" si="2"/>
        <v>5.018181818181818</v>
      </c>
      <c r="G25" s="42">
        <f>COUNTIF(Vertices[In-Degree],"&gt;= "&amp;F25)-COUNTIF(Vertices[In-Degree],"&gt;="&amp;F26)</f>
        <v>0</v>
      </c>
      <c r="H25" s="41">
        <f t="shared" si="3"/>
        <v>3.763636363636363</v>
      </c>
      <c r="I25" s="42">
        <f>COUNTIF(Vertices[Out-Degree],"&gt;= "&amp;H25)-COUNTIF(Vertices[Out-Degree],"&gt;="&amp;H26)</f>
        <v>0</v>
      </c>
      <c r="J25" s="41">
        <f t="shared" si="4"/>
        <v>169.01515165454555</v>
      </c>
      <c r="K25" s="42">
        <f>COUNTIF(Vertices[Betweenness Centrality],"&gt;= "&amp;J25)-COUNTIF(Vertices[Betweenness Centrality],"&gt;="&amp;J26)</f>
        <v>0</v>
      </c>
      <c r="L25" s="41">
        <f t="shared" si="5"/>
        <v>0.014306163636363648</v>
      </c>
      <c r="M25" s="42">
        <f>COUNTIF(Vertices[Closeness Centrality],"&gt;= "&amp;L25)-COUNTIF(Vertices[Closeness Centrality],"&gt;="&amp;L26)</f>
        <v>0</v>
      </c>
      <c r="N25" s="41">
        <f t="shared" si="6"/>
        <v>0.04752334545454544</v>
      </c>
      <c r="O25" s="42">
        <f>COUNTIF(Vertices[Eigenvector Centrality],"&gt;= "&amp;N25)-COUNTIF(Vertices[Eigenvector Centrality],"&gt;="&amp;N26)</f>
        <v>1</v>
      </c>
      <c r="P25" s="41">
        <f t="shared" si="7"/>
        <v>1.643508872727272</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723</v>
      </c>
      <c r="B26" s="36" t="s">
        <v>724</v>
      </c>
      <c r="D26" s="34">
        <f t="shared" si="1"/>
        <v>0</v>
      </c>
      <c r="E26" s="3">
        <f>COUNTIF(Vertices[Degree],"&gt;= "&amp;D26)-COUNTIF(Vertices[Degree],"&gt;="&amp;D28)</f>
        <v>0</v>
      </c>
      <c r="F26" s="39">
        <f t="shared" si="2"/>
        <v>5.236363636363635</v>
      </c>
      <c r="G26" s="40">
        <f>COUNTIF(Vertices[In-Degree],"&gt;= "&amp;F26)-COUNTIF(Vertices[In-Degree],"&gt;="&amp;F28)</f>
        <v>0</v>
      </c>
      <c r="H26" s="39">
        <f t="shared" si="3"/>
        <v>3.9272727272727264</v>
      </c>
      <c r="I26" s="40">
        <f>COUNTIF(Vertices[Out-Degree],"&gt;= "&amp;H26)-COUNTIF(Vertices[Out-Degree],"&gt;="&amp;H28)</f>
        <v>2</v>
      </c>
      <c r="J26" s="39">
        <f t="shared" si="4"/>
        <v>176.363636509091</v>
      </c>
      <c r="K26" s="40">
        <f>COUNTIF(Vertices[Betweenness Centrality],"&gt;= "&amp;J26)-COUNTIF(Vertices[Betweenness Centrality],"&gt;="&amp;J28)</f>
        <v>0</v>
      </c>
      <c r="L26" s="39">
        <f t="shared" si="5"/>
        <v>0.014510127272727285</v>
      </c>
      <c r="M26" s="40">
        <f>COUNTIF(Vertices[Closeness Centrality],"&gt;= "&amp;L26)-COUNTIF(Vertices[Closeness Centrality],"&gt;="&amp;L28)</f>
        <v>0</v>
      </c>
      <c r="N26" s="39">
        <f t="shared" si="6"/>
        <v>0.04953049090909089</v>
      </c>
      <c r="O26" s="40">
        <f>COUNTIF(Vertices[Eigenvector Centrality],"&gt;= "&amp;N26)-COUNTIF(Vertices[Eigenvector Centrality],"&gt;="&amp;N28)</f>
        <v>0</v>
      </c>
      <c r="P26" s="39">
        <f t="shared" si="7"/>
        <v>1.6997693454545446</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0</v>
      </c>
      <c r="F27" s="78"/>
      <c r="G27" s="79">
        <f>COUNTIF(Vertices[In-Degree],"&gt;= "&amp;F27)-COUNTIF(Vertices[In-Degree],"&gt;="&amp;F28)</f>
        <v>-4</v>
      </c>
      <c r="H27" s="78"/>
      <c r="I27" s="79">
        <f>COUNTIF(Vertices[Out-Degree],"&gt;= "&amp;H27)-COUNTIF(Vertices[Out-Degree],"&gt;="&amp;H28)</f>
        <v>-3</v>
      </c>
      <c r="J27" s="78"/>
      <c r="K27" s="79">
        <f>COUNTIF(Vertices[Betweenness Centrality],"&gt;= "&amp;J27)-COUNTIF(Vertices[Betweenness Centrality],"&gt;="&amp;J28)</f>
        <v>-3</v>
      </c>
      <c r="L27" s="78"/>
      <c r="M27" s="79">
        <f>COUNTIF(Vertices[Closeness Centrality],"&gt;= "&amp;L27)-COUNTIF(Vertices[Closeness Centrality],"&gt;="&amp;L28)</f>
        <v>-9</v>
      </c>
      <c r="N27" s="78"/>
      <c r="O27" s="79">
        <f>COUNTIF(Vertices[Eigenvector Centrality],"&gt;= "&amp;N27)-COUNTIF(Vertices[Eigenvector Centrality],"&gt;="&amp;N28)</f>
        <v>-5</v>
      </c>
      <c r="P27" s="78"/>
      <c r="Q27" s="79">
        <f>COUNTIF(Vertices[Eigenvector Centrality],"&gt;= "&amp;P27)-COUNTIF(Vertices[Eigenvector Centrality],"&gt;="&amp;P28)</f>
        <v>0</v>
      </c>
      <c r="R27" s="78"/>
      <c r="S27" s="80">
        <f>COUNTIF(Vertices[Clustering Coefficient],"&gt;= "&amp;R27)-COUNTIF(Vertices[Clustering Coefficient],"&gt;="&amp;R28)</f>
        <v>-14</v>
      </c>
      <c r="T27" s="78"/>
      <c r="U27" s="79">
        <f ca="1">COUNTIF(Vertices[Clustering Coefficient],"&gt;= "&amp;T27)-COUNTIF(Vertices[Clustering Coefficient],"&gt;="&amp;T28)</f>
        <v>0</v>
      </c>
    </row>
    <row r="28" spans="4:21" ht="15">
      <c r="D28" s="34">
        <f>D26+($D$57-$D$2)/BinDivisor</f>
        <v>0</v>
      </c>
      <c r="E28" s="3">
        <f>COUNTIF(Vertices[Degree],"&gt;= "&amp;D28)-COUNTIF(Vertices[Degree],"&gt;="&amp;D40)</f>
        <v>0</v>
      </c>
      <c r="F28" s="41">
        <f>F26+($F$57-$F$2)/BinDivisor</f>
        <v>5.454545454545453</v>
      </c>
      <c r="G28" s="42">
        <f>COUNTIF(Vertices[In-Degree],"&gt;= "&amp;F28)-COUNTIF(Vertices[In-Degree],"&gt;="&amp;F40)</f>
        <v>0</v>
      </c>
      <c r="H28" s="41">
        <f>H26+($H$57-$H$2)/BinDivisor</f>
        <v>4.09090909090909</v>
      </c>
      <c r="I28" s="42">
        <f>COUNTIF(Vertices[Out-Degree],"&gt;= "&amp;H28)-COUNTIF(Vertices[Out-Degree],"&gt;="&amp;H40)</f>
        <v>0</v>
      </c>
      <c r="J28" s="41">
        <f>J26+($J$57-$J$2)/BinDivisor</f>
        <v>183.71212136363647</v>
      </c>
      <c r="K28" s="42">
        <f>COUNTIF(Vertices[Betweenness Centrality],"&gt;= "&amp;J28)-COUNTIF(Vertices[Betweenness Centrality],"&gt;="&amp;J40)</f>
        <v>0</v>
      </c>
      <c r="L28" s="41">
        <f>L26+($L$57-$L$2)/BinDivisor</f>
        <v>0.014714090909090921</v>
      </c>
      <c r="M28" s="42">
        <f>COUNTIF(Vertices[Closeness Centrality],"&gt;= "&amp;L28)-COUNTIF(Vertices[Closeness Centrality],"&gt;="&amp;L40)</f>
        <v>0</v>
      </c>
      <c r="N28" s="41">
        <f>N26+($N$57-$N$2)/BinDivisor</f>
        <v>0.05153763636363634</v>
      </c>
      <c r="O28" s="42">
        <f>COUNTIF(Vertices[Eigenvector Centrality],"&gt;= "&amp;N28)-COUNTIF(Vertices[Eigenvector Centrality],"&gt;="&amp;N40)</f>
        <v>0</v>
      </c>
      <c r="P28" s="41">
        <f>P26+($P$57-$P$2)/BinDivisor</f>
        <v>1.7560298181818172</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-4</v>
      </c>
      <c r="H38" s="78"/>
      <c r="I38" s="79">
        <f>COUNTIF(Vertices[Out-Degree],"&gt;= "&amp;H38)-COUNTIF(Vertices[Out-Degree],"&gt;="&amp;H40)</f>
        <v>-3</v>
      </c>
      <c r="J38" s="78"/>
      <c r="K38" s="79">
        <f>COUNTIF(Vertices[Betweenness Centrality],"&gt;= "&amp;J38)-COUNTIF(Vertices[Betweenness Centrality],"&gt;="&amp;J40)</f>
        <v>-3</v>
      </c>
      <c r="L38" s="78"/>
      <c r="M38" s="79">
        <f>COUNTIF(Vertices[Closeness Centrality],"&gt;= "&amp;L38)-COUNTIF(Vertices[Closeness Centrality],"&gt;="&amp;L40)</f>
        <v>-9</v>
      </c>
      <c r="N38" s="78"/>
      <c r="O38" s="79">
        <f>COUNTIF(Vertices[Eigenvector Centrality],"&gt;= "&amp;N38)-COUNTIF(Vertices[Eigenvector Centrality],"&gt;="&amp;N40)</f>
        <v>-5</v>
      </c>
      <c r="P38" s="78"/>
      <c r="Q38" s="79">
        <f>COUNTIF(Vertices[Eigenvector Centrality],"&gt;= "&amp;P38)-COUNTIF(Vertices[Eigenvector Centrality],"&gt;="&amp;P40)</f>
        <v>0</v>
      </c>
      <c r="R38" s="78"/>
      <c r="S38" s="80">
        <f>COUNTIF(Vertices[Clustering Coefficient],"&gt;= "&amp;R38)-COUNTIF(Vertices[Clustering Coefficient],"&gt;="&amp;R40)</f>
        <v>-14</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-4</v>
      </c>
      <c r="H39" s="78"/>
      <c r="I39" s="79">
        <f>COUNTIF(Vertices[Out-Degree],"&gt;= "&amp;H39)-COUNTIF(Vertices[Out-Degree],"&gt;="&amp;H40)</f>
        <v>-3</v>
      </c>
      <c r="J39" s="78"/>
      <c r="K39" s="79">
        <f>COUNTIF(Vertices[Betweenness Centrality],"&gt;= "&amp;J39)-COUNTIF(Vertices[Betweenness Centrality],"&gt;="&amp;J40)</f>
        <v>-3</v>
      </c>
      <c r="L39" s="78"/>
      <c r="M39" s="79">
        <f>COUNTIF(Vertices[Closeness Centrality],"&gt;= "&amp;L39)-COUNTIF(Vertices[Closeness Centrality],"&gt;="&amp;L40)</f>
        <v>-9</v>
      </c>
      <c r="N39" s="78"/>
      <c r="O39" s="79">
        <f>COUNTIF(Vertices[Eigenvector Centrality],"&gt;= "&amp;N39)-COUNTIF(Vertices[Eigenvector Centrality],"&gt;="&amp;N40)</f>
        <v>-5</v>
      </c>
      <c r="P39" s="78"/>
      <c r="Q39" s="79">
        <f>COUNTIF(Vertices[Eigenvector Centrality],"&gt;= "&amp;P39)-COUNTIF(Vertices[Eigenvector Centrality],"&gt;="&amp;P40)</f>
        <v>0</v>
      </c>
      <c r="R39" s="78"/>
      <c r="S39" s="80">
        <f>COUNTIF(Vertices[Clustering Coefficient],"&gt;= "&amp;R39)-COUNTIF(Vertices[Clustering Coefficient],"&gt;="&amp;R40)</f>
        <v>-14</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5.672727272727271</v>
      </c>
      <c r="G40" s="40">
        <f>COUNTIF(Vertices[In-Degree],"&gt;= "&amp;F40)-COUNTIF(Vertices[In-Degree],"&gt;="&amp;F41)</f>
        <v>0</v>
      </c>
      <c r="H40" s="39">
        <f>H28+($H$57-$H$2)/BinDivisor</f>
        <v>4.254545454545454</v>
      </c>
      <c r="I40" s="40">
        <f>COUNTIF(Vertices[Out-Degree],"&gt;= "&amp;H40)-COUNTIF(Vertices[Out-Degree],"&gt;="&amp;H41)</f>
        <v>0</v>
      </c>
      <c r="J40" s="39">
        <f>J28+($J$57-$J$2)/BinDivisor</f>
        <v>191.06060621818193</v>
      </c>
      <c r="K40" s="40">
        <f>COUNTIF(Vertices[Betweenness Centrality],"&gt;= "&amp;J40)-COUNTIF(Vertices[Betweenness Centrality],"&gt;="&amp;J41)</f>
        <v>1</v>
      </c>
      <c r="L40" s="39">
        <f>L28+($L$57-$L$2)/BinDivisor</f>
        <v>0.014918054545454558</v>
      </c>
      <c r="M40" s="40">
        <f>COUNTIF(Vertices[Closeness Centrality],"&gt;= "&amp;L40)-COUNTIF(Vertices[Closeness Centrality],"&gt;="&amp;L41)</f>
        <v>0</v>
      </c>
      <c r="N40" s="39">
        <f>N28+($N$57-$N$2)/BinDivisor</f>
        <v>0.05354478181818179</v>
      </c>
      <c r="O40" s="40">
        <f>COUNTIF(Vertices[Eigenvector Centrality],"&gt;= "&amp;N40)-COUNTIF(Vertices[Eigenvector Centrality],"&gt;="&amp;N41)</f>
        <v>0</v>
      </c>
      <c r="P40" s="39">
        <f>P28+($P$57-$P$2)/BinDivisor</f>
        <v>1.8122902909090899</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5.890909090909089</v>
      </c>
      <c r="G41" s="42">
        <f>COUNTIF(Vertices[In-Degree],"&gt;= "&amp;F41)-COUNTIF(Vertices[In-Degree],"&gt;="&amp;F42)</f>
        <v>0</v>
      </c>
      <c r="H41" s="41">
        <f aca="true" t="shared" si="12" ref="H41:H56">H40+($H$57-$H$2)/BinDivisor</f>
        <v>4.418181818181818</v>
      </c>
      <c r="I41" s="42">
        <f>COUNTIF(Vertices[Out-Degree],"&gt;= "&amp;H41)-COUNTIF(Vertices[Out-Degree],"&gt;="&amp;H42)</f>
        <v>0</v>
      </c>
      <c r="J41" s="41">
        <f aca="true" t="shared" si="13" ref="J41:J56">J40+($J$57-$J$2)/BinDivisor</f>
        <v>198.4090910727274</v>
      </c>
      <c r="K41" s="42">
        <f>COUNTIF(Vertices[Betweenness Centrality],"&gt;= "&amp;J41)-COUNTIF(Vertices[Betweenness Centrality],"&gt;="&amp;J42)</f>
        <v>0</v>
      </c>
      <c r="L41" s="41">
        <f aca="true" t="shared" si="14" ref="L41:L56">L40+($L$57-$L$2)/BinDivisor</f>
        <v>0.015122018181818195</v>
      </c>
      <c r="M41" s="42">
        <f>COUNTIF(Vertices[Closeness Centrality],"&gt;= "&amp;L41)-COUNTIF(Vertices[Closeness Centrality],"&gt;="&amp;L42)</f>
        <v>2</v>
      </c>
      <c r="N41" s="41">
        <f aca="true" t="shared" si="15" ref="N41:N56">N40+($N$57-$N$2)/BinDivisor</f>
        <v>0.055551927272727245</v>
      </c>
      <c r="O41" s="42">
        <f>COUNTIF(Vertices[Eigenvector Centrality],"&gt;= "&amp;N41)-COUNTIF(Vertices[Eigenvector Centrality],"&gt;="&amp;N42)</f>
        <v>1</v>
      </c>
      <c r="P41" s="41">
        <f aca="true" t="shared" si="16" ref="P41:P56">P40+($P$57-$P$2)/BinDivisor</f>
        <v>1.8685507636363625</v>
      </c>
      <c r="Q41" s="42">
        <f>COUNTIF(Vertices[PageRank],"&gt;= "&amp;P41)-COUNTIF(Vertices[PageRank],"&gt;="&amp;P42)</f>
        <v>0</v>
      </c>
      <c r="R41" s="41">
        <f aca="true" t="shared" si="17" ref="R41:R56">R40+($R$57-$R$2)/BinDivisor</f>
        <v>0.490909090909091</v>
      </c>
      <c r="S41" s="46">
        <f>COUNTIF(Vertices[Clustering Coefficient],"&gt;= "&amp;R41)-COUNTIF(Vertices[Clustering Coefficient],"&gt;="&amp;R42)</f>
        <v>6</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6.109090909090907</v>
      </c>
      <c r="G42" s="40">
        <f>COUNTIF(Vertices[In-Degree],"&gt;= "&amp;F42)-COUNTIF(Vertices[In-Degree],"&gt;="&amp;F43)</f>
        <v>0</v>
      </c>
      <c r="H42" s="39">
        <f t="shared" si="12"/>
        <v>4.581818181818182</v>
      </c>
      <c r="I42" s="40">
        <f>COUNTIF(Vertices[Out-Degree],"&gt;= "&amp;H42)-COUNTIF(Vertices[Out-Degree],"&gt;="&amp;H43)</f>
        <v>0</v>
      </c>
      <c r="J42" s="39">
        <f t="shared" si="13"/>
        <v>205.75757592727285</v>
      </c>
      <c r="K42" s="40">
        <f>COUNTIF(Vertices[Betweenness Centrality],"&gt;= "&amp;J42)-COUNTIF(Vertices[Betweenness Centrality],"&gt;="&amp;J43)</f>
        <v>0</v>
      </c>
      <c r="L42" s="39">
        <f t="shared" si="14"/>
        <v>0.015325981818181832</v>
      </c>
      <c r="M42" s="40">
        <f>COUNTIF(Vertices[Closeness Centrality],"&gt;= "&amp;L42)-COUNTIF(Vertices[Closeness Centrality],"&gt;="&amp;L43)</f>
        <v>1</v>
      </c>
      <c r="N42" s="39">
        <f t="shared" si="15"/>
        <v>0.057559072727272696</v>
      </c>
      <c r="O42" s="40">
        <f>COUNTIF(Vertices[Eigenvector Centrality],"&gt;= "&amp;N42)-COUNTIF(Vertices[Eigenvector Centrality],"&gt;="&amp;N43)</f>
        <v>1</v>
      </c>
      <c r="P42" s="39">
        <f t="shared" si="16"/>
        <v>1.9248112363636352</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6.3272727272727245</v>
      </c>
      <c r="G43" s="42">
        <f>COUNTIF(Vertices[In-Degree],"&gt;= "&amp;F43)-COUNTIF(Vertices[In-Degree],"&gt;="&amp;F44)</f>
        <v>0</v>
      </c>
      <c r="H43" s="41">
        <f t="shared" si="12"/>
        <v>4.745454545454546</v>
      </c>
      <c r="I43" s="42">
        <f>COUNTIF(Vertices[Out-Degree],"&gt;= "&amp;H43)-COUNTIF(Vertices[Out-Degree],"&gt;="&amp;H44)</f>
        <v>0</v>
      </c>
      <c r="J43" s="41">
        <f t="shared" si="13"/>
        <v>213.10606078181831</v>
      </c>
      <c r="K43" s="42">
        <f>COUNTIF(Vertices[Betweenness Centrality],"&gt;= "&amp;J43)-COUNTIF(Vertices[Betweenness Centrality],"&gt;="&amp;J44)</f>
        <v>0</v>
      </c>
      <c r="L43" s="41">
        <f t="shared" si="14"/>
        <v>0.015529945454545469</v>
      </c>
      <c r="M43" s="42">
        <f>COUNTIF(Vertices[Closeness Centrality],"&gt;= "&amp;L43)-COUNTIF(Vertices[Closeness Centrality],"&gt;="&amp;L44)</f>
        <v>2</v>
      </c>
      <c r="N43" s="41">
        <f t="shared" si="15"/>
        <v>0.05956621818181815</v>
      </c>
      <c r="O43" s="42">
        <f>COUNTIF(Vertices[Eigenvector Centrality],"&gt;= "&amp;N43)-COUNTIF(Vertices[Eigenvector Centrality],"&gt;="&amp;N44)</f>
        <v>0</v>
      </c>
      <c r="P43" s="41">
        <f t="shared" si="16"/>
        <v>1.9810717090909078</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6.545454545454542</v>
      </c>
      <c r="G44" s="40">
        <f>COUNTIF(Vertices[In-Degree],"&gt;= "&amp;F44)-COUNTIF(Vertices[In-Degree],"&gt;="&amp;F45)</f>
        <v>0</v>
      </c>
      <c r="H44" s="39">
        <f t="shared" si="12"/>
        <v>4.90909090909091</v>
      </c>
      <c r="I44" s="40">
        <f>COUNTIF(Vertices[Out-Degree],"&gt;= "&amp;H44)-COUNTIF(Vertices[Out-Degree],"&gt;="&amp;H45)</f>
        <v>1</v>
      </c>
      <c r="J44" s="39">
        <f t="shared" si="13"/>
        <v>220.45454563636378</v>
      </c>
      <c r="K44" s="40">
        <f>COUNTIF(Vertices[Betweenness Centrality],"&gt;= "&amp;J44)-COUNTIF(Vertices[Betweenness Centrality],"&gt;="&amp;J45)</f>
        <v>0</v>
      </c>
      <c r="L44" s="39">
        <f t="shared" si="14"/>
        <v>0.015733909090909104</v>
      </c>
      <c r="M44" s="40">
        <f>COUNTIF(Vertices[Closeness Centrality],"&gt;= "&amp;L44)-COUNTIF(Vertices[Closeness Centrality],"&gt;="&amp;L45)</f>
        <v>0</v>
      </c>
      <c r="N44" s="39">
        <f t="shared" si="15"/>
        <v>0.0615733636363636</v>
      </c>
      <c r="O44" s="40">
        <f>COUNTIF(Vertices[Eigenvector Centrality],"&gt;= "&amp;N44)-COUNTIF(Vertices[Eigenvector Centrality],"&gt;="&amp;N45)</f>
        <v>0</v>
      </c>
      <c r="P44" s="39">
        <f t="shared" si="16"/>
        <v>2.0373321818181807</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6.76363636363636</v>
      </c>
      <c r="G45" s="42">
        <f>COUNTIF(Vertices[In-Degree],"&gt;= "&amp;F45)-COUNTIF(Vertices[In-Degree],"&gt;="&amp;F46)</f>
        <v>0</v>
      </c>
      <c r="H45" s="41">
        <f t="shared" si="12"/>
        <v>5.072727272727274</v>
      </c>
      <c r="I45" s="42">
        <f>COUNTIF(Vertices[Out-Degree],"&gt;= "&amp;H45)-COUNTIF(Vertices[Out-Degree],"&gt;="&amp;H46)</f>
        <v>0</v>
      </c>
      <c r="J45" s="41">
        <f t="shared" si="13"/>
        <v>227.80303049090924</v>
      </c>
      <c r="K45" s="42">
        <f>COUNTIF(Vertices[Betweenness Centrality],"&gt;= "&amp;J45)-COUNTIF(Vertices[Betweenness Centrality],"&gt;="&amp;J46)</f>
        <v>0</v>
      </c>
      <c r="L45" s="41">
        <f t="shared" si="14"/>
        <v>0.01593787272727274</v>
      </c>
      <c r="M45" s="42">
        <f>COUNTIF(Vertices[Closeness Centrality],"&gt;= "&amp;L45)-COUNTIF(Vertices[Closeness Centrality],"&gt;="&amp;L46)</f>
        <v>0</v>
      </c>
      <c r="N45" s="41">
        <f t="shared" si="15"/>
        <v>0.06358050909090905</v>
      </c>
      <c r="O45" s="42">
        <f>COUNTIF(Vertices[Eigenvector Centrality],"&gt;= "&amp;N45)-COUNTIF(Vertices[Eigenvector Centrality],"&gt;="&amp;N46)</f>
        <v>1</v>
      </c>
      <c r="P45" s="41">
        <f t="shared" si="16"/>
        <v>2.0935926545454535</v>
      </c>
      <c r="Q45" s="42">
        <f>COUNTIF(Vertices[PageRank],"&gt;= "&amp;P45)-COUNTIF(Vertices[PageRank],"&gt;="&amp;P46)</f>
        <v>1</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6.981818181818178</v>
      </c>
      <c r="G46" s="40">
        <f>COUNTIF(Vertices[In-Degree],"&gt;= "&amp;F46)-COUNTIF(Vertices[In-Degree],"&gt;="&amp;F47)</f>
        <v>1</v>
      </c>
      <c r="H46" s="39">
        <f t="shared" si="12"/>
        <v>5.236363636363638</v>
      </c>
      <c r="I46" s="40">
        <f>COUNTIF(Vertices[Out-Degree],"&gt;= "&amp;H46)-COUNTIF(Vertices[Out-Degree],"&gt;="&amp;H47)</f>
        <v>0</v>
      </c>
      <c r="J46" s="39">
        <f t="shared" si="13"/>
        <v>235.1515153454547</v>
      </c>
      <c r="K46" s="40">
        <f>COUNTIF(Vertices[Betweenness Centrality],"&gt;= "&amp;J46)-COUNTIF(Vertices[Betweenness Centrality],"&gt;="&amp;J47)</f>
        <v>0</v>
      </c>
      <c r="L46" s="39">
        <f t="shared" si="14"/>
        <v>0.016141836363636378</v>
      </c>
      <c r="M46" s="40">
        <f>COUNTIF(Vertices[Closeness Centrality],"&gt;= "&amp;L46)-COUNTIF(Vertices[Closeness Centrality],"&gt;="&amp;L47)</f>
        <v>0</v>
      </c>
      <c r="N46" s="39">
        <f t="shared" si="15"/>
        <v>0.06558765454545451</v>
      </c>
      <c r="O46" s="40">
        <f>COUNTIF(Vertices[Eigenvector Centrality],"&gt;= "&amp;N46)-COUNTIF(Vertices[Eigenvector Centrality],"&gt;="&amp;N47)</f>
        <v>0</v>
      </c>
      <c r="P46" s="39">
        <f t="shared" si="16"/>
        <v>2.1498531272727264</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7.199999999999996</v>
      </c>
      <c r="G47" s="42">
        <f>COUNTIF(Vertices[In-Degree],"&gt;= "&amp;F47)-COUNTIF(Vertices[In-Degree],"&gt;="&amp;F48)</f>
        <v>0</v>
      </c>
      <c r="H47" s="41">
        <f t="shared" si="12"/>
        <v>5.400000000000002</v>
      </c>
      <c r="I47" s="42">
        <f>COUNTIF(Vertices[Out-Degree],"&gt;= "&amp;H47)-COUNTIF(Vertices[Out-Degree],"&gt;="&amp;H48)</f>
        <v>0</v>
      </c>
      <c r="J47" s="41">
        <f t="shared" si="13"/>
        <v>242.50000020000016</v>
      </c>
      <c r="K47" s="42">
        <f>COUNTIF(Vertices[Betweenness Centrality],"&gt;= "&amp;J47)-COUNTIF(Vertices[Betweenness Centrality],"&gt;="&amp;J48)</f>
        <v>0</v>
      </c>
      <c r="L47" s="41">
        <f t="shared" si="14"/>
        <v>0.016345800000000014</v>
      </c>
      <c r="M47" s="42">
        <f>COUNTIF(Vertices[Closeness Centrality],"&gt;= "&amp;L47)-COUNTIF(Vertices[Closeness Centrality],"&gt;="&amp;L48)</f>
        <v>0</v>
      </c>
      <c r="N47" s="41">
        <f t="shared" si="15"/>
        <v>0.06759479999999997</v>
      </c>
      <c r="O47" s="42">
        <f>COUNTIF(Vertices[Eigenvector Centrality],"&gt;= "&amp;N47)-COUNTIF(Vertices[Eigenvector Centrality],"&gt;="&amp;N48)</f>
        <v>0</v>
      </c>
      <c r="P47" s="41">
        <f t="shared" si="16"/>
        <v>2.2061135999999992</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7.4181818181818135</v>
      </c>
      <c r="G48" s="40">
        <f>COUNTIF(Vertices[In-Degree],"&gt;= "&amp;F48)-COUNTIF(Vertices[In-Degree],"&gt;="&amp;F49)</f>
        <v>0</v>
      </c>
      <c r="H48" s="39">
        <f t="shared" si="12"/>
        <v>5.563636363636366</v>
      </c>
      <c r="I48" s="40">
        <f>COUNTIF(Vertices[Out-Degree],"&gt;= "&amp;H48)-COUNTIF(Vertices[Out-Degree],"&gt;="&amp;H49)</f>
        <v>0</v>
      </c>
      <c r="J48" s="39">
        <f t="shared" si="13"/>
        <v>249.84848505454562</v>
      </c>
      <c r="K48" s="40">
        <f>COUNTIF(Vertices[Betweenness Centrality],"&gt;= "&amp;J48)-COUNTIF(Vertices[Betweenness Centrality],"&gt;="&amp;J49)</f>
        <v>0</v>
      </c>
      <c r="L48" s="39">
        <f t="shared" si="14"/>
        <v>0.01654976363636365</v>
      </c>
      <c r="M48" s="40">
        <f>COUNTIF(Vertices[Closeness Centrality],"&gt;= "&amp;L48)-COUNTIF(Vertices[Closeness Centrality],"&gt;="&amp;L49)</f>
        <v>1</v>
      </c>
      <c r="N48" s="39">
        <f t="shared" si="15"/>
        <v>0.06960194545454543</v>
      </c>
      <c r="O48" s="40">
        <f>COUNTIF(Vertices[Eigenvector Centrality],"&gt;= "&amp;N48)-COUNTIF(Vertices[Eigenvector Centrality],"&gt;="&amp;N49)</f>
        <v>0</v>
      </c>
      <c r="P48" s="39">
        <f t="shared" si="16"/>
        <v>2.262374072727272</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7.636363636363631</v>
      </c>
      <c r="G49" s="42">
        <f>COUNTIF(Vertices[In-Degree],"&gt;= "&amp;F49)-COUNTIF(Vertices[In-Degree],"&gt;="&amp;F50)</f>
        <v>0</v>
      </c>
      <c r="H49" s="41">
        <f t="shared" si="12"/>
        <v>5.72727272727273</v>
      </c>
      <c r="I49" s="42">
        <f>COUNTIF(Vertices[Out-Degree],"&gt;= "&amp;H49)-COUNTIF(Vertices[Out-Degree],"&gt;="&amp;H50)</f>
        <v>0</v>
      </c>
      <c r="J49" s="41">
        <f t="shared" si="13"/>
        <v>257.1969699090911</v>
      </c>
      <c r="K49" s="42">
        <f>COUNTIF(Vertices[Betweenness Centrality],"&gt;= "&amp;J49)-COUNTIF(Vertices[Betweenness Centrality],"&gt;="&amp;J50)</f>
        <v>0</v>
      </c>
      <c r="L49" s="41">
        <f t="shared" si="14"/>
        <v>0.016753727272727288</v>
      </c>
      <c r="M49" s="42">
        <f>COUNTIF(Vertices[Closeness Centrality],"&gt;= "&amp;L49)-COUNTIF(Vertices[Closeness Centrality],"&gt;="&amp;L50)</f>
        <v>0</v>
      </c>
      <c r="N49" s="41">
        <f t="shared" si="15"/>
        <v>0.07160909090909089</v>
      </c>
      <c r="O49" s="42">
        <f>COUNTIF(Vertices[Eigenvector Centrality],"&gt;= "&amp;N49)-COUNTIF(Vertices[Eigenvector Centrality],"&gt;="&amp;N50)</f>
        <v>0</v>
      </c>
      <c r="P49" s="41">
        <f t="shared" si="16"/>
        <v>2.318634545454545</v>
      </c>
      <c r="Q49" s="42">
        <f>COUNTIF(Vertices[PageRank],"&gt;= "&amp;P49)-COUNTIF(Vertices[PageRank],"&gt;="&amp;P50)</f>
        <v>1</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7.854545454545449</v>
      </c>
      <c r="G50" s="40">
        <f>COUNTIF(Vertices[In-Degree],"&gt;= "&amp;F50)-COUNTIF(Vertices[In-Degree],"&gt;="&amp;F51)</f>
        <v>0</v>
      </c>
      <c r="H50" s="39">
        <f t="shared" si="12"/>
        <v>5.890909090909094</v>
      </c>
      <c r="I50" s="40">
        <f>COUNTIF(Vertices[Out-Degree],"&gt;= "&amp;H50)-COUNTIF(Vertices[Out-Degree],"&gt;="&amp;H51)</f>
        <v>1</v>
      </c>
      <c r="J50" s="39">
        <f t="shared" si="13"/>
        <v>264.54545476363654</v>
      </c>
      <c r="K50" s="40">
        <f>COUNTIF(Vertices[Betweenness Centrality],"&gt;= "&amp;J50)-COUNTIF(Vertices[Betweenness Centrality],"&gt;="&amp;J51)</f>
        <v>0</v>
      </c>
      <c r="L50" s="39">
        <f t="shared" si="14"/>
        <v>0.016957690909090925</v>
      </c>
      <c r="M50" s="40">
        <f>COUNTIF(Vertices[Closeness Centrality],"&gt;= "&amp;L50)-COUNTIF(Vertices[Closeness Centrality],"&gt;="&amp;L51)</f>
        <v>0</v>
      </c>
      <c r="N50" s="39">
        <f t="shared" si="15"/>
        <v>0.07361623636363634</v>
      </c>
      <c r="O50" s="40">
        <f>COUNTIF(Vertices[Eigenvector Centrality],"&gt;= "&amp;N50)-COUNTIF(Vertices[Eigenvector Centrality],"&gt;="&amp;N51)</f>
        <v>0</v>
      </c>
      <c r="P50" s="39">
        <f t="shared" si="16"/>
        <v>2.374895018181818</v>
      </c>
      <c r="Q50" s="40">
        <f>COUNTIF(Vertices[PageRank],"&gt;= "&amp;P50)-COUNTIF(Vertices[PageRank],"&gt;="&amp;P51)</f>
        <v>1</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8.072727272727267</v>
      </c>
      <c r="G51" s="42">
        <f>COUNTIF(Vertices[In-Degree],"&gt;= "&amp;F51)-COUNTIF(Vertices[In-Degree],"&gt;="&amp;F52)</f>
        <v>0</v>
      </c>
      <c r="H51" s="41">
        <f t="shared" si="12"/>
        <v>6.054545454545458</v>
      </c>
      <c r="I51" s="42">
        <f>COUNTIF(Vertices[Out-Degree],"&gt;= "&amp;H51)-COUNTIF(Vertices[Out-Degree],"&gt;="&amp;H52)</f>
        <v>0</v>
      </c>
      <c r="J51" s="41">
        <f t="shared" si="13"/>
        <v>271.893939618182</v>
      </c>
      <c r="K51" s="42">
        <f>COUNTIF(Vertices[Betweenness Centrality],"&gt;= "&amp;J51)-COUNTIF(Vertices[Betweenness Centrality],"&gt;="&amp;J52)</f>
        <v>0</v>
      </c>
      <c r="L51" s="41">
        <f t="shared" si="14"/>
        <v>0.017161654545454562</v>
      </c>
      <c r="M51" s="42">
        <f>COUNTIF(Vertices[Closeness Centrality],"&gt;= "&amp;L51)-COUNTIF(Vertices[Closeness Centrality],"&gt;="&amp;L52)</f>
        <v>0</v>
      </c>
      <c r="N51" s="41">
        <f t="shared" si="15"/>
        <v>0.0756233818181818</v>
      </c>
      <c r="O51" s="42">
        <f>COUNTIF(Vertices[Eigenvector Centrality],"&gt;= "&amp;N51)-COUNTIF(Vertices[Eigenvector Centrality],"&gt;="&amp;N52)</f>
        <v>0</v>
      </c>
      <c r="P51" s="41">
        <f t="shared" si="16"/>
        <v>2.4311554909090907</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8.290909090909086</v>
      </c>
      <c r="G52" s="40">
        <f>COUNTIF(Vertices[In-Degree],"&gt;= "&amp;F52)-COUNTIF(Vertices[In-Degree],"&gt;="&amp;F53)</f>
        <v>0</v>
      </c>
      <c r="H52" s="39">
        <f t="shared" si="12"/>
        <v>6.218181818181822</v>
      </c>
      <c r="I52" s="40">
        <f>COUNTIF(Vertices[Out-Degree],"&gt;= "&amp;H52)-COUNTIF(Vertices[Out-Degree],"&gt;="&amp;H53)</f>
        <v>0</v>
      </c>
      <c r="J52" s="39">
        <f t="shared" si="13"/>
        <v>279.24242447272746</v>
      </c>
      <c r="K52" s="40">
        <f>COUNTIF(Vertices[Betweenness Centrality],"&gt;= "&amp;J52)-COUNTIF(Vertices[Betweenness Centrality],"&gt;="&amp;J53)</f>
        <v>0</v>
      </c>
      <c r="L52" s="39">
        <f t="shared" si="14"/>
        <v>0.0173656181818182</v>
      </c>
      <c r="M52" s="40">
        <f>COUNTIF(Vertices[Closeness Centrality],"&gt;= "&amp;L52)-COUNTIF(Vertices[Closeness Centrality],"&gt;="&amp;L53)</f>
        <v>0</v>
      </c>
      <c r="N52" s="39">
        <f t="shared" si="15"/>
        <v>0.07763052727272726</v>
      </c>
      <c r="O52" s="40">
        <f>COUNTIF(Vertices[Eigenvector Centrality],"&gt;= "&amp;N52)-COUNTIF(Vertices[Eigenvector Centrality],"&gt;="&amp;N53)</f>
        <v>0</v>
      </c>
      <c r="P52" s="39">
        <f t="shared" si="16"/>
        <v>2.4874159636363635</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8.509090909090904</v>
      </c>
      <c r="G53" s="42">
        <f>COUNTIF(Vertices[In-Degree],"&gt;= "&amp;F53)-COUNTIF(Vertices[In-Degree],"&gt;="&amp;F54)</f>
        <v>0</v>
      </c>
      <c r="H53" s="41">
        <f t="shared" si="12"/>
        <v>6.381818181818186</v>
      </c>
      <c r="I53" s="42">
        <f>COUNTIF(Vertices[Out-Degree],"&gt;= "&amp;H53)-COUNTIF(Vertices[Out-Degree],"&gt;="&amp;H54)</f>
        <v>0</v>
      </c>
      <c r="J53" s="41">
        <f t="shared" si="13"/>
        <v>286.5909093272729</v>
      </c>
      <c r="K53" s="42">
        <f>COUNTIF(Vertices[Betweenness Centrality],"&gt;= "&amp;J53)-COUNTIF(Vertices[Betweenness Centrality],"&gt;="&amp;J54)</f>
        <v>0</v>
      </c>
      <c r="L53" s="41">
        <f t="shared" si="14"/>
        <v>0.017569581818181836</v>
      </c>
      <c r="M53" s="42">
        <f>COUNTIF(Vertices[Closeness Centrality],"&gt;= "&amp;L53)-COUNTIF(Vertices[Closeness Centrality],"&gt;="&amp;L54)</f>
        <v>0</v>
      </c>
      <c r="N53" s="41">
        <f t="shared" si="15"/>
        <v>0.07963767272727272</v>
      </c>
      <c r="O53" s="42">
        <f>COUNTIF(Vertices[Eigenvector Centrality],"&gt;= "&amp;N53)-COUNTIF(Vertices[Eigenvector Centrality],"&gt;="&amp;N54)</f>
        <v>0</v>
      </c>
      <c r="P53" s="41">
        <f t="shared" si="16"/>
        <v>2.5436764363636364</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8.727272727272723</v>
      </c>
      <c r="G54" s="40">
        <f>COUNTIF(Vertices[In-Degree],"&gt;= "&amp;F54)-COUNTIF(Vertices[In-Degree],"&gt;="&amp;F55)</f>
        <v>0</v>
      </c>
      <c r="H54" s="39">
        <f t="shared" si="12"/>
        <v>6.54545454545455</v>
      </c>
      <c r="I54" s="40">
        <f>COUNTIF(Vertices[Out-Degree],"&gt;= "&amp;H54)-COUNTIF(Vertices[Out-Degree],"&gt;="&amp;H55)</f>
        <v>0</v>
      </c>
      <c r="J54" s="39">
        <f t="shared" si="13"/>
        <v>293.9393941818184</v>
      </c>
      <c r="K54" s="40">
        <f>COUNTIF(Vertices[Betweenness Centrality],"&gt;= "&amp;J54)-COUNTIF(Vertices[Betweenness Centrality],"&gt;="&amp;J55)</f>
        <v>0</v>
      </c>
      <c r="L54" s="39">
        <f t="shared" si="14"/>
        <v>0.017773545454545472</v>
      </c>
      <c r="M54" s="40">
        <f>COUNTIF(Vertices[Closeness Centrality],"&gt;= "&amp;L54)-COUNTIF(Vertices[Closeness Centrality],"&gt;="&amp;L55)</f>
        <v>1</v>
      </c>
      <c r="N54" s="39">
        <f t="shared" si="15"/>
        <v>0.08164481818181818</v>
      </c>
      <c r="O54" s="40">
        <f>COUNTIF(Vertices[Eigenvector Centrality],"&gt;= "&amp;N54)-COUNTIF(Vertices[Eigenvector Centrality],"&gt;="&amp;N55)</f>
        <v>0</v>
      </c>
      <c r="P54" s="39">
        <f t="shared" si="16"/>
        <v>2.5999369090909092</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8.945454545454542</v>
      </c>
      <c r="G55" s="42">
        <f>COUNTIF(Vertices[In-Degree],"&gt;= "&amp;F55)-COUNTIF(Vertices[In-Degree],"&gt;="&amp;F56)</f>
        <v>1</v>
      </c>
      <c r="H55" s="41">
        <f t="shared" si="12"/>
        <v>6.709090909090914</v>
      </c>
      <c r="I55" s="42">
        <f>COUNTIF(Vertices[Out-Degree],"&gt;= "&amp;H55)-COUNTIF(Vertices[Out-Degree],"&gt;="&amp;H56)</f>
        <v>0</v>
      </c>
      <c r="J55" s="41">
        <f t="shared" si="13"/>
        <v>301.28787903636385</v>
      </c>
      <c r="K55" s="42">
        <f>COUNTIF(Vertices[Betweenness Centrality],"&gt;= "&amp;J55)-COUNTIF(Vertices[Betweenness Centrality],"&gt;="&amp;J56)</f>
        <v>0</v>
      </c>
      <c r="L55" s="41">
        <f t="shared" si="14"/>
        <v>0.01797750909090911</v>
      </c>
      <c r="M55" s="42">
        <f>COUNTIF(Vertices[Closeness Centrality],"&gt;= "&amp;L55)-COUNTIF(Vertices[Closeness Centrality],"&gt;="&amp;L56)</f>
        <v>0</v>
      </c>
      <c r="N55" s="41">
        <f t="shared" si="15"/>
        <v>0.08365196363636364</v>
      </c>
      <c r="O55" s="42">
        <f>COUNTIF(Vertices[Eigenvector Centrality],"&gt;= "&amp;N55)-COUNTIF(Vertices[Eigenvector Centrality],"&gt;="&amp;N56)</f>
        <v>0</v>
      </c>
      <c r="P55" s="41">
        <f t="shared" si="16"/>
        <v>2.656197381818182</v>
      </c>
      <c r="Q55" s="42">
        <f>COUNTIF(Vertices[PageRank],"&gt;= "&amp;P55)-COUNTIF(Vertices[PageRank],"&gt;="&amp;P56)</f>
        <v>1</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9.16363636363636</v>
      </c>
      <c r="G56" s="40">
        <f>COUNTIF(Vertices[In-Degree],"&gt;= "&amp;F56)-COUNTIF(Vertices[In-Degree],"&gt;="&amp;F57)</f>
        <v>1</v>
      </c>
      <c r="H56" s="39">
        <f t="shared" si="12"/>
        <v>6.872727272727278</v>
      </c>
      <c r="I56" s="40">
        <f>COUNTIF(Vertices[Out-Degree],"&gt;= "&amp;H56)-COUNTIF(Vertices[Out-Degree],"&gt;="&amp;H57)</f>
        <v>0</v>
      </c>
      <c r="J56" s="39">
        <f t="shared" si="13"/>
        <v>308.6363638909093</v>
      </c>
      <c r="K56" s="40">
        <f>COUNTIF(Vertices[Betweenness Centrality],"&gt;= "&amp;J56)-COUNTIF(Vertices[Betweenness Centrality],"&gt;="&amp;J57)</f>
        <v>1</v>
      </c>
      <c r="L56" s="39">
        <f t="shared" si="14"/>
        <v>0.018181472727272746</v>
      </c>
      <c r="M56" s="40">
        <f>COUNTIF(Vertices[Closeness Centrality],"&gt;= "&amp;L56)-COUNTIF(Vertices[Closeness Centrality],"&gt;="&amp;L57)</f>
        <v>1</v>
      </c>
      <c r="N56" s="39">
        <f t="shared" si="15"/>
        <v>0.0856591090909091</v>
      </c>
      <c r="O56" s="40">
        <f>COUNTIF(Vertices[Eigenvector Centrality],"&gt;= "&amp;N56)-COUNTIF(Vertices[Eigenvector Centrality],"&gt;="&amp;N57)</f>
        <v>1</v>
      </c>
      <c r="P56" s="39">
        <f t="shared" si="16"/>
        <v>2.712457854545455</v>
      </c>
      <c r="Q56" s="40">
        <f>COUNTIF(Vertices[PageRank],"&gt;= "&amp;P56)-COUNTIF(Vertices[PageRank],"&gt;="&amp;P57)</f>
        <v>0</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12</v>
      </c>
      <c r="G57" s="44">
        <f>COUNTIF(Vertices[In-Degree],"&gt;= "&amp;F57)-COUNTIF(Vertices[In-Degree],"&gt;="&amp;F58)</f>
        <v>1</v>
      </c>
      <c r="H57" s="43">
        <f>MAX(Vertices[Out-Degree])</f>
        <v>9</v>
      </c>
      <c r="I57" s="44">
        <f>COUNTIF(Vertices[Out-Degree],"&gt;= "&amp;H57)-COUNTIF(Vertices[Out-Degree],"&gt;="&amp;H58)</f>
        <v>1</v>
      </c>
      <c r="J57" s="43">
        <f>MAX(Vertices[Betweenness Centrality])</f>
        <v>404.166667</v>
      </c>
      <c r="K57" s="44">
        <f>COUNTIF(Vertices[Betweenness Centrality],"&gt;= "&amp;J57)-COUNTIF(Vertices[Betweenness Centrality],"&gt;="&amp;J58)</f>
        <v>1</v>
      </c>
      <c r="L57" s="43">
        <f>MAX(Vertices[Closeness Centrality])</f>
        <v>0.020833</v>
      </c>
      <c r="M57" s="44">
        <f>COUNTIF(Vertices[Closeness Centrality],"&gt;= "&amp;L57)-COUNTIF(Vertices[Closeness Centrality],"&gt;="&amp;L58)</f>
        <v>1</v>
      </c>
      <c r="N57" s="43">
        <f>MAX(Vertices[Eigenvector Centrality])</f>
        <v>0.111752</v>
      </c>
      <c r="O57" s="44">
        <f>COUNTIF(Vertices[Eigenvector Centrality],"&gt;= "&amp;N57)-COUNTIF(Vertices[Eigenvector Centrality],"&gt;="&amp;N58)</f>
        <v>1</v>
      </c>
      <c r="P57" s="43">
        <f>MAX(Vertices[PageRank])</f>
        <v>3.443844</v>
      </c>
      <c r="Q57" s="44">
        <f>COUNTIF(Vertices[PageRank],"&gt;= "&amp;P57)-COUNTIF(Vertices[PageRank],"&gt;="&amp;P58)</f>
        <v>1</v>
      </c>
      <c r="R57" s="43">
        <f>MAX(Vertices[Clustering Coefficient])</f>
        <v>1</v>
      </c>
      <c r="S57" s="47">
        <f>COUNTIF(Vertices[Clustering Coefficient],"&gt;= "&amp;R57)-COUNTIF(Vertices[Clustering Coefficient],"&gt;="&amp;R58)</f>
        <v>8</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12</v>
      </c>
    </row>
    <row r="71" spans="1:2" ht="15">
      <c r="A71" s="35" t="s">
        <v>90</v>
      </c>
      <c r="B71" s="49">
        <f>_xlfn.IFERROR(AVERAGE(Vertices[In-Degree]),NoMetricMessage)</f>
        <v>2.1333333333333333</v>
      </c>
    </row>
    <row r="72" spans="1:2" ht="15">
      <c r="A72" s="35" t="s">
        <v>91</v>
      </c>
      <c r="B72" s="49">
        <f>_xlfn.IFERROR(MEDIAN(Vertices[In-Degree]),NoMetricMessage)</f>
        <v>0.5</v>
      </c>
    </row>
    <row r="83" spans="1:2" ht="15">
      <c r="A83" s="35" t="s">
        <v>94</v>
      </c>
      <c r="B83" s="48">
        <f>IF(COUNT(Vertices[Out-Degree])&gt;0,H2,NoMetricMessage)</f>
        <v>0</v>
      </c>
    </row>
    <row r="84" spans="1:2" ht="15">
      <c r="A84" s="35" t="s">
        <v>95</v>
      </c>
      <c r="B84" s="48">
        <f>IF(COUNT(Vertices[Out-Degree])&gt;0,H57,NoMetricMessage)</f>
        <v>9</v>
      </c>
    </row>
    <row r="85" spans="1:2" ht="15">
      <c r="A85" s="35" t="s">
        <v>96</v>
      </c>
      <c r="B85" s="49">
        <f>_xlfn.IFERROR(AVERAGE(Vertices[Out-Degree]),NoMetricMessage)</f>
        <v>2.1333333333333333</v>
      </c>
    </row>
    <row r="86" spans="1:2" ht="15">
      <c r="A86" s="35" t="s">
        <v>97</v>
      </c>
      <c r="B86" s="49">
        <f>_xlfn.IFERROR(MEDIAN(Vertices[Out-Degree]),NoMetricMessage)</f>
        <v>2</v>
      </c>
    </row>
    <row r="97" spans="1:2" ht="15">
      <c r="A97" s="35" t="s">
        <v>100</v>
      </c>
      <c r="B97" s="49">
        <f>IF(COUNT(Vertices[Betweenness Centrality])&gt;0,J2,NoMetricMessage)</f>
        <v>0</v>
      </c>
    </row>
    <row r="98" spans="1:2" ht="15">
      <c r="A98" s="35" t="s">
        <v>101</v>
      </c>
      <c r="B98" s="49">
        <f>IF(COUNT(Vertices[Betweenness Centrality])&gt;0,J57,NoMetricMessage)</f>
        <v>404.166667</v>
      </c>
    </row>
    <row r="99" spans="1:2" ht="15">
      <c r="A99" s="35" t="s">
        <v>102</v>
      </c>
      <c r="B99" s="49">
        <f>_xlfn.IFERROR(AVERAGE(Vertices[Betweenness Centrality]),NoMetricMessage)</f>
        <v>44.666666666666664</v>
      </c>
    </row>
    <row r="100" spans="1:2" ht="15">
      <c r="A100" s="35" t="s">
        <v>103</v>
      </c>
      <c r="B100" s="49">
        <f>_xlfn.IFERROR(MEDIAN(Vertices[Betweenness Centrality]),NoMetricMessage)</f>
        <v>0</v>
      </c>
    </row>
    <row r="111" spans="1:2" ht="15">
      <c r="A111" s="35" t="s">
        <v>106</v>
      </c>
      <c r="B111" s="49">
        <f>IF(COUNT(Vertices[Closeness Centrality])&gt;0,L2,NoMetricMessage)</f>
        <v>0.009615</v>
      </c>
    </row>
    <row r="112" spans="1:2" ht="15">
      <c r="A112" s="35" t="s">
        <v>107</v>
      </c>
      <c r="B112" s="49">
        <f>IF(COUNT(Vertices[Closeness Centrality])&gt;0,L57,NoMetricMessage)</f>
        <v>0.020833</v>
      </c>
    </row>
    <row r="113" spans="1:2" ht="15">
      <c r="A113" s="35" t="s">
        <v>108</v>
      </c>
      <c r="B113" s="49">
        <f>_xlfn.IFERROR(AVERAGE(Vertices[Closeness Centrality]),NoMetricMessage)</f>
        <v>0.013960333333333333</v>
      </c>
    </row>
    <row r="114" spans="1:2" ht="15">
      <c r="A114" s="35" t="s">
        <v>109</v>
      </c>
      <c r="B114" s="49">
        <f>_xlfn.IFERROR(MEDIAN(Vertices[Closeness Centrality]),NoMetricMessage)</f>
        <v>0.013333</v>
      </c>
    </row>
    <row r="125" spans="1:2" ht="15">
      <c r="A125" s="35" t="s">
        <v>112</v>
      </c>
      <c r="B125" s="49">
        <f>IF(COUNT(Vertices[Eigenvector Centrality])&gt;0,N2,NoMetricMessage)</f>
        <v>0.001359</v>
      </c>
    </row>
    <row r="126" spans="1:2" ht="15">
      <c r="A126" s="35" t="s">
        <v>113</v>
      </c>
      <c r="B126" s="49">
        <f>IF(COUNT(Vertices[Eigenvector Centrality])&gt;0,N57,NoMetricMessage)</f>
        <v>0.111752</v>
      </c>
    </row>
    <row r="127" spans="1:2" ht="15">
      <c r="A127" s="35" t="s">
        <v>114</v>
      </c>
      <c r="B127" s="49">
        <f>_xlfn.IFERROR(AVERAGE(Vertices[Eigenvector Centrality]),NoMetricMessage)</f>
        <v>0.0333332</v>
      </c>
    </row>
    <row r="128" spans="1:2" ht="15">
      <c r="A128" s="35" t="s">
        <v>115</v>
      </c>
      <c r="B128" s="49">
        <f>_xlfn.IFERROR(MEDIAN(Vertices[Eigenvector Centrality]),NoMetricMessage)</f>
        <v>0.028593</v>
      </c>
    </row>
    <row r="139" spans="1:2" ht="15">
      <c r="A139" s="35" t="s">
        <v>140</v>
      </c>
      <c r="B139" s="49">
        <f>IF(COUNT(Vertices[PageRank])&gt;0,P2,NoMetricMessage)</f>
        <v>0.349518</v>
      </c>
    </row>
    <row r="140" spans="1:2" ht="15">
      <c r="A140" s="35" t="s">
        <v>141</v>
      </c>
      <c r="B140" s="49">
        <f>IF(COUNT(Vertices[PageRank])&gt;0,P57,NoMetricMessage)</f>
        <v>3.443844</v>
      </c>
    </row>
    <row r="141" spans="1:2" ht="15">
      <c r="A141" s="35" t="s">
        <v>142</v>
      </c>
      <c r="B141" s="49">
        <f>_xlfn.IFERROR(AVERAGE(Vertices[PageRank]),NoMetricMessage)</f>
        <v>0.9999819000000003</v>
      </c>
    </row>
    <row r="142" spans="1:2" ht="15">
      <c r="A142" s="35" t="s">
        <v>143</v>
      </c>
      <c r="B142" s="49">
        <f>_xlfn.IFERROR(MEDIAN(Vertices[PageRank]),NoMetricMessage)</f>
        <v>0.6599915</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0.43429690679690675</v>
      </c>
    </row>
    <row r="156" spans="1:2" ht="15">
      <c r="A156" s="35" t="s">
        <v>121</v>
      </c>
      <c r="B156" s="49">
        <f>_xlfn.IFERROR(MEDIAN(Vertices[Clustering Coefficient]),NoMetricMessage)</f>
        <v>0.4083333333333333</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668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669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670</v>
      </c>
      <c r="K7" s="13" t="s">
        <v>671</v>
      </c>
    </row>
    <row r="8" spans="1:11" ht="409.5">
      <c r="A8"/>
      <c r="B8">
        <v>2</v>
      </c>
      <c r="C8">
        <v>2</v>
      </c>
      <c r="D8" t="s">
        <v>61</v>
      </c>
      <c r="E8" t="s">
        <v>61</v>
      </c>
      <c r="H8" t="s">
        <v>73</v>
      </c>
      <c r="J8" t="s">
        <v>672</v>
      </c>
      <c r="K8" s="13" t="s">
        <v>673</v>
      </c>
    </row>
    <row r="9" spans="1:11" ht="409.5">
      <c r="A9"/>
      <c r="B9">
        <v>3</v>
      </c>
      <c r="C9">
        <v>4</v>
      </c>
      <c r="D9" t="s">
        <v>62</v>
      </c>
      <c r="E9" t="s">
        <v>62</v>
      </c>
      <c r="H9" t="s">
        <v>74</v>
      </c>
      <c r="J9" t="s">
        <v>674</v>
      </c>
      <c r="K9" s="116" t="s">
        <v>675</v>
      </c>
    </row>
    <row r="10" spans="1:11" ht="409.5">
      <c r="A10"/>
      <c r="B10">
        <v>4</v>
      </c>
      <c r="D10" t="s">
        <v>63</v>
      </c>
      <c r="E10" t="s">
        <v>63</v>
      </c>
      <c r="H10" t="s">
        <v>75</v>
      </c>
      <c r="J10" t="s">
        <v>676</v>
      </c>
      <c r="K10" s="13" t="s">
        <v>677</v>
      </c>
    </row>
    <row r="11" spans="1:11" ht="15">
      <c r="A11"/>
      <c r="B11">
        <v>5</v>
      </c>
      <c r="D11" t="s">
        <v>46</v>
      </c>
      <c r="E11">
        <v>1</v>
      </c>
      <c r="H11" t="s">
        <v>76</v>
      </c>
      <c r="J11" t="s">
        <v>678</v>
      </c>
      <c r="K11" t="s">
        <v>679</v>
      </c>
    </row>
    <row r="12" spans="1:11" ht="15">
      <c r="A12"/>
      <c r="B12"/>
      <c r="D12" t="s">
        <v>64</v>
      </c>
      <c r="E12">
        <v>2</v>
      </c>
      <c r="H12">
        <v>0</v>
      </c>
      <c r="J12" t="s">
        <v>680</v>
      </c>
      <c r="K12" t="s">
        <v>681</v>
      </c>
    </row>
    <row r="13" spans="1:11" ht="15">
      <c r="A13"/>
      <c r="B13"/>
      <c r="D13">
        <v>1</v>
      </c>
      <c r="E13">
        <v>3</v>
      </c>
      <c r="H13">
        <v>1</v>
      </c>
      <c r="J13" t="s">
        <v>682</v>
      </c>
      <c r="K13" t="s">
        <v>683</v>
      </c>
    </row>
    <row r="14" spans="4:11" ht="15">
      <c r="D14">
        <v>2</v>
      </c>
      <c r="E14">
        <v>4</v>
      </c>
      <c r="H14">
        <v>2</v>
      </c>
      <c r="J14" t="s">
        <v>684</v>
      </c>
      <c r="K14" t="s">
        <v>685</v>
      </c>
    </row>
    <row r="15" spans="4:11" ht="15">
      <c r="D15">
        <v>3</v>
      </c>
      <c r="E15">
        <v>5</v>
      </c>
      <c r="H15">
        <v>3</v>
      </c>
      <c r="J15" t="s">
        <v>686</v>
      </c>
      <c r="K15" t="s">
        <v>687</v>
      </c>
    </row>
    <row r="16" spans="4:11" ht="15">
      <c r="D16">
        <v>4</v>
      </c>
      <c r="E16">
        <v>6</v>
      </c>
      <c r="H16">
        <v>4</v>
      </c>
      <c r="J16" t="s">
        <v>688</v>
      </c>
      <c r="K16" t="s">
        <v>689</v>
      </c>
    </row>
    <row r="17" spans="4:11" ht="15">
      <c r="D17">
        <v>5</v>
      </c>
      <c r="E17">
        <v>7</v>
      </c>
      <c r="H17">
        <v>5</v>
      </c>
      <c r="J17" t="s">
        <v>690</v>
      </c>
      <c r="K17" t="s">
        <v>691</v>
      </c>
    </row>
    <row r="18" spans="4:11" ht="15">
      <c r="D18">
        <v>6</v>
      </c>
      <c r="E18">
        <v>8</v>
      </c>
      <c r="H18">
        <v>6</v>
      </c>
      <c r="J18" t="s">
        <v>692</v>
      </c>
      <c r="K18" t="s">
        <v>693</v>
      </c>
    </row>
    <row r="19" spans="4:11" ht="15">
      <c r="D19">
        <v>7</v>
      </c>
      <c r="E19">
        <v>9</v>
      </c>
      <c r="H19">
        <v>7</v>
      </c>
      <c r="J19" t="s">
        <v>694</v>
      </c>
      <c r="K19" t="s">
        <v>695</v>
      </c>
    </row>
    <row r="20" spans="4:11" ht="15">
      <c r="D20">
        <v>8</v>
      </c>
      <c r="H20">
        <v>8</v>
      </c>
      <c r="J20" t="s">
        <v>696</v>
      </c>
      <c r="K20" t="s">
        <v>697</v>
      </c>
    </row>
    <row r="21" spans="4:11" ht="409.5">
      <c r="D21">
        <v>9</v>
      </c>
      <c r="H21">
        <v>9</v>
      </c>
      <c r="J21" t="s">
        <v>698</v>
      </c>
      <c r="K21" s="13" t="s">
        <v>699</v>
      </c>
    </row>
    <row r="22" spans="4:11" ht="409.5">
      <c r="D22">
        <v>10</v>
      </c>
      <c r="J22" t="s">
        <v>700</v>
      </c>
      <c r="K22" s="13" t="s">
        <v>701</v>
      </c>
    </row>
    <row r="23" spans="4:11" ht="409.5">
      <c r="D23">
        <v>11</v>
      </c>
      <c r="J23" t="s">
        <v>702</v>
      </c>
      <c r="K23" s="13" t="s">
        <v>703</v>
      </c>
    </row>
    <row r="24" spans="10:11" ht="409.5">
      <c r="J24" t="s">
        <v>704</v>
      </c>
      <c r="K24" s="13" t="s">
        <v>1030</v>
      </c>
    </row>
    <row r="25" spans="10:11" ht="15">
      <c r="J25" t="s">
        <v>705</v>
      </c>
      <c r="K25" t="b">
        <v>0</v>
      </c>
    </row>
    <row r="26" spans="10:11" ht="15">
      <c r="J26" t="s">
        <v>1027</v>
      </c>
      <c r="K26" t="s">
        <v>1028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718</v>
      </c>
      <c r="B2" s="129" t="s">
        <v>719</v>
      </c>
      <c r="C2" s="67" t="s">
        <v>720</v>
      </c>
    </row>
    <row r="3" spans="1:3" ht="15">
      <c r="A3" s="128" t="s">
        <v>707</v>
      </c>
      <c r="B3" s="128" t="s">
        <v>707</v>
      </c>
      <c r="C3" s="36">
        <v>21</v>
      </c>
    </row>
    <row r="4" spans="1:3" ht="15">
      <c r="A4" s="128" t="s">
        <v>707</v>
      </c>
      <c r="B4" s="128" t="s">
        <v>708</v>
      </c>
      <c r="C4" s="36">
        <v>2</v>
      </c>
    </row>
    <row r="5" spans="1:3" ht="15">
      <c r="A5" s="128" t="s">
        <v>707</v>
      </c>
      <c r="B5" s="128" t="s">
        <v>709</v>
      </c>
      <c r="C5" s="36">
        <v>3</v>
      </c>
    </row>
    <row r="6" spans="1:3" ht="15">
      <c r="A6" s="128" t="s">
        <v>708</v>
      </c>
      <c r="B6" s="128" t="s">
        <v>708</v>
      </c>
      <c r="C6" s="36">
        <v>9</v>
      </c>
    </row>
    <row r="7" spans="1:3" ht="15">
      <c r="A7" s="128" t="s">
        <v>708</v>
      </c>
      <c r="B7" s="128" t="s">
        <v>710</v>
      </c>
      <c r="C7" s="36">
        <v>2</v>
      </c>
    </row>
    <row r="8" spans="1:3" ht="15">
      <c r="A8" s="128" t="s">
        <v>709</v>
      </c>
      <c r="B8" s="128" t="s">
        <v>707</v>
      </c>
      <c r="C8" s="36">
        <v>4</v>
      </c>
    </row>
    <row r="9" spans="1:3" ht="15">
      <c r="A9" s="128" t="s">
        <v>709</v>
      </c>
      <c r="B9" s="128" t="s">
        <v>709</v>
      </c>
      <c r="C9" s="36">
        <v>19</v>
      </c>
    </row>
    <row r="10" spans="1:3" ht="15">
      <c r="A10" s="128" t="s">
        <v>709</v>
      </c>
      <c r="B10" s="128" t="s">
        <v>710</v>
      </c>
      <c r="C10" s="36">
        <v>5</v>
      </c>
    </row>
    <row r="11" spans="1:3" ht="15">
      <c r="A11" s="128" t="s">
        <v>710</v>
      </c>
      <c r="B11" s="128" t="s">
        <v>708</v>
      </c>
      <c r="C11" s="36">
        <v>2</v>
      </c>
    </row>
    <row r="12" spans="1:3" ht="15">
      <c r="A12" s="128" t="s">
        <v>710</v>
      </c>
      <c r="B12" s="128" t="s">
        <v>710</v>
      </c>
      <c r="C12" s="36">
        <v>12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s>
  <sheetData>
    <row r="1" spans="1:10" ht="15" customHeight="1">
      <c r="A1" s="13" t="s">
        <v>725</v>
      </c>
      <c r="B1" s="13" t="s">
        <v>726</v>
      </c>
      <c r="C1" s="13" t="s">
        <v>727</v>
      </c>
      <c r="D1" s="13" t="s">
        <v>729</v>
      </c>
      <c r="E1" s="13" t="s">
        <v>728</v>
      </c>
      <c r="F1" s="13" t="s">
        <v>731</v>
      </c>
      <c r="G1" s="13" t="s">
        <v>730</v>
      </c>
      <c r="H1" s="13" t="s">
        <v>733</v>
      </c>
      <c r="I1" s="13" t="s">
        <v>732</v>
      </c>
      <c r="J1" s="13" t="s">
        <v>734</v>
      </c>
    </row>
    <row r="2" spans="1:10" ht="15">
      <c r="A2" s="90" t="s">
        <v>275</v>
      </c>
      <c r="B2" s="85">
        <v>3</v>
      </c>
      <c r="C2" s="90" t="s">
        <v>278</v>
      </c>
      <c r="D2" s="85">
        <v>1</v>
      </c>
      <c r="E2" s="90" t="s">
        <v>276</v>
      </c>
      <c r="F2" s="85">
        <v>1</v>
      </c>
      <c r="G2" s="90" t="s">
        <v>275</v>
      </c>
      <c r="H2" s="85">
        <v>1</v>
      </c>
      <c r="I2" s="90" t="s">
        <v>275</v>
      </c>
      <c r="J2" s="85">
        <v>2</v>
      </c>
    </row>
    <row r="3" spans="1:10" ht="15">
      <c r="A3" s="90" t="s">
        <v>280</v>
      </c>
      <c r="B3" s="85">
        <v>2</v>
      </c>
      <c r="C3" s="90" t="s">
        <v>279</v>
      </c>
      <c r="D3" s="85">
        <v>1</v>
      </c>
      <c r="E3" s="90" t="s">
        <v>277</v>
      </c>
      <c r="F3" s="85">
        <v>1</v>
      </c>
      <c r="G3" s="90" t="s">
        <v>281</v>
      </c>
      <c r="H3" s="85">
        <v>1</v>
      </c>
      <c r="I3" s="85"/>
      <c r="J3" s="85"/>
    </row>
    <row r="4" spans="1:10" ht="15">
      <c r="A4" s="90" t="s">
        <v>278</v>
      </c>
      <c r="B4" s="85">
        <v>2</v>
      </c>
      <c r="C4" s="90" t="s">
        <v>280</v>
      </c>
      <c r="D4" s="85">
        <v>1</v>
      </c>
      <c r="E4" s="85"/>
      <c r="F4" s="85"/>
      <c r="G4" s="90" t="s">
        <v>282</v>
      </c>
      <c r="H4" s="85">
        <v>1</v>
      </c>
      <c r="I4" s="85"/>
      <c r="J4" s="85"/>
    </row>
    <row r="5" spans="1:10" ht="15">
      <c r="A5" s="90" t="s">
        <v>279</v>
      </c>
      <c r="B5" s="85">
        <v>2</v>
      </c>
      <c r="C5" s="85"/>
      <c r="D5" s="85"/>
      <c r="E5" s="85"/>
      <c r="F5" s="85"/>
      <c r="G5" s="90" t="s">
        <v>280</v>
      </c>
      <c r="H5" s="85">
        <v>1</v>
      </c>
      <c r="I5" s="85"/>
      <c r="J5" s="85"/>
    </row>
    <row r="6" spans="1:10" ht="15">
      <c r="A6" s="90" t="s">
        <v>282</v>
      </c>
      <c r="B6" s="85">
        <v>1</v>
      </c>
      <c r="C6" s="85"/>
      <c r="D6" s="85"/>
      <c r="E6" s="85"/>
      <c r="F6" s="85"/>
      <c r="G6" s="90" t="s">
        <v>279</v>
      </c>
      <c r="H6" s="85">
        <v>1</v>
      </c>
      <c r="I6" s="85"/>
      <c r="J6" s="85"/>
    </row>
    <row r="7" spans="1:10" ht="15">
      <c r="A7" s="90" t="s">
        <v>281</v>
      </c>
      <c r="B7" s="85">
        <v>1</v>
      </c>
      <c r="C7" s="85"/>
      <c r="D7" s="85"/>
      <c r="E7" s="85"/>
      <c r="F7" s="85"/>
      <c r="G7" s="90" t="s">
        <v>278</v>
      </c>
      <c r="H7" s="85">
        <v>1</v>
      </c>
      <c r="I7" s="85"/>
      <c r="J7" s="85"/>
    </row>
    <row r="8" spans="1:10" ht="15">
      <c r="A8" s="90" t="s">
        <v>277</v>
      </c>
      <c r="B8" s="85">
        <v>1</v>
      </c>
      <c r="C8" s="85"/>
      <c r="D8" s="85"/>
      <c r="E8" s="85"/>
      <c r="F8" s="85"/>
      <c r="G8" s="85"/>
      <c r="H8" s="85"/>
      <c r="I8" s="85"/>
      <c r="J8" s="85"/>
    </row>
    <row r="9" spans="1:10" ht="15">
      <c r="A9" s="90" t="s">
        <v>276</v>
      </c>
      <c r="B9" s="85">
        <v>1</v>
      </c>
      <c r="C9" s="85"/>
      <c r="D9" s="85"/>
      <c r="E9" s="85"/>
      <c r="F9" s="85"/>
      <c r="G9" s="85"/>
      <c r="H9" s="85"/>
      <c r="I9" s="85"/>
      <c r="J9" s="85"/>
    </row>
    <row r="12" spans="1:10" ht="15" customHeight="1">
      <c r="A12" s="13" t="s">
        <v>739</v>
      </c>
      <c r="B12" s="13" t="s">
        <v>726</v>
      </c>
      <c r="C12" s="13" t="s">
        <v>740</v>
      </c>
      <c r="D12" s="13" t="s">
        <v>729</v>
      </c>
      <c r="E12" s="13" t="s">
        <v>741</v>
      </c>
      <c r="F12" s="13" t="s">
        <v>731</v>
      </c>
      <c r="G12" s="13" t="s">
        <v>742</v>
      </c>
      <c r="H12" s="13" t="s">
        <v>733</v>
      </c>
      <c r="I12" s="13" t="s">
        <v>743</v>
      </c>
      <c r="J12" s="13" t="s">
        <v>734</v>
      </c>
    </row>
    <row r="13" spans="1:10" ht="15">
      <c r="A13" s="85" t="s">
        <v>283</v>
      </c>
      <c r="B13" s="85">
        <v>10</v>
      </c>
      <c r="C13" s="85" t="s">
        <v>283</v>
      </c>
      <c r="D13" s="85">
        <v>3</v>
      </c>
      <c r="E13" s="85" t="s">
        <v>284</v>
      </c>
      <c r="F13" s="85">
        <v>1</v>
      </c>
      <c r="G13" s="85" t="s">
        <v>283</v>
      </c>
      <c r="H13" s="85">
        <v>5</v>
      </c>
      <c r="I13" s="85" t="s">
        <v>283</v>
      </c>
      <c r="J13" s="85">
        <v>2</v>
      </c>
    </row>
    <row r="14" spans="1:10" ht="15">
      <c r="A14" s="85" t="s">
        <v>286</v>
      </c>
      <c r="B14" s="85">
        <v>1</v>
      </c>
      <c r="C14" s="85"/>
      <c r="D14" s="85"/>
      <c r="E14" s="85" t="s">
        <v>285</v>
      </c>
      <c r="F14" s="85">
        <v>1</v>
      </c>
      <c r="G14" s="85" t="s">
        <v>286</v>
      </c>
      <c r="H14" s="85">
        <v>1</v>
      </c>
      <c r="I14" s="85"/>
      <c r="J14" s="85"/>
    </row>
    <row r="15" spans="1:10" ht="15">
      <c r="A15" s="85" t="s">
        <v>285</v>
      </c>
      <c r="B15" s="85">
        <v>1</v>
      </c>
      <c r="C15" s="85"/>
      <c r="D15" s="85"/>
      <c r="E15" s="85"/>
      <c r="F15" s="85"/>
      <c r="G15" s="85"/>
      <c r="H15" s="85"/>
      <c r="I15" s="85"/>
      <c r="J15" s="85"/>
    </row>
    <row r="16" spans="1:10" ht="15">
      <c r="A16" s="85" t="s">
        <v>284</v>
      </c>
      <c r="B16" s="85">
        <v>1</v>
      </c>
      <c r="C16" s="85"/>
      <c r="D16" s="85"/>
      <c r="E16" s="85"/>
      <c r="F16" s="85"/>
      <c r="G16" s="85"/>
      <c r="H16" s="85"/>
      <c r="I16" s="85"/>
      <c r="J16" s="85"/>
    </row>
    <row r="19" spans="1:10" ht="15" customHeight="1">
      <c r="A19" s="13" t="s">
        <v>747</v>
      </c>
      <c r="B19" s="13" t="s">
        <v>726</v>
      </c>
      <c r="C19" s="13" t="s">
        <v>757</v>
      </c>
      <c r="D19" s="13" t="s">
        <v>729</v>
      </c>
      <c r="E19" s="13" t="s">
        <v>758</v>
      </c>
      <c r="F19" s="13" t="s">
        <v>731</v>
      </c>
      <c r="G19" s="13" t="s">
        <v>759</v>
      </c>
      <c r="H19" s="13" t="s">
        <v>733</v>
      </c>
      <c r="I19" s="13" t="s">
        <v>760</v>
      </c>
      <c r="J19" s="13" t="s">
        <v>734</v>
      </c>
    </row>
    <row r="20" spans="1:10" ht="15">
      <c r="A20" s="85" t="s">
        <v>287</v>
      </c>
      <c r="B20" s="85">
        <v>50</v>
      </c>
      <c r="C20" s="85" t="s">
        <v>287</v>
      </c>
      <c r="D20" s="85">
        <v>16</v>
      </c>
      <c r="E20" s="85" t="s">
        <v>287</v>
      </c>
      <c r="F20" s="85">
        <v>10</v>
      </c>
      <c r="G20" s="85" t="s">
        <v>287</v>
      </c>
      <c r="H20" s="85">
        <v>18</v>
      </c>
      <c r="I20" s="85" t="s">
        <v>287</v>
      </c>
      <c r="J20" s="85">
        <v>6</v>
      </c>
    </row>
    <row r="21" spans="1:10" ht="15">
      <c r="A21" s="85" t="s">
        <v>748</v>
      </c>
      <c r="B21" s="85">
        <v>11</v>
      </c>
      <c r="C21" s="85" t="s">
        <v>748</v>
      </c>
      <c r="D21" s="85">
        <v>10</v>
      </c>
      <c r="E21" s="85"/>
      <c r="F21" s="85"/>
      <c r="G21" s="85" t="s">
        <v>750</v>
      </c>
      <c r="H21" s="85">
        <v>2</v>
      </c>
      <c r="I21" s="85" t="s">
        <v>749</v>
      </c>
      <c r="J21" s="85">
        <v>2</v>
      </c>
    </row>
    <row r="22" spans="1:10" ht="15">
      <c r="A22" s="85" t="s">
        <v>749</v>
      </c>
      <c r="B22" s="85">
        <v>3</v>
      </c>
      <c r="C22" s="85" t="s">
        <v>756</v>
      </c>
      <c r="D22" s="85">
        <v>1</v>
      </c>
      <c r="E22" s="85"/>
      <c r="F22" s="85"/>
      <c r="G22" s="85" t="s">
        <v>749</v>
      </c>
      <c r="H22" s="85">
        <v>1</v>
      </c>
      <c r="I22" s="85"/>
      <c r="J22" s="85"/>
    </row>
    <row r="23" spans="1:10" ht="15">
      <c r="A23" s="85" t="s">
        <v>750</v>
      </c>
      <c r="B23" s="85">
        <v>2</v>
      </c>
      <c r="C23" s="85"/>
      <c r="D23" s="85"/>
      <c r="E23" s="85"/>
      <c r="F23" s="85"/>
      <c r="G23" s="85" t="s">
        <v>755</v>
      </c>
      <c r="H23" s="85">
        <v>1</v>
      </c>
      <c r="I23" s="85"/>
      <c r="J23" s="85"/>
    </row>
    <row r="24" spans="1:10" ht="15">
      <c r="A24" s="85" t="s">
        <v>751</v>
      </c>
      <c r="B24" s="85">
        <v>1</v>
      </c>
      <c r="C24" s="85"/>
      <c r="D24" s="85"/>
      <c r="E24" s="85"/>
      <c r="F24" s="85"/>
      <c r="G24" s="85" t="s">
        <v>751</v>
      </c>
      <c r="H24" s="85">
        <v>1</v>
      </c>
      <c r="I24" s="85"/>
      <c r="J24" s="85"/>
    </row>
    <row r="25" spans="1:10" ht="15">
      <c r="A25" s="85" t="s">
        <v>752</v>
      </c>
      <c r="B25" s="85">
        <v>1</v>
      </c>
      <c r="C25" s="85"/>
      <c r="D25" s="85"/>
      <c r="E25" s="85"/>
      <c r="F25" s="85"/>
      <c r="G25" s="85" t="s">
        <v>752</v>
      </c>
      <c r="H25" s="85">
        <v>1</v>
      </c>
      <c r="I25" s="85"/>
      <c r="J25" s="85"/>
    </row>
    <row r="26" spans="1:10" ht="15">
      <c r="A26" s="85" t="s">
        <v>753</v>
      </c>
      <c r="B26" s="85">
        <v>1</v>
      </c>
      <c r="C26" s="85"/>
      <c r="D26" s="85"/>
      <c r="E26" s="85"/>
      <c r="F26" s="85"/>
      <c r="G26" s="85" t="s">
        <v>753</v>
      </c>
      <c r="H26" s="85">
        <v>1</v>
      </c>
      <c r="I26" s="85"/>
      <c r="J26" s="85"/>
    </row>
    <row r="27" spans="1:10" ht="15">
      <c r="A27" s="85" t="s">
        <v>754</v>
      </c>
      <c r="B27" s="85">
        <v>1</v>
      </c>
      <c r="C27" s="85"/>
      <c r="D27" s="85"/>
      <c r="E27" s="85"/>
      <c r="F27" s="85"/>
      <c r="G27" s="85" t="s">
        <v>754</v>
      </c>
      <c r="H27" s="85">
        <v>1</v>
      </c>
      <c r="I27" s="85"/>
      <c r="J27" s="85"/>
    </row>
    <row r="28" spans="1:10" ht="15">
      <c r="A28" s="85" t="s">
        <v>755</v>
      </c>
      <c r="B28" s="85">
        <v>1</v>
      </c>
      <c r="C28" s="85"/>
      <c r="D28" s="85"/>
      <c r="E28" s="85"/>
      <c r="F28" s="85"/>
      <c r="G28" s="85" t="s">
        <v>748</v>
      </c>
      <c r="H28" s="85">
        <v>1</v>
      </c>
      <c r="I28" s="85"/>
      <c r="J28" s="85"/>
    </row>
    <row r="29" spans="1:10" ht="15">
      <c r="A29" s="85" t="s">
        <v>756</v>
      </c>
      <c r="B29" s="85">
        <v>1</v>
      </c>
      <c r="C29" s="85"/>
      <c r="D29" s="85"/>
      <c r="E29" s="85"/>
      <c r="F29" s="85"/>
      <c r="G29" s="85"/>
      <c r="H29" s="85"/>
      <c r="I29" s="85"/>
      <c r="J29" s="85"/>
    </row>
    <row r="32" spans="1:10" ht="15" customHeight="1">
      <c r="A32" s="13" t="s">
        <v>764</v>
      </c>
      <c r="B32" s="13" t="s">
        <v>726</v>
      </c>
      <c r="C32" s="13" t="s">
        <v>775</v>
      </c>
      <c r="D32" s="13" t="s">
        <v>729</v>
      </c>
      <c r="E32" s="13" t="s">
        <v>782</v>
      </c>
      <c r="F32" s="13" t="s">
        <v>731</v>
      </c>
      <c r="G32" s="13" t="s">
        <v>789</v>
      </c>
      <c r="H32" s="13" t="s">
        <v>733</v>
      </c>
      <c r="I32" s="13" t="s">
        <v>796</v>
      </c>
      <c r="J32" s="13" t="s">
        <v>734</v>
      </c>
    </row>
    <row r="33" spans="1:10" ht="15">
      <c r="A33" s="91" t="s">
        <v>765</v>
      </c>
      <c r="B33" s="91">
        <v>45</v>
      </c>
      <c r="C33" s="91" t="s">
        <v>771</v>
      </c>
      <c r="D33" s="91">
        <v>20</v>
      </c>
      <c r="E33" s="91" t="s">
        <v>770</v>
      </c>
      <c r="F33" s="91">
        <v>10</v>
      </c>
      <c r="G33" s="91" t="s">
        <v>770</v>
      </c>
      <c r="H33" s="91">
        <v>18</v>
      </c>
      <c r="I33" s="91" t="s">
        <v>770</v>
      </c>
      <c r="J33" s="91">
        <v>6</v>
      </c>
    </row>
    <row r="34" spans="1:10" ht="15">
      <c r="A34" s="91" t="s">
        <v>766</v>
      </c>
      <c r="B34" s="91">
        <v>11</v>
      </c>
      <c r="C34" s="91" t="s">
        <v>770</v>
      </c>
      <c r="D34" s="91">
        <v>16</v>
      </c>
      <c r="E34" s="91" t="s">
        <v>774</v>
      </c>
      <c r="F34" s="91">
        <v>10</v>
      </c>
      <c r="G34" s="91" t="s">
        <v>790</v>
      </c>
      <c r="H34" s="91">
        <v>12</v>
      </c>
      <c r="I34" s="91" t="s">
        <v>239</v>
      </c>
      <c r="J34" s="91">
        <v>3</v>
      </c>
    </row>
    <row r="35" spans="1:10" ht="15">
      <c r="A35" s="91" t="s">
        <v>767</v>
      </c>
      <c r="B35" s="91">
        <v>0</v>
      </c>
      <c r="C35" s="91" t="s">
        <v>772</v>
      </c>
      <c r="D35" s="91">
        <v>12</v>
      </c>
      <c r="E35" s="91" t="s">
        <v>783</v>
      </c>
      <c r="F35" s="91">
        <v>7</v>
      </c>
      <c r="G35" s="91" t="s">
        <v>241</v>
      </c>
      <c r="H35" s="91">
        <v>5</v>
      </c>
      <c r="I35" s="91" t="s">
        <v>238</v>
      </c>
      <c r="J35" s="91">
        <v>3</v>
      </c>
    </row>
    <row r="36" spans="1:10" ht="15">
      <c r="A36" s="91" t="s">
        <v>768</v>
      </c>
      <c r="B36" s="91">
        <v>1067</v>
      </c>
      <c r="C36" s="91" t="s">
        <v>773</v>
      </c>
      <c r="D36" s="91">
        <v>12</v>
      </c>
      <c r="E36" s="91" t="s">
        <v>784</v>
      </c>
      <c r="F36" s="91">
        <v>5</v>
      </c>
      <c r="G36" s="91" t="s">
        <v>791</v>
      </c>
      <c r="H36" s="91">
        <v>5</v>
      </c>
      <c r="I36" s="91" t="s">
        <v>797</v>
      </c>
      <c r="J36" s="91">
        <v>3</v>
      </c>
    </row>
    <row r="37" spans="1:10" ht="15">
      <c r="A37" s="91" t="s">
        <v>769</v>
      </c>
      <c r="B37" s="91">
        <v>1123</v>
      </c>
      <c r="C37" s="91" t="s">
        <v>776</v>
      </c>
      <c r="D37" s="91">
        <v>10</v>
      </c>
      <c r="E37" s="91" t="s">
        <v>227</v>
      </c>
      <c r="F37" s="91">
        <v>5</v>
      </c>
      <c r="G37" s="91" t="s">
        <v>756</v>
      </c>
      <c r="H37" s="91">
        <v>4</v>
      </c>
      <c r="I37" s="91" t="s">
        <v>783</v>
      </c>
      <c r="J37" s="91">
        <v>3</v>
      </c>
    </row>
    <row r="38" spans="1:10" ht="15">
      <c r="A38" s="91" t="s">
        <v>770</v>
      </c>
      <c r="B38" s="91">
        <v>50</v>
      </c>
      <c r="C38" s="91" t="s">
        <v>777</v>
      </c>
      <c r="D38" s="91">
        <v>10</v>
      </c>
      <c r="E38" s="91" t="s">
        <v>785</v>
      </c>
      <c r="F38" s="91">
        <v>5</v>
      </c>
      <c r="G38" s="91" t="s">
        <v>792</v>
      </c>
      <c r="H38" s="91">
        <v>4</v>
      </c>
      <c r="I38" s="91" t="s">
        <v>228</v>
      </c>
      <c r="J38" s="91">
        <v>3</v>
      </c>
    </row>
    <row r="39" spans="1:10" ht="15">
      <c r="A39" s="91" t="s">
        <v>771</v>
      </c>
      <c r="B39" s="91">
        <v>22</v>
      </c>
      <c r="C39" s="91" t="s">
        <v>778</v>
      </c>
      <c r="D39" s="91">
        <v>10</v>
      </c>
      <c r="E39" s="91" t="s">
        <v>786</v>
      </c>
      <c r="F39" s="91">
        <v>5</v>
      </c>
      <c r="G39" s="91" t="s">
        <v>240</v>
      </c>
      <c r="H39" s="91">
        <v>4</v>
      </c>
      <c r="I39" s="91" t="s">
        <v>227</v>
      </c>
      <c r="J39" s="91">
        <v>2</v>
      </c>
    </row>
    <row r="40" spans="1:10" ht="15">
      <c r="A40" s="91" t="s">
        <v>772</v>
      </c>
      <c r="B40" s="91">
        <v>19</v>
      </c>
      <c r="C40" s="91" t="s">
        <v>779</v>
      </c>
      <c r="D40" s="91">
        <v>10</v>
      </c>
      <c r="E40" s="91" t="s">
        <v>787</v>
      </c>
      <c r="F40" s="91">
        <v>5</v>
      </c>
      <c r="G40" s="91" t="s">
        <v>793</v>
      </c>
      <c r="H40" s="91">
        <v>4</v>
      </c>
      <c r="I40" s="91" t="s">
        <v>235</v>
      </c>
      <c r="J40" s="91">
        <v>2</v>
      </c>
    </row>
    <row r="41" spans="1:10" ht="15">
      <c r="A41" s="91" t="s">
        <v>773</v>
      </c>
      <c r="B41" s="91">
        <v>19</v>
      </c>
      <c r="C41" s="91" t="s">
        <v>780</v>
      </c>
      <c r="D41" s="91">
        <v>10</v>
      </c>
      <c r="E41" s="91" t="s">
        <v>788</v>
      </c>
      <c r="F41" s="91">
        <v>5</v>
      </c>
      <c r="G41" s="91" t="s">
        <v>794</v>
      </c>
      <c r="H41" s="91">
        <v>4</v>
      </c>
      <c r="I41" s="91" t="s">
        <v>774</v>
      </c>
      <c r="J41" s="91">
        <v>2</v>
      </c>
    </row>
    <row r="42" spans="1:10" ht="15">
      <c r="A42" s="91" t="s">
        <v>774</v>
      </c>
      <c r="B42" s="91">
        <v>16</v>
      </c>
      <c r="C42" s="91" t="s">
        <v>781</v>
      </c>
      <c r="D42" s="91">
        <v>10</v>
      </c>
      <c r="E42" s="91" t="s">
        <v>772</v>
      </c>
      <c r="F42" s="91">
        <v>5</v>
      </c>
      <c r="G42" s="91" t="s">
        <v>795</v>
      </c>
      <c r="H42" s="91">
        <v>3</v>
      </c>
      <c r="I42" s="91" t="s">
        <v>798</v>
      </c>
      <c r="J42" s="91">
        <v>2</v>
      </c>
    </row>
    <row r="45" spans="1:10" ht="15" customHeight="1">
      <c r="A45" s="13" t="s">
        <v>804</v>
      </c>
      <c r="B45" s="13" t="s">
        <v>726</v>
      </c>
      <c r="C45" s="13" t="s">
        <v>815</v>
      </c>
      <c r="D45" s="13" t="s">
        <v>729</v>
      </c>
      <c r="E45" s="13" t="s">
        <v>816</v>
      </c>
      <c r="F45" s="13" t="s">
        <v>731</v>
      </c>
      <c r="G45" s="13" t="s">
        <v>827</v>
      </c>
      <c r="H45" s="13" t="s">
        <v>733</v>
      </c>
      <c r="I45" s="13" t="s">
        <v>838</v>
      </c>
      <c r="J45" s="13" t="s">
        <v>734</v>
      </c>
    </row>
    <row r="46" spans="1:10" ht="15">
      <c r="A46" s="91" t="s">
        <v>805</v>
      </c>
      <c r="B46" s="91">
        <v>11</v>
      </c>
      <c r="C46" s="91" t="s">
        <v>805</v>
      </c>
      <c r="D46" s="91">
        <v>10</v>
      </c>
      <c r="E46" s="91" t="s">
        <v>817</v>
      </c>
      <c r="F46" s="91">
        <v>5</v>
      </c>
      <c r="G46" s="91" t="s">
        <v>828</v>
      </c>
      <c r="H46" s="91">
        <v>3</v>
      </c>
      <c r="I46" s="91" t="s">
        <v>839</v>
      </c>
      <c r="J46" s="91">
        <v>3</v>
      </c>
    </row>
    <row r="47" spans="1:10" ht="15">
      <c r="A47" s="91" t="s">
        <v>806</v>
      </c>
      <c r="B47" s="91">
        <v>11</v>
      </c>
      <c r="C47" s="91" t="s">
        <v>806</v>
      </c>
      <c r="D47" s="91">
        <v>10</v>
      </c>
      <c r="E47" s="91" t="s">
        <v>818</v>
      </c>
      <c r="F47" s="91">
        <v>5</v>
      </c>
      <c r="G47" s="91" t="s">
        <v>829</v>
      </c>
      <c r="H47" s="91">
        <v>3</v>
      </c>
      <c r="I47" s="91" t="s">
        <v>840</v>
      </c>
      <c r="J47" s="91">
        <v>2</v>
      </c>
    </row>
    <row r="48" spans="1:10" ht="15">
      <c r="A48" s="91" t="s">
        <v>807</v>
      </c>
      <c r="B48" s="91">
        <v>11</v>
      </c>
      <c r="C48" s="91" t="s">
        <v>807</v>
      </c>
      <c r="D48" s="91">
        <v>10</v>
      </c>
      <c r="E48" s="91" t="s">
        <v>819</v>
      </c>
      <c r="F48" s="91">
        <v>5</v>
      </c>
      <c r="G48" s="91" t="s">
        <v>830</v>
      </c>
      <c r="H48" s="91">
        <v>3</v>
      </c>
      <c r="I48" s="91" t="s">
        <v>841</v>
      </c>
      <c r="J48" s="91">
        <v>2</v>
      </c>
    </row>
    <row r="49" spans="1:10" ht="15">
      <c r="A49" s="91" t="s">
        <v>808</v>
      </c>
      <c r="B49" s="91">
        <v>11</v>
      </c>
      <c r="C49" s="91" t="s">
        <v>808</v>
      </c>
      <c r="D49" s="91">
        <v>10</v>
      </c>
      <c r="E49" s="91" t="s">
        <v>820</v>
      </c>
      <c r="F49" s="91">
        <v>5</v>
      </c>
      <c r="G49" s="91" t="s">
        <v>831</v>
      </c>
      <c r="H49" s="91">
        <v>2</v>
      </c>
      <c r="I49" s="91" t="s">
        <v>842</v>
      </c>
      <c r="J49" s="91">
        <v>2</v>
      </c>
    </row>
    <row r="50" spans="1:10" ht="15">
      <c r="A50" s="91" t="s">
        <v>809</v>
      </c>
      <c r="B50" s="91">
        <v>11</v>
      </c>
      <c r="C50" s="91" t="s">
        <v>809</v>
      </c>
      <c r="D50" s="91">
        <v>10</v>
      </c>
      <c r="E50" s="91" t="s">
        <v>821</v>
      </c>
      <c r="F50" s="91">
        <v>5</v>
      </c>
      <c r="G50" s="91" t="s">
        <v>832</v>
      </c>
      <c r="H50" s="91">
        <v>2</v>
      </c>
      <c r="I50" s="91" t="s">
        <v>843</v>
      </c>
      <c r="J50" s="91">
        <v>2</v>
      </c>
    </row>
    <row r="51" spans="1:10" ht="15">
      <c r="A51" s="91" t="s">
        <v>810</v>
      </c>
      <c r="B51" s="91">
        <v>11</v>
      </c>
      <c r="C51" s="91" t="s">
        <v>810</v>
      </c>
      <c r="D51" s="91">
        <v>10</v>
      </c>
      <c r="E51" s="91" t="s">
        <v>822</v>
      </c>
      <c r="F51" s="91">
        <v>5</v>
      </c>
      <c r="G51" s="91" t="s">
        <v>833</v>
      </c>
      <c r="H51" s="91">
        <v>2</v>
      </c>
      <c r="I51" s="91" t="s">
        <v>844</v>
      </c>
      <c r="J51" s="91">
        <v>2</v>
      </c>
    </row>
    <row r="52" spans="1:10" ht="15">
      <c r="A52" s="91" t="s">
        <v>811</v>
      </c>
      <c r="B52" s="91">
        <v>11</v>
      </c>
      <c r="C52" s="91" t="s">
        <v>811</v>
      </c>
      <c r="D52" s="91">
        <v>10</v>
      </c>
      <c r="E52" s="91" t="s">
        <v>823</v>
      </c>
      <c r="F52" s="91">
        <v>5</v>
      </c>
      <c r="G52" s="91" t="s">
        <v>834</v>
      </c>
      <c r="H52" s="91">
        <v>2</v>
      </c>
      <c r="I52" s="91" t="s">
        <v>845</v>
      </c>
      <c r="J52" s="91">
        <v>2</v>
      </c>
    </row>
    <row r="53" spans="1:10" ht="15">
      <c r="A53" s="91" t="s">
        <v>812</v>
      </c>
      <c r="B53" s="91">
        <v>11</v>
      </c>
      <c r="C53" s="91" t="s">
        <v>812</v>
      </c>
      <c r="D53" s="91">
        <v>10</v>
      </c>
      <c r="E53" s="91" t="s">
        <v>824</v>
      </c>
      <c r="F53" s="91">
        <v>5</v>
      </c>
      <c r="G53" s="91" t="s">
        <v>835</v>
      </c>
      <c r="H53" s="91">
        <v>2</v>
      </c>
      <c r="I53" s="91" t="s">
        <v>846</v>
      </c>
      <c r="J53" s="91">
        <v>2</v>
      </c>
    </row>
    <row r="54" spans="1:10" ht="15">
      <c r="A54" s="91" t="s">
        <v>813</v>
      </c>
      <c r="B54" s="91">
        <v>11</v>
      </c>
      <c r="C54" s="91" t="s">
        <v>813</v>
      </c>
      <c r="D54" s="91">
        <v>10</v>
      </c>
      <c r="E54" s="91" t="s">
        <v>825</v>
      </c>
      <c r="F54" s="91">
        <v>5</v>
      </c>
      <c r="G54" s="91" t="s">
        <v>836</v>
      </c>
      <c r="H54" s="91">
        <v>2</v>
      </c>
      <c r="I54" s="91" t="s">
        <v>847</v>
      </c>
      <c r="J54" s="91">
        <v>2</v>
      </c>
    </row>
    <row r="55" spans="1:10" ht="15">
      <c r="A55" s="91" t="s">
        <v>814</v>
      </c>
      <c r="B55" s="91">
        <v>11</v>
      </c>
      <c r="C55" s="91" t="s">
        <v>814</v>
      </c>
      <c r="D55" s="91">
        <v>10</v>
      </c>
      <c r="E55" s="91" t="s">
        <v>826</v>
      </c>
      <c r="F55" s="91">
        <v>5</v>
      </c>
      <c r="G55" s="91" t="s">
        <v>837</v>
      </c>
      <c r="H55" s="91">
        <v>2</v>
      </c>
      <c r="I55" s="91" t="s">
        <v>848</v>
      </c>
      <c r="J55" s="91">
        <v>2</v>
      </c>
    </row>
    <row r="58" spans="1:10" ht="15" customHeight="1">
      <c r="A58" s="13" t="s">
        <v>854</v>
      </c>
      <c r="B58" s="13" t="s">
        <v>726</v>
      </c>
      <c r="C58" s="85" t="s">
        <v>856</v>
      </c>
      <c r="D58" s="85" t="s">
        <v>729</v>
      </c>
      <c r="E58" s="85" t="s">
        <v>857</v>
      </c>
      <c r="F58" s="85" t="s">
        <v>731</v>
      </c>
      <c r="G58" s="13" t="s">
        <v>860</v>
      </c>
      <c r="H58" s="13" t="s">
        <v>733</v>
      </c>
      <c r="I58" s="13" t="s">
        <v>862</v>
      </c>
      <c r="J58" s="13" t="s">
        <v>734</v>
      </c>
    </row>
    <row r="59" spans="1:10" ht="15">
      <c r="A59" s="85" t="s">
        <v>240</v>
      </c>
      <c r="B59" s="85">
        <v>1</v>
      </c>
      <c r="C59" s="85"/>
      <c r="D59" s="85"/>
      <c r="E59" s="85"/>
      <c r="F59" s="85"/>
      <c r="G59" s="85" t="s">
        <v>240</v>
      </c>
      <c r="H59" s="85">
        <v>1</v>
      </c>
      <c r="I59" s="85" t="s">
        <v>227</v>
      </c>
      <c r="J59" s="85">
        <v>1</v>
      </c>
    </row>
    <row r="60" spans="1:10" ht="15">
      <c r="A60" s="85" t="s">
        <v>233</v>
      </c>
      <c r="B60" s="85">
        <v>1</v>
      </c>
      <c r="C60" s="85"/>
      <c r="D60" s="85"/>
      <c r="E60" s="85"/>
      <c r="F60" s="85"/>
      <c r="G60" s="85" t="s">
        <v>228</v>
      </c>
      <c r="H60" s="85">
        <v>1</v>
      </c>
      <c r="I60" s="85"/>
      <c r="J60" s="85"/>
    </row>
    <row r="61" spans="1:10" ht="15">
      <c r="A61" s="85" t="s">
        <v>228</v>
      </c>
      <c r="B61" s="85">
        <v>1</v>
      </c>
      <c r="C61" s="85"/>
      <c r="D61" s="85"/>
      <c r="E61" s="85"/>
      <c r="F61" s="85"/>
      <c r="G61" s="85" t="s">
        <v>233</v>
      </c>
      <c r="H61" s="85">
        <v>1</v>
      </c>
      <c r="I61" s="85"/>
      <c r="J61" s="85"/>
    </row>
    <row r="62" spans="1:10" ht="15">
      <c r="A62" s="85" t="s">
        <v>227</v>
      </c>
      <c r="B62" s="85">
        <v>1</v>
      </c>
      <c r="C62" s="85"/>
      <c r="D62" s="85"/>
      <c r="E62" s="85"/>
      <c r="F62" s="85"/>
      <c r="G62" s="85"/>
      <c r="H62" s="85"/>
      <c r="I62" s="85"/>
      <c r="J62" s="85"/>
    </row>
    <row r="65" spans="1:10" ht="15" customHeight="1">
      <c r="A65" s="13" t="s">
        <v>855</v>
      </c>
      <c r="B65" s="13" t="s">
        <v>726</v>
      </c>
      <c r="C65" s="13" t="s">
        <v>858</v>
      </c>
      <c r="D65" s="13" t="s">
        <v>729</v>
      </c>
      <c r="E65" s="13" t="s">
        <v>859</v>
      </c>
      <c r="F65" s="13" t="s">
        <v>731</v>
      </c>
      <c r="G65" s="13" t="s">
        <v>861</v>
      </c>
      <c r="H65" s="13" t="s">
        <v>733</v>
      </c>
      <c r="I65" s="13" t="s">
        <v>863</v>
      </c>
      <c r="J65" s="13" t="s">
        <v>734</v>
      </c>
    </row>
    <row r="66" spans="1:10" ht="15">
      <c r="A66" s="85" t="s">
        <v>229</v>
      </c>
      <c r="B66" s="85">
        <v>12</v>
      </c>
      <c r="C66" s="85" t="s">
        <v>232</v>
      </c>
      <c r="D66" s="85">
        <v>10</v>
      </c>
      <c r="E66" s="85" t="s">
        <v>227</v>
      </c>
      <c r="F66" s="85">
        <v>5</v>
      </c>
      <c r="G66" s="85" t="s">
        <v>241</v>
      </c>
      <c r="H66" s="85">
        <v>5</v>
      </c>
      <c r="I66" s="85" t="s">
        <v>239</v>
      </c>
      <c r="J66" s="85">
        <v>3</v>
      </c>
    </row>
    <row r="67" spans="1:10" ht="15">
      <c r="A67" s="85" t="s">
        <v>232</v>
      </c>
      <c r="B67" s="85">
        <v>11</v>
      </c>
      <c r="C67" s="85" t="s">
        <v>229</v>
      </c>
      <c r="D67" s="85">
        <v>9</v>
      </c>
      <c r="E67" s="85" t="s">
        <v>228</v>
      </c>
      <c r="F67" s="85">
        <v>2</v>
      </c>
      <c r="G67" s="85" t="s">
        <v>240</v>
      </c>
      <c r="H67" s="85">
        <v>3</v>
      </c>
      <c r="I67" s="85" t="s">
        <v>238</v>
      </c>
      <c r="J67" s="85">
        <v>3</v>
      </c>
    </row>
    <row r="68" spans="1:10" ht="15">
      <c r="A68" s="85" t="s">
        <v>227</v>
      </c>
      <c r="B68" s="85">
        <v>8</v>
      </c>
      <c r="C68" s="85" t="s">
        <v>234</v>
      </c>
      <c r="D68" s="85">
        <v>2</v>
      </c>
      <c r="E68" s="85" t="s">
        <v>212</v>
      </c>
      <c r="F68" s="85">
        <v>1</v>
      </c>
      <c r="G68" s="85" t="s">
        <v>229</v>
      </c>
      <c r="H68" s="85">
        <v>3</v>
      </c>
      <c r="I68" s="85" t="s">
        <v>228</v>
      </c>
      <c r="J68" s="85">
        <v>3</v>
      </c>
    </row>
    <row r="69" spans="1:10" ht="15">
      <c r="A69" s="85" t="s">
        <v>228</v>
      </c>
      <c r="B69" s="85">
        <v>6</v>
      </c>
      <c r="C69" s="85" t="s">
        <v>227</v>
      </c>
      <c r="D69" s="85">
        <v>2</v>
      </c>
      <c r="E69" s="85" t="s">
        <v>237</v>
      </c>
      <c r="F69" s="85">
        <v>1</v>
      </c>
      <c r="G69" s="85" t="s">
        <v>234</v>
      </c>
      <c r="H69" s="85">
        <v>1</v>
      </c>
      <c r="I69" s="85" t="s">
        <v>235</v>
      </c>
      <c r="J69" s="85">
        <v>2</v>
      </c>
    </row>
    <row r="70" spans="1:10" ht="15">
      <c r="A70" s="85" t="s">
        <v>241</v>
      </c>
      <c r="B70" s="85">
        <v>5</v>
      </c>
      <c r="C70" s="85" t="s">
        <v>240</v>
      </c>
      <c r="D70" s="85">
        <v>1</v>
      </c>
      <c r="E70" s="85"/>
      <c r="F70" s="85"/>
      <c r="G70" s="85" t="s">
        <v>235</v>
      </c>
      <c r="H70" s="85">
        <v>1</v>
      </c>
      <c r="I70" s="85" t="s">
        <v>227</v>
      </c>
      <c r="J70" s="85">
        <v>1</v>
      </c>
    </row>
    <row r="71" spans="1:10" ht="15">
      <c r="A71" s="85" t="s">
        <v>240</v>
      </c>
      <c r="B71" s="85">
        <v>4</v>
      </c>
      <c r="C71" s="85" t="s">
        <v>230</v>
      </c>
      <c r="D71" s="85">
        <v>1</v>
      </c>
      <c r="E71" s="85"/>
      <c r="F71" s="85"/>
      <c r="G71" s="85" t="s">
        <v>239</v>
      </c>
      <c r="H71" s="85">
        <v>1</v>
      </c>
      <c r="I71" s="85"/>
      <c r="J71" s="85"/>
    </row>
    <row r="72" spans="1:10" ht="15">
      <c r="A72" s="85" t="s">
        <v>239</v>
      </c>
      <c r="B72" s="85">
        <v>4</v>
      </c>
      <c r="C72" s="85"/>
      <c r="D72" s="85"/>
      <c r="E72" s="85"/>
      <c r="F72" s="85"/>
      <c r="G72" s="85" t="s">
        <v>238</v>
      </c>
      <c r="H72" s="85">
        <v>1</v>
      </c>
      <c r="I72" s="85"/>
      <c r="J72" s="85"/>
    </row>
    <row r="73" spans="1:10" ht="15">
      <c r="A73" s="85" t="s">
        <v>238</v>
      </c>
      <c r="B73" s="85">
        <v>4</v>
      </c>
      <c r="C73" s="85"/>
      <c r="D73" s="85"/>
      <c r="E73" s="85"/>
      <c r="F73" s="85"/>
      <c r="G73" s="85" t="s">
        <v>228</v>
      </c>
      <c r="H73" s="85">
        <v>1</v>
      </c>
      <c r="I73" s="85"/>
      <c r="J73" s="85"/>
    </row>
    <row r="74" spans="1:10" ht="15">
      <c r="A74" s="85" t="s">
        <v>234</v>
      </c>
      <c r="B74" s="85">
        <v>3</v>
      </c>
      <c r="C74" s="85"/>
      <c r="D74" s="85"/>
      <c r="E74" s="85"/>
      <c r="F74" s="85"/>
      <c r="G74" s="85" t="s">
        <v>231</v>
      </c>
      <c r="H74" s="85">
        <v>1</v>
      </c>
      <c r="I74" s="85"/>
      <c r="J74" s="85"/>
    </row>
    <row r="75" spans="1:10" ht="15">
      <c r="A75" s="85" t="s">
        <v>235</v>
      </c>
      <c r="B75" s="85">
        <v>3</v>
      </c>
      <c r="C75" s="85"/>
      <c r="D75" s="85"/>
      <c r="E75" s="85"/>
      <c r="F75" s="85"/>
      <c r="G75" s="85" t="s">
        <v>233</v>
      </c>
      <c r="H75" s="85">
        <v>1</v>
      </c>
      <c r="I75" s="85"/>
      <c r="J75" s="85"/>
    </row>
    <row r="78" spans="1:10" ht="15" customHeight="1">
      <c r="A78" s="13" t="s">
        <v>871</v>
      </c>
      <c r="B78" s="13" t="s">
        <v>726</v>
      </c>
      <c r="C78" s="13" t="s">
        <v>872</v>
      </c>
      <c r="D78" s="13" t="s">
        <v>729</v>
      </c>
      <c r="E78" s="13" t="s">
        <v>873</v>
      </c>
      <c r="F78" s="13" t="s">
        <v>731</v>
      </c>
      <c r="G78" s="13" t="s">
        <v>874</v>
      </c>
      <c r="H78" s="13" t="s">
        <v>733</v>
      </c>
      <c r="I78" s="13" t="s">
        <v>875</v>
      </c>
      <c r="J78" s="13" t="s">
        <v>734</v>
      </c>
    </row>
    <row r="79" spans="1:10" ht="15">
      <c r="A79" s="125" t="s">
        <v>225</v>
      </c>
      <c r="B79" s="85">
        <v>66005</v>
      </c>
      <c r="C79" s="125" t="s">
        <v>222</v>
      </c>
      <c r="D79" s="85">
        <v>30535</v>
      </c>
      <c r="E79" s="125" t="s">
        <v>225</v>
      </c>
      <c r="F79" s="85">
        <v>66005</v>
      </c>
      <c r="G79" s="125" t="s">
        <v>240</v>
      </c>
      <c r="H79" s="85">
        <v>38499</v>
      </c>
      <c r="I79" s="125" t="s">
        <v>217</v>
      </c>
      <c r="J79" s="85">
        <v>40997</v>
      </c>
    </row>
    <row r="80" spans="1:10" ht="15">
      <c r="A80" s="125" t="s">
        <v>217</v>
      </c>
      <c r="B80" s="85">
        <v>40997</v>
      </c>
      <c r="C80" s="125" t="s">
        <v>230</v>
      </c>
      <c r="D80" s="85">
        <v>19932</v>
      </c>
      <c r="E80" s="125" t="s">
        <v>216</v>
      </c>
      <c r="F80" s="85">
        <v>10849</v>
      </c>
      <c r="G80" s="125" t="s">
        <v>234</v>
      </c>
      <c r="H80" s="85">
        <v>10954</v>
      </c>
      <c r="I80" s="125" t="s">
        <v>235</v>
      </c>
      <c r="J80" s="85">
        <v>33597</v>
      </c>
    </row>
    <row r="81" spans="1:10" ht="15">
      <c r="A81" s="125" t="s">
        <v>240</v>
      </c>
      <c r="B81" s="85">
        <v>38499</v>
      </c>
      <c r="C81" s="125" t="s">
        <v>223</v>
      </c>
      <c r="D81" s="85">
        <v>15157</v>
      </c>
      <c r="E81" s="125" t="s">
        <v>227</v>
      </c>
      <c r="F81" s="85">
        <v>10266</v>
      </c>
      <c r="G81" s="125" t="s">
        <v>231</v>
      </c>
      <c r="H81" s="85">
        <v>10564</v>
      </c>
      <c r="I81" s="125" t="s">
        <v>238</v>
      </c>
      <c r="J81" s="85">
        <v>5516</v>
      </c>
    </row>
    <row r="82" spans="1:10" ht="15">
      <c r="A82" s="125" t="s">
        <v>235</v>
      </c>
      <c r="B82" s="85">
        <v>33597</v>
      </c>
      <c r="C82" s="125" t="s">
        <v>224</v>
      </c>
      <c r="D82" s="85">
        <v>10150</v>
      </c>
      <c r="E82" s="125" t="s">
        <v>237</v>
      </c>
      <c r="F82" s="85">
        <v>5098</v>
      </c>
      <c r="G82" s="125" t="s">
        <v>233</v>
      </c>
      <c r="H82" s="85">
        <v>7087</v>
      </c>
      <c r="I82" s="125" t="s">
        <v>214</v>
      </c>
      <c r="J82" s="85">
        <v>5115</v>
      </c>
    </row>
    <row r="83" spans="1:10" ht="15">
      <c r="A83" s="125" t="s">
        <v>222</v>
      </c>
      <c r="B83" s="85">
        <v>30535</v>
      </c>
      <c r="C83" s="125" t="s">
        <v>226</v>
      </c>
      <c r="D83" s="85">
        <v>8304</v>
      </c>
      <c r="E83" s="125" t="s">
        <v>215</v>
      </c>
      <c r="F83" s="85">
        <v>3565</v>
      </c>
      <c r="G83" s="125" t="s">
        <v>236</v>
      </c>
      <c r="H83" s="85">
        <v>5612</v>
      </c>
      <c r="I83" s="125" t="s">
        <v>239</v>
      </c>
      <c r="J83" s="85">
        <v>1426</v>
      </c>
    </row>
    <row r="84" spans="1:10" ht="15">
      <c r="A84" s="125" t="s">
        <v>230</v>
      </c>
      <c r="B84" s="85">
        <v>19932</v>
      </c>
      <c r="C84" s="125" t="s">
        <v>221</v>
      </c>
      <c r="D84" s="85">
        <v>3537</v>
      </c>
      <c r="E84" s="125" t="s">
        <v>218</v>
      </c>
      <c r="F84" s="85">
        <v>1804</v>
      </c>
      <c r="G84" s="125" t="s">
        <v>241</v>
      </c>
      <c r="H84" s="85">
        <v>2255</v>
      </c>
      <c r="I84" s="125" t="s">
        <v>228</v>
      </c>
      <c r="J84" s="85">
        <v>814</v>
      </c>
    </row>
    <row r="85" spans="1:10" ht="15">
      <c r="A85" s="125" t="s">
        <v>223</v>
      </c>
      <c r="B85" s="85">
        <v>15157</v>
      </c>
      <c r="C85" s="125" t="s">
        <v>219</v>
      </c>
      <c r="D85" s="85">
        <v>3109</v>
      </c>
      <c r="E85" s="125" t="s">
        <v>212</v>
      </c>
      <c r="F85" s="85">
        <v>379</v>
      </c>
      <c r="G85" s="125"/>
      <c r="H85" s="85"/>
      <c r="I85" s="125"/>
      <c r="J85" s="85"/>
    </row>
    <row r="86" spans="1:10" ht="15">
      <c r="A86" s="125" t="s">
        <v>234</v>
      </c>
      <c r="B86" s="85">
        <v>10954</v>
      </c>
      <c r="C86" s="125" t="s">
        <v>229</v>
      </c>
      <c r="D86" s="85">
        <v>2972</v>
      </c>
      <c r="E86" s="125" t="s">
        <v>213</v>
      </c>
      <c r="F86" s="85">
        <v>356</v>
      </c>
      <c r="G86" s="125"/>
      <c r="H86" s="85"/>
      <c r="I86" s="125"/>
      <c r="J86" s="85"/>
    </row>
    <row r="87" spans="1:10" ht="15">
      <c r="A87" s="125" t="s">
        <v>216</v>
      </c>
      <c r="B87" s="85">
        <v>10849</v>
      </c>
      <c r="C87" s="125" t="s">
        <v>232</v>
      </c>
      <c r="D87" s="85">
        <v>1939</v>
      </c>
      <c r="E87" s="125"/>
      <c r="F87" s="85"/>
      <c r="G87" s="125"/>
      <c r="H87" s="85"/>
      <c r="I87" s="125"/>
      <c r="J87" s="85"/>
    </row>
    <row r="88" spans="1:10" ht="15">
      <c r="A88" s="125" t="s">
        <v>231</v>
      </c>
      <c r="B88" s="85">
        <v>10564</v>
      </c>
      <c r="C88" s="125" t="s">
        <v>220</v>
      </c>
      <c r="D88" s="85">
        <v>500</v>
      </c>
      <c r="E88" s="125"/>
      <c r="F88" s="85"/>
      <c r="G88" s="125"/>
      <c r="H88" s="85"/>
      <c r="I88" s="125"/>
      <c r="J88" s="85"/>
    </row>
  </sheetData>
  <hyperlinks>
    <hyperlink ref="A2" r:id="rId1" display="https://twitter.com/JaneSancinito/status/1118984861119860736"/>
    <hyperlink ref="A3" r:id="rId2" display="https://twitter.com/annapjudson/status/1121016552302829576"/>
    <hyperlink ref="A4" r:id="rId3" display="https://twitter.com/DataClassics/status/1118698048056713216"/>
    <hyperlink ref="A5" r:id="rId4" display="https://twitter.com/annapjudson/status/1121034773634400256"/>
    <hyperlink ref="A6" r:id="rId5" display="https://thefword.org.uk/2019/04/its-not-alleged-if-theres-no-allegation/?fbclid=IwAR0lHbyGcmvcUnYxBozsFr6OuqN5JFMsMaHWtUni8wfirKsKavjOqBhLZsc"/>
    <hyperlink ref="A7" r:id="rId6" display="https://twitter.com/JaneSancinito/status/1119996111241007104"/>
    <hyperlink ref="A8" r:id="rId7" display="https://link.springer.com/referenceworkentry/10.1007%2F978-3-319-51726-1_3432-1"/>
    <hyperlink ref="A9" r:id="rId8" display="https://en.wikipedia.org/wiki/Wikipedia:Women%27s_Classical_Committee/Events_and_Workshops"/>
    <hyperlink ref="C2" r:id="rId9" display="https://twitter.com/DataClassics/status/1118698048056713216"/>
    <hyperlink ref="C3" r:id="rId10" display="https://twitter.com/annapjudson/status/1121034773634400256"/>
    <hyperlink ref="C4" r:id="rId11" display="https://twitter.com/annapjudson/status/1121016552302829576"/>
    <hyperlink ref="E2" r:id="rId12" display="https://en.wikipedia.org/wiki/Wikipedia:Women%27s_Classical_Committee/Events_and_Workshops"/>
    <hyperlink ref="E3" r:id="rId13" display="https://link.springer.com/referenceworkentry/10.1007%2F978-3-319-51726-1_3432-1"/>
    <hyperlink ref="G2" r:id="rId14" display="https://twitter.com/JaneSancinito/status/1118984861119860736"/>
    <hyperlink ref="G3" r:id="rId15" display="https://twitter.com/JaneSancinito/status/1119996111241007104"/>
    <hyperlink ref="G4" r:id="rId16" display="https://thefword.org.uk/2019/04/its-not-alleged-if-theres-no-allegation/?fbclid=IwAR0lHbyGcmvcUnYxBozsFr6OuqN5JFMsMaHWtUni8wfirKsKavjOqBhLZsc"/>
    <hyperlink ref="G5" r:id="rId17" display="https://twitter.com/annapjudson/status/1121016552302829576"/>
    <hyperlink ref="G6" r:id="rId18" display="https://twitter.com/annapjudson/status/1121034773634400256"/>
    <hyperlink ref="G7" r:id="rId19" display="https://twitter.com/DataClassics/status/1118698048056713216"/>
    <hyperlink ref="I2" r:id="rId20" display="https://twitter.com/JaneSancinito/status/1118984861119860736"/>
  </hyperlinks>
  <printOptions/>
  <pageMargins left="0.7" right="0.7" top="0.75" bottom="0.75" header="0.3" footer="0.3"/>
  <pageSetup orientation="portrait" paperSize="9"/>
  <tableParts>
    <tablePart r:id="rId24"/>
    <tablePart r:id="rId28"/>
    <tablePart r:id="rId23"/>
    <tablePart r:id="rId25"/>
    <tablePart r:id="rId22"/>
    <tablePart r:id="rId21"/>
    <tablePart r:id="rId26"/>
    <tablePart r:id="rId27"/>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2019-04-24T17:02:29Z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