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<sst xmlns="http://schemas.openxmlformats.org/spreadsheetml/2006/main" count="502" uniqueCount="269">
  <si>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</si>
  <si>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</si>
  <si>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</si>
  <si>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</si>
  <si>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</si>
  <si>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</si>
  <si>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</si>
  <si>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</si>
  <si>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</si>
  <si>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</si>
  <si>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</si>
  <si>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</si>
  <si>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</si>
  <si>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</si>
  <si>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</si>
  <si>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</si>
  <si>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</si>
  <si>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</si>
  <si>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</si>
  <si>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</si>
  <si>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</si>
  <si>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</si>
  <si>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</si>
  <si>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</si>
  <si>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</si>
  <si>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</si>
  <si>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</si>
  <si>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</si>
  <si>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</si>
  <si>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</si>
  <si>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</si>
  <si>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</si>
  <si>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</si>
  <si>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</si>
  <si>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</si>
  <si>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</si>
  <si>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</si>
  <si>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</si>
  <si>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</si>
  <si>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</si>
  <si>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</si>
  <si>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</si>
  <si>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</si>
  <si>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</si>
  <si>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</si>
  <si>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</si>
  <si>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</si>
  <si>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</si>
  <si>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</si>
  <si>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</si>
  <si>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</si>
  <si>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</si>
  <si>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</si>
  <si>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</si>
  <si>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</si>
  <si>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</si>
  <si>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</si>
  <si>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</si>
  <si>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</si>
  <si>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</si>
  <si>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</si>
  <si>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</si>
  <si>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</si>
  <si>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</si>
  <si>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</si>
  <si>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</si>
  <si>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</si>
  <si>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</si>
  <si>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</si>
  <si>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</si>
  <si>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</si>
  <si>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</si>
  <si>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</si>
  <si>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</si>
  <si>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</si>
  <si>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</si>
  <si>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</si>
  <si>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</si>
  <si>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</si>
  <si>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</si>
  <si>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</si>
  <si>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</si>
  <si>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</si>
  <si>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</si>
  <si>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</si>
  <si>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</si>
  <si>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</si>
  <si>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</si>
  <si>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</si>
  <si>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</si>
  <si>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</si>
  <si>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</si>
  <si>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</si>
  <si>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</si>
  <si>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</si>
  <si>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</si>
  <si>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</si>
  <si>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</si>
  <si>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</si>
  <si>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</si>
  <si>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</si>
  <si>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</si>
  <si>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</si>
  <si>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</si>
  <si>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</si>
  <si>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</si>
  <si>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</si>
  <si>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</si>
  <si>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</si>
  <si>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</si>
  <si>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</si>
  <si>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</si>
  <si>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</si>
  <si>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</si>
  <si>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</si>
  <si>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</si>
  <si>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</si>
  <si>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</si>
  <si>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</si>
  <si>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</si>
  <si>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</si>
  <si>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</si>
  <si>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</si>
  <si>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</si>
  <si>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</si>
  <si>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</si>
  <si>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</si>
  <si>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</si>
  <si>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</si>
  <si>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</si>
  <si>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</si>
  <si>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</si>
  <si>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</si>
  <si>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</si>
  <si>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</si>
  <si>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</si>
  <si>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</si>
  <si>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</si>
  <si>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</si>
  <si>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</si>
  <si>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</si>
  <si>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</si>
  <si>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</si>
  <si>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</si>
  <si>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</si>
  <si>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</si>
  <si>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</si>
  <si>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</si>
  <si>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</si>
  <si>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</si>
  <si>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</si>
  <si>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</si>
  <si>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</si>
  <si>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</si>
  <si>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</si>
  <si>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</si>
  <si>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</si>
  <si>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</si>
  <si>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</si>
  <si>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</si>
  <si>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</si>
  <si>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</si>
  <si>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</si>
  <si>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</si>
  <si>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</si>
  <si>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</si>
  <si>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</si>
  <si>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</si>
  <si>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</si>
  <si>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</si>
  <si>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</si>
  <si>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</si>
  <si>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</si>
  <si>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</si>
  <si>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Maddie</t>
  </si>
  <si>
    <t>Mr. Clodfelter</t>
  </si>
  <si>
    <t>Artie</t>
  </si>
  <si>
    <t>Reggie</t>
  </si>
  <si>
    <t>Mom</t>
  </si>
  <si>
    <t>Liv</t>
  </si>
  <si>
    <t>Parker</t>
  </si>
  <si>
    <t>Dad</t>
  </si>
  <si>
    <t>Interaction</t>
  </si>
  <si>
    <t>Yells At</t>
  </si>
  <si>
    <t>Talk</t>
  </si>
  <si>
    <t>Compete</t>
  </si>
  <si>
    <t>Dance</t>
  </si>
  <si>
    <t>Laugh</t>
  </si>
  <si>
    <t>Brings Food For</t>
  </si>
  <si>
    <t>Gives award</t>
  </si>
  <si>
    <t>Play Game</t>
  </si>
  <si>
    <t>Has a crush on</t>
  </si>
  <si>
    <t>Frequency</t>
  </si>
  <si>
    <t>Directed</t>
  </si>
  <si>
    <t>Graph History</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</si>
  <si>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</si>
  <si>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</si>
  <si>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</si>
  <si>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</si>
  <si>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</si>
  <si>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</si>
  <si>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</si>
  <si>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</si>
  <si>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</si>
  <si>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</si>
  <si>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</si>
  <si>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</si>
  <si>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</si>
  <si>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</si>
  <si>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</si>
  <si>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</si>
  <si>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</si>
  <si>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</si>
  <si>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</si>
  <si>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</si>
  <si>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</si>
  <si>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</si>
  <si>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</si>
  <si>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</si>
  <si>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</si>
  <si>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</si>
  <si>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</si>
  <si>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</si>
  <si>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</si>
  <si>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</si>
  <si>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</si>
  <si>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</si>
  <si>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</si>
  <si>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</si>
  <si>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</si>
  <si>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</si>
  <si>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</si>
  <si>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</si>
  <si>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NO</t>
  </si>
  <si>
    <t>YES</t>
  </si>
  <si>
    <t>Autofill Workbook Results</t>
  </si>
  <si>
    <t>Workbook Settings 2</t>
  </si>
  <si>
    <t>G1</t>
  </si>
  <si>
    <t>G2</t>
  </si>
  <si>
    <t>G3</t>
  </si>
  <si>
    <t>0, 12, 96</t>
  </si>
  <si>
    <t>0, 136, 227</t>
  </si>
  <si>
    <t>0, 100, 50</t>
  </si>
  <si>
    <t>Vertex Group</t>
  </si>
  <si>
    <t>Vertex 1 Group</t>
  </si>
  <si>
    <t>Vertex 2 Group</t>
  </si>
  <si>
    <t>LayoutAlgorithm░The graph was laid out using the Fruchterman-Reingold layout algorithm.▓GraphDirectedness░The graph is directed.▓GroupingDescription░The graph's vertices were grouped by cluster using the Clauset-Newman-Moore cluster algorithm.</t>
  </si>
  <si>
    <t>Group Names</t>
  </si>
  <si>
    <t>Sub-Plot</t>
  </si>
  <si>
    <t>Supplemental Characters</t>
  </si>
  <si>
    <t>Main-Plot</t>
  </si>
  <si>
    <t>255, 128, 0</t>
  </si>
  <si>
    <t>0.167</t>
  </si>
  <si>
    <t>0.000</t>
  </si>
  <si>
    <t>1.000</t>
  </si>
  <si>
    <t>0.500</t>
  </si>
  <si>
    <t>pink</t>
  </si>
  <si>
    <t>yellow</t>
  </si>
  <si>
    <t>brown</t>
  </si>
  <si>
    <t>▓0▓0▓0▓True▓Black▓Black▓▓Frequency▓1▓4▓2▓1▓5▓False▓▓0▓0▓0▓0▓0▓False▓▓0▓0▓0▓True▓Black▓Black▓▓Degree▓1▓6▓0▓4▓24▓False▓Betweenness Centrality▓0▓22▓3▓50▓100▓False▓▓0▓0▓0▓0▓0▓False▓▓0▓0▓0▓0▓0▓False</t>
  </si>
  <si>
    <t>128, 255, 255</t>
  </si>
  <si>
    <t>0, 128, 255</t>
  </si>
  <si>
    <t>128, 0, 255</t>
  </si>
  <si>
    <t>64, 128, 128</t>
  </si>
  <si>
    <t>black</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</si>
  <si>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&lt;value&gt;Christiane&lt;/value&gt;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&lt;value&gt;FruchtermanReingold&lt;/value&gt;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&lt;value&gt;False&lt;/value&gt;
      &lt;/setting&gt;
    &lt;/ClusterUserSettings&gt;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t>
  </si>
  <si>
    <t>Workbook Settings 3</t>
  </si>
  <si>
    <t xml:space="preserve">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&lt;value&gt;Group Names&lt;/value&gt;
      &lt;/setting&gt;
      &lt;setting name="EdgeAlphaSourceColumnName" serializeAs="String"&gt;
        &lt;value /&gt;
      &lt;/setting&gt;
      &lt;setting name="VertexAlphaSourceColumnName" serializeAs="String"&gt;
        &lt;value&gt;Betweenness Centrality&lt;/value&gt;
      &lt;/setting&gt;
      &lt;setting name="VertexRadiusSourceColumnName" serializeAs="String"&gt;
        &lt;value&gt;Degree&lt;/value&gt;
      &lt;/setting&gt;
      &lt;setting name="VertexToolTipSourceColumnName" serializeAs="String"&gt;
        &lt;value&gt;Clustering Coefficient&lt;/value&gt;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4 24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10 241, 137, 4 46, 7, 195 False False False&lt;/value&gt;
      &lt;/setting&gt;
      &lt;setting name="GroupLabelDetails" serializeAs="String"&gt;
        &lt;value&gt;False&lt;/value&gt;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TopNBy, TwitterSearchNetworkTopItems, Words, EdgeCreation, TimeSeries, Paths, NetworkTopItems&lt;/value&gt;
      &lt;/setting&gt;
    &lt;/GraphMetricUserSettings&gt;
    &lt;GeneralUserSettings4&gt;
      &lt;setting name="NewWorkbookGraphDirectedness" serializeAs="String"&gt;
        &lt;value&gt;Directed&lt;/value&gt;
      &lt;/setting&gt;
      &lt;setting name="ShowGraphLegend" serializeAs="String"&gt;
        &lt;value&gt;True&lt;/value&gt;
      &lt;/setting&gt;
      &lt;setting</t>
  </si>
  <si>
    <t xml:space="preserve">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</si>
</sst>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0.00"/>
    <numFmt numFmtId="179" formatCode="General"/>
    <numFmt numFmtId="180" formatCode="@"/>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CCCCCC"/>
      </left>
      <right style="medium">
        <color rgb="FFCCCCCC"/>
      </right>
      <top style="medium">
        <color rgb="FFCCCCCC"/>
      </top>
      <bottom style="medium">
        <color rgb="FFCCCCCC"/>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10" fillId="0" borderId="11" xfId="0" applyFont="1" applyBorder="1" applyAlignment="1">
      <alignment wrapText="1"/>
    </xf>
    <xf numFmtId="1" fontId="0" fillId="3" borderId="1" xfId="23" applyNumberFormat="1" applyFont="1"/>
    <xf numFmtId="0" fontId="0" fillId="2" borderId="1" xfId="20" applyNumberFormat="1" applyFon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2" xfId="23" applyNumberFormat="1" applyFont="1" applyBorder="1"/>
    <xf numFmtId="164" fontId="0" fillId="3" borderId="12" xfId="23" applyNumberFormat="1" applyFont="1" applyBorder="1"/>
    <xf numFmtId="1" fontId="0" fillId="3" borderId="12" xfId="23" applyNumberFormat="1" applyFont="1" applyBorder="1"/>
    <xf numFmtId="49" fontId="6" fillId="5" borderId="12" xfId="25" applyNumberFormat="1" applyBorder="1"/>
    <xf numFmtId="0" fontId="6" fillId="5" borderId="12" xfId="25" applyNumberFormat="1" applyBorder="1"/>
    <xf numFmtId="164" fontId="0" fillId="6" borderId="12" xfId="26" applyNumberFormat="1" applyFont="1" applyBorder="1"/>
    <xf numFmtId="165" fontId="0" fillId="6" borderId="12" xfId="26" applyNumberFormat="1" applyFont="1" applyBorder="1"/>
    <xf numFmtId="0" fontId="0" fillId="6" borderId="12" xfId="26" applyNumberFormat="1" applyFont="1" applyBorder="1"/>
    <xf numFmtId="166" fontId="0" fillId="6" borderId="12" xfId="26" applyNumberFormat="1" applyFont="1" applyBorder="1"/>
    <xf numFmtId="1" fontId="0" fillId="4" borderId="12" xfId="24" applyNumberFormat="1" applyFont="1" applyBorder="1" applyAlignment="1">
      <alignment/>
    </xf>
    <xf numFmtId="167" fontId="0" fillId="4" borderId="12" xfId="24" applyNumberFormat="1" applyBorder="1" applyAlignment="1">
      <alignment/>
    </xf>
    <xf numFmtId="0" fontId="0" fillId="2" borderId="12"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4" borderId="1" xfId="24" applyNumberFormat="1" applyFont="1" applyAlignment="1">
      <alignment wrapText="1"/>
    </xf>
    <xf numFmtId="0" fontId="0" fillId="3" borderId="13" xfId="23" applyNumberFormat="1" applyFont="1" applyBorder="1"/>
    <xf numFmtId="49" fontId="6" fillId="5" borderId="13" xfId="25" applyNumberFormat="1" applyBorder="1"/>
    <xf numFmtId="0" fontId="0" fillId="6" borderId="13" xfId="26" applyNumberFormat="1" applyFont="1" applyBorder="1"/>
    <xf numFmtId="0" fontId="0" fillId="2" borderId="13" xfId="20" applyNumberFormat="1" applyFont="1" applyBorder="1"/>
    <xf numFmtId="0" fontId="0" fillId="2" borderId="13" xfId="20" applyNumberFormat="1" applyBorder="1"/>
    <xf numFmtId="1" fontId="0" fillId="4" borderId="13" xfId="24" applyNumberFormat="1" applyBorder="1"/>
    <xf numFmtId="167" fontId="0" fillId="4" borderId="13" xfId="24" applyNumberFormat="1" applyBorder="1"/>
    <xf numFmtId="0" fontId="0" fillId="0" borderId="0" xfId="0" applyFill="1" applyBorder="1" applyAlignment="1">
      <alignment/>
    </xf>
    <xf numFmtId="1" fontId="0" fillId="4" borderId="12" xfId="24" applyNumberFormat="1" applyBorder="1"/>
    <xf numFmtId="167" fontId="0" fillId="4" borderId="12"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2" fontId="10" fillId="0" borderId="11" xfId="0" applyNumberFormat="1" applyFont="1" applyBorder="1" applyAlignment="1">
      <alignment horizontal="right" wrapText="1"/>
    </xf>
    <xf numFmtId="2"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2">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0.00"/>
      <alignment horizontal="general" vertical="bottom" textRotation="0" wrapText="1" shrinkToFit="1" readingOrder="0"/>
    </dxf>
    <dxf>
      <numFmt numFmtId="178" formatCode="0.00"/>
      <alignment horizontal="general" vertical="bottom" textRotation="0" wrapText="1" shrinkToFit="1" readingOrder="0"/>
      <border>
        <left style="medium">
          <color rgb="FFCCCCCC"/>
        </left>
        <right/>
      </border>
    </dxf>
    <dxf>
      <numFmt numFmtId="178" formatCode="0.00"/>
    </dxf>
    <dxf>
      <border>
        <right style="medium">
          <color rgb="FFCCCCCC"/>
        </right>
      </border>
    </dxf>
    <dxf>
      <alignment horizontal="general" vertical="bottom" textRotation="0" wrapText="1" shrinkToFit="1" readingOrder="0"/>
    </dxf>
    <dxf>
      <numFmt numFmtId="177" formatCode="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1" formatCode="#,##0.00"/>
    </dxf>
    <dxf>
      <numFmt numFmtId="180" formatCode="@"/>
    </dxf>
    <dxf>
      <numFmt numFmtId="180"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80"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80" formatCode="@"/>
    </dxf>
    <dxf>
      <numFmt numFmtId="179" formatCode="General"/>
    </dxf>
    <dxf>
      <numFmt numFmtId="179" formatCode="General"/>
    </dxf>
    <dxf>
      <numFmt numFmtId="180" formatCode="@"/>
    </dxf>
    <dxf>
      <numFmt numFmtId="179" formatCode="General"/>
    </dxf>
    <dxf>
      <numFmt numFmtId="179" formatCode="General"/>
    </dxf>
    <dxf>
      <numFmt numFmtId="177" formatCode="0"/>
    </dxf>
    <dxf>
      <numFmt numFmtId="164" formatCode="0.0"/>
    </dxf>
    <dxf>
      <numFmt numFmtId="179" formatCode="General"/>
    </dxf>
    <dxf>
      <numFmt numFmtId="179"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1"/>
      <tableStyleElement type="headerRow" dxfId="150"/>
    </tableStyle>
    <tableStyle name="NodeXL Table" pivot="0" count="1">
      <tableStyleElement type="headerRow" dxfId="1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194406"/>
        <c:axId val="67096471"/>
      </c:barChart>
      <c:catAx>
        <c:axId val="52194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96471"/>
        <c:crosses val="autoZero"/>
        <c:auto val="1"/>
        <c:lblOffset val="100"/>
        <c:noMultiLvlLbl val="0"/>
      </c:catAx>
      <c:valAx>
        <c:axId val="67096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9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997328"/>
        <c:axId val="66105041"/>
      </c:barChart>
      <c:catAx>
        <c:axId val="66997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05041"/>
        <c:crosses val="autoZero"/>
        <c:auto val="1"/>
        <c:lblOffset val="100"/>
        <c:noMultiLvlLbl val="0"/>
      </c:catAx>
      <c:valAx>
        <c:axId val="6610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074458"/>
        <c:axId val="52908075"/>
      </c:barChart>
      <c:catAx>
        <c:axId val="58074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08075"/>
        <c:crosses val="autoZero"/>
        <c:auto val="1"/>
        <c:lblOffset val="100"/>
        <c:noMultiLvlLbl val="0"/>
      </c:catAx>
      <c:valAx>
        <c:axId val="529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0628"/>
        <c:axId val="57695653"/>
      </c:barChart>
      <c:catAx>
        <c:axId val="64106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95653"/>
        <c:crosses val="autoZero"/>
        <c:auto val="1"/>
        <c:lblOffset val="100"/>
        <c:noMultiLvlLbl val="0"/>
      </c:catAx>
      <c:valAx>
        <c:axId val="5769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498830"/>
        <c:axId val="42836287"/>
      </c:barChart>
      <c:catAx>
        <c:axId val="49498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836287"/>
        <c:crosses val="autoZero"/>
        <c:auto val="1"/>
        <c:lblOffset val="100"/>
        <c:noMultiLvlLbl val="0"/>
      </c:catAx>
      <c:valAx>
        <c:axId val="42836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982264"/>
        <c:axId val="47187193"/>
      </c:barChart>
      <c:catAx>
        <c:axId val="499822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87193"/>
        <c:crosses val="autoZero"/>
        <c:auto val="1"/>
        <c:lblOffset val="100"/>
        <c:noMultiLvlLbl val="0"/>
      </c:catAx>
      <c:valAx>
        <c:axId val="4718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2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031554"/>
        <c:axId val="64066259"/>
      </c:barChart>
      <c:catAx>
        <c:axId val="220315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66259"/>
        <c:crosses val="autoZero"/>
        <c:auto val="1"/>
        <c:lblOffset val="100"/>
        <c:noMultiLvlLbl val="0"/>
      </c:catAx>
      <c:valAx>
        <c:axId val="6406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725420"/>
        <c:axId val="21984461"/>
      </c:barChart>
      <c:catAx>
        <c:axId val="397254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84461"/>
        <c:crosses val="autoZero"/>
        <c:auto val="1"/>
        <c:lblOffset val="100"/>
        <c:noMultiLvlLbl val="0"/>
      </c:catAx>
      <c:valAx>
        <c:axId val="21984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5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642422"/>
        <c:axId val="35910887"/>
      </c:barChart>
      <c:catAx>
        <c:axId val="63642422"/>
        <c:scaling>
          <c:orientation val="minMax"/>
        </c:scaling>
        <c:axPos val="b"/>
        <c:delete val="1"/>
        <c:majorTickMark val="out"/>
        <c:minorTickMark val="none"/>
        <c:tickLblPos val="none"/>
        <c:crossAx val="35910887"/>
        <c:crosses val="autoZero"/>
        <c:auto val="1"/>
        <c:lblOffset val="100"/>
        <c:noMultiLvlLbl val="0"/>
      </c:catAx>
      <c:valAx>
        <c:axId val="35910887"/>
        <c:scaling>
          <c:orientation val="minMax"/>
        </c:scaling>
        <c:axPos val="l"/>
        <c:delete val="1"/>
        <c:majorTickMark val="out"/>
        <c:minorTickMark val="none"/>
        <c:tickLblPos val="none"/>
        <c:crossAx val="636424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5" totalsRowShown="0" headerRowDxfId="148" dataDxfId="147">
  <autoFilter ref="A2:Q25"/>
  <sortState ref="A3:Q25">
    <sortCondition sortBy="value" ref="A3:A25"/>
  </sortState>
  <tableColumns count="17">
    <tableColumn id="1" name="Vertex 1"/>
    <tableColumn id="2" name="Vertex 2"/>
    <tableColumn id="3" name="Color" dataDxfId="146"/>
    <tableColumn id="4" name="Width" dataDxfId="145"/>
    <tableColumn id="11" name="Style" dataDxfId="144"/>
    <tableColumn id="5" name="Opacity" dataDxfId="143"/>
    <tableColumn id="6" name="Visibility" dataDxfId="142"/>
    <tableColumn id="10" name="Label" dataDxfId="141"/>
    <tableColumn id="12" name="Label Text Color" dataDxfId="140"/>
    <tableColumn id="13" name="Label Font Size" dataDxfId="139"/>
    <tableColumn id="14" name="Reciprocated?" dataDxfId="138"/>
    <tableColumn id="7" name="ID" dataDxfId="137"/>
    <tableColumn id="9" name="Dynamic Filter" dataDxfId="136"/>
    <tableColumn id="8" name="Interaction" dataDxfId="4"/>
    <tableColumn id="15" name="Frequency" dataDxfId="3"/>
    <tableColumn id="16" name="Vertex 1 Group" dataDxfId="2">
      <calculatedColumnFormula>REPLACE(INDEX(GroupVertices[Group], MATCH(Edges[[#This Row],[Vertex 1]],GroupVertices[Vertex],0)),1,1,"")</calculatedColumnFormula>
    </tableColumn>
    <tableColumn id="17"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TwitterSearchNetworkTopItems_1" displayName="TwitterSearchNetworkTopItems_1" ref="A1:B2" totalsRowShown="0" headerRowDxfId="73" dataDxfId="72">
  <autoFilter ref="A1:B2"/>
  <tableColumns count="2">
    <tableColumn id="1" name="Top URLs in Tweet in Entire Graph" dataDxfId="71"/>
    <tableColumn id="2" name="Entire Graph Count" dataDxfId="70"/>
  </tableColumns>
  <tableStyleInfo name="NodeXL Table" showFirstColumn="0" showLastColumn="0" showRowStripes="1" showColumnStripes="0"/>
</table>
</file>

<file path=xl/tables/table12.xml><?xml version="1.0" encoding="utf-8"?>
<table xmlns="http://schemas.openxmlformats.org/spreadsheetml/2006/main" id="20" name="TwitterSearchNetworkTopItems_2" displayName="TwitterSearchNetworkTopItems_2" ref="A4:B5" totalsRowShown="0" headerRowDxfId="68" dataDxfId="67">
  <autoFilter ref="A4:B5"/>
  <tableColumns count="2">
    <tableColumn id="1" name="Top Domains in Tweet in Entire Graph" dataDxfId="66"/>
    <tableColumn id="2" name="Entire Graph Count" dataDxfId="65"/>
  </tableColumns>
  <tableStyleInfo name="NodeXL Table" showFirstColumn="0" showLastColumn="0" showRowStripes="1" showColumnStripes="0"/>
</table>
</file>

<file path=xl/tables/table13.xml><?xml version="1.0" encoding="utf-8"?>
<table xmlns="http://schemas.openxmlformats.org/spreadsheetml/2006/main" id="21" name="TwitterSearchNetworkTopItems_3" displayName="TwitterSearchNetworkTopItems_3" ref="A7:B8" totalsRowShown="0" headerRowDxfId="63" dataDxfId="62">
  <autoFilter ref="A7:B8"/>
  <tableColumns count="2">
    <tableColumn id="1" name="Top Hashtags in Tweet in Entire Graph" dataDxfId="61"/>
    <tableColumn id="2" name="Entire Graph Count" dataDxfId="60"/>
  </tableColumns>
  <tableStyleInfo name="NodeXL Table" showFirstColumn="0" showLastColumn="0" showRowStripes="1" showColumnStripes="0"/>
</table>
</file>

<file path=xl/tables/table14.xml><?xml version="1.0" encoding="utf-8"?>
<table xmlns="http://schemas.openxmlformats.org/spreadsheetml/2006/main" id="22" name="TwitterSearchNetworkTopItems_4" displayName="TwitterSearchNetworkTopItems_4" ref="A10:B15" totalsRowShown="0" headerRowDxfId="58" dataDxfId="57">
  <autoFilter ref="A10:B15"/>
  <tableColumns count="2">
    <tableColumn id="1" name="Top Words in Tweet in Entire Graph" dataDxfId="56"/>
    <tableColumn id="2" name="Entire Graph Count" dataDxfId="55"/>
  </tableColumns>
  <tableStyleInfo name="NodeXL Table" showFirstColumn="0" showLastColumn="0" showRowStripes="1" showColumnStripes="0"/>
</table>
</file>

<file path=xl/tables/table15.xml><?xml version="1.0" encoding="utf-8"?>
<table xmlns="http://schemas.openxmlformats.org/spreadsheetml/2006/main" id="23" name="TwitterSearchNetworkTopItems_5" displayName="TwitterSearchNetworkTopItems_5" ref="A18:B19" totalsRowShown="0" headerRowDxfId="53" dataDxfId="52">
  <autoFilter ref="A18:B19"/>
  <tableColumns count="2">
    <tableColumn id="1" name="Top Word Pairs in Tweet in Entire Graph" dataDxfId="51"/>
    <tableColumn id="2" name="Entire Graph Count" dataDxfId="50"/>
  </tableColumns>
  <tableStyleInfo name="NodeXL Table" showFirstColumn="0" showLastColumn="0" showRowStripes="1" showColumnStripes="0"/>
</table>
</file>

<file path=xl/tables/table16.xml><?xml version="1.0" encoding="utf-8"?>
<table xmlns="http://schemas.openxmlformats.org/spreadsheetml/2006/main" id="24" name="TwitterSearchNetworkTopItems_6" displayName="TwitterSearchNetworkTopItems_6" ref="A21:B22" totalsRowShown="0" headerRowDxfId="48" dataDxfId="47">
  <autoFilter ref="A21:B22"/>
  <tableColumns count="2">
    <tableColumn id="1" name="Top Replied-To in Entire Graph" dataDxfId="46"/>
    <tableColumn id="2" name="Entire Graph Count" dataDxfId="45"/>
  </tableColumns>
  <tableStyleInfo name="NodeXL Table" showFirstColumn="0" showLastColumn="0" showRowStripes="1" showColumnStripes="0"/>
</table>
</file>

<file path=xl/tables/table17.xml><?xml version="1.0" encoding="utf-8"?>
<table xmlns="http://schemas.openxmlformats.org/spreadsheetml/2006/main" id="25" name="TwitterSearchNetworkTopItems_7" displayName="TwitterSearchNetworkTopItems_7" ref="A24:B25" totalsRowShown="0" headerRowDxfId="44" dataDxfId="43">
  <autoFilter ref="A24:B25"/>
  <tableColumns count="2">
    <tableColumn id="1" name="Top Mentioned in Entire Graph" dataDxfId="42"/>
    <tableColumn id="2" name="Entire Graph Count" dataDxfId="41"/>
  </tableColumns>
  <tableStyleInfo name="NodeXL Table" showFirstColumn="0" showLastColumn="0" showRowStripes="1" showColumnStripes="0"/>
</table>
</file>

<file path=xl/tables/table18.xml><?xml version="1.0" encoding="utf-8"?>
<table xmlns="http://schemas.openxmlformats.org/spreadsheetml/2006/main" id="26" name="TwitterSearchNetworkTopItems_8" displayName="TwitterSearchNetworkTopItems_8" ref="A27:B28" totalsRowShown="0" headerRowDxfId="38" dataDxfId="37">
  <autoFilter ref="A27:B28"/>
  <tableColumns count="2">
    <tableColumn id="1" name="Top Tweeters in Entire Graph" dataDxfId="36"/>
    <tableColumn id="2" name="Entire Graph Count" dataDxfId="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35" dataDxfId="134">
  <autoFilter ref="A2:AN10"/>
  <sortState ref="A3:AN10">
    <sortCondition descending="1" sortBy="value" ref="V3:V10"/>
  </sortState>
  <tableColumns count="40">
    <tableColumn id="1" name="Vertex" dataDxfId="133"/>
    <tableColumn id="2" name="Color" dataDxfId="132"/>
    <tableColumn id="5" name="Shape" dataDxfId="131"/>
    <tableColumn id="6" name="Size" dataDxfId="130"/>
    <tableColumn id="4" name="Opacity" dataDxfId="129"/>
    <tableColumn id="7" name="Image File" dataDxfId="128"/>
    <tableColumn id="3" name="Visibility" dataDxfId="127"/>
    <tableColumn id="10" name="Label" dataDxfId="126"/>
    <tableColumn id="16" name="Label Fill Color" dataDxfId="125"/>
    <tableColumn id="9" name="Label Position" dataDxfId="124"/>
    <tableColumn id="8" name="Tooltip" dataDxfId="123"/>
    <tableColumn id="18" name="Layout Order" dataDxfId="122"/>
    <tableColumn id="13" name="X" dataDxfId="121"/>
    <tableColumn id="14" name="Y" dataDxfId="120"/>
    <tableColumn id="12" name="Locked?" dataDxfId="119"/>
    <tableColumn id="19" name="Polar R" dataDxfId="118"/>
    <tableColumn id="20" name="Polar Angle" dataDxfId="117"/>
    <tableColumn id="21" name="Degree" dataDxfId="0">
      <calculatedColumnFormula>S3+T3</calculatedColumnFormula>
    </tableColumn>
    <tableColumn id="22" name="In-Degree" dataDxfId="22"/>
    <tableColumn id="23" name="Out-Degree" dataDxfId="19"/>
    <tableColumn id="24" name="Betweenness Centrality" dataDxfId="18"/>
    <tableColumn id="25" name="Closeness Centrality" dataDxfId="17"/>
    <tableColumn id="26" name="Eigenvector Centrality" dataDxfId="15"/>
    <tableColumn id="15" name="PageRank" dataDxfId="16"/>
    <tableColumn id="27" name="Clustering Coefficient" dataDxfId="20"/>
    <tableColumn id="29" name="Reciprocated Vertex Pair Ratio" dataDxfId="21"/>
    <tableColumn id="11" name="ID" dataDxfId="116"/>
    <tableColumn id="28" name="Dynamic Filter" dataDxfId="115"/>
    <tableColumn id="17" name="Add Your Own Columns Here" dataDxfId="32"/>
    <tableColumn id="30" name="Top URLs in Tweet by Count" dataDxfId="31"/>
    <tableColumn id="31" name="Top URLs in Tweet by Salience" dataDxfId="30"/>
    <tableColumn id="32" name="Top Domains in Tweet by Count" dataDxfId="29"/>
    <tableColumn id="33" name="Top Domains in Tweet by Salience" dataDxfId="28"/>
    <tableColumn id="34" name="Top Hashtags in Tweet by Count" dataDxfId="27"/>
    <tableColumn id="35" name="Top Hashtags in Tweet by Salience" dataDxfId="26"/>
    <tableColumn id="36" name="Top Words in Tweet by Count" dataDxfId="25"/>
    <tableColumn id="37" name="Top Words in Tweet by Salience" dataDxfId="24"/>
    <tableColumn id="38" name="Top Word Pairs in Tweet by Count" dataDxfId="23"/>
    <tableColumn id="39" name="Top Word Pairs in Tweet by Salience" dataDxfId="6"/>
    <tableColumn id="40" name="Vertex Group" dataDxfId="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14">
  <autoFilter ref="A2:AG5"/>
  <tableColumns count="33">
    <tableColumn id="1" name="Group" dataDxfId="13"/>
    <tableColumn id="2" name="Vertex Color" dataDxfId="12"/>
    <tableColumn id="3" name="Vertex Shape" dataDxfId="10"/>
    <tableColumn id="22" name="Visibility" dataDxfId="11"/>
    <tableColumn id="4" name="Collapsed?"/>
    <tableColumn id="18" name="Label" dataDxfId="113"/>
    <tableColumn id="20" name="Collapsed X"/>
    <tableColumn id="21" name="Collapsed Y"/>
    <tableColumn id="6" name="ID" dataDxfId="112"/>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69"/>
    <tableColumn id="23" name="Top URLs in Tweet" dataDxfId="64"/>
    <tableColumn id="26" name="Top Domains in Tweet" dataDxfId="59"/>
    <tableColumn id="27" name="Top Hashtags in Tweet" dataDxfId="54"/>
    <tableColumn id="28" name="Top Words in Tweet" dataDxfId="49"/>
    <tableColumn id="29" name="Top Word Pairs in Tweet" dataDxfId="40"/>
    <tableColumn id="30" name="Top Replied-To in Tweet" dataDxfId="39"/>
    <tableColumn id="31" name="Top Mentioned in Tweet" dataDxfId="34"/>
    <tableColumn id="32" name="Top Tweeters" dataDxfId="33"/>
    <tableColumn id="33" name="Group Names"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97" dataDxfId="96">
  <autoFilter ref="A1:C9"/>
  <tableColumns count="3">
    <tableColumn id="1" name="Group" dataDxfId="9"/>
    <tableColumn id="2" name="Vertex" dataDxfId="8"/>
    <tableColumn id="3" name="Vertex ID" dataDxfId="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5"/>
    <tableColumn id="2" name="Value" dataDxfId="7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5"/>
    <tableColumn id="2" name="Degree Frequency" dataDxfId="94">
      <calculatedColumnFormula>COUNTIF(Vertices[Degree], "&gt;= " &amp; D2) - COUNTIF(Vertices[Degree], "&gt;=" &amp; D3)</calculatedColumnFormula>
    </tableColumn>
    <tableColumn id="3" name="In-Degree Bin" dataDxfId="93"/>
    <tableColumn id="4" name="In-Degree Frequency" dataDxfId="92">
      <calculatedColumnFormula>COUNTIF(Vertices[In-Degree], "&gt;= " &amp; F2) - COUNTIF(Vertices[In-Degree], "&gt;=" &amp; F3)</calculatedColumnFormula>
    </tableColumn>
    <tableColumn id="5" name="Out-Degree Bin" dataDxfId="91"/>
    <tableColumn id="6" name="Out-Degree Frequency" dataDxfId="90">
      <calculatedColumnFormula>COUNTIF(Vertices[Out-Degree], "&gt;= " &amp; H2) - COUNTIF(Vertices[Out-Degree], "&gt;=" &amp; H3)</calculatedColumnFormula>
    </tableColumn>
    <tableColumn id="7" name="Betweenness Centrality Bin" dataDxfId="89"/>
    <tableColumn id="8" name="Betweenness Centrality Frequency" dataDxfId="88">
      <calculatedColumnFormula>COUNTIF(Vertices[Betweenness Centrality], "&gt;= " &amp; J2) - COUNTIF(Vertices[Betweenness Centrality], "&gt;=" &amp; J3)</calculatedColumnFormula>
    </tableColumn>
    <tableColumn id="9" name="Closeness Centrality Bin" dataDxfId="87"/>
    <tableColumn id="10" name="Closeness Centrality Frequency" dataDxfId="86">
      <calculatedColumnFormula>COUNTIF(Vertices[Closeness Centrality], "&gt;= " &amp; L2) - COUNTIF(Vertices[Closeness Centrality], "&gt;=" &amp; L3)</calculatedColumnFormula>
    </tableColumn>
    <tableColumn id="11" name="Eigenvector Centrality Bin" dataDxfId="85"/>
    <tableColumn id="12" name="Eigenvector Centrality Frequency" dataDxfId="84">
      <calculatedColumnFormula>COUNTIF(Vertices[Eigenvector Centrality], "&gt;= " &amp; N2) - COUNTIF(Vertices[Eigenvector Centrality], "&gt;=" &amp; N3)</calculatedColumnFormula>
    </tableColumn>
    <tableColumn id="18" name="PageRank Bin" dataDxfId="83"/>
    <tableColumn id="17" name="PageRank Frequency" dataDxfId="82">
      <calculatedColumnFormula>COUNTIF(Vertices[Eigenvector Centrality], "&gt;= " &amp; P2) - COUNTIF(Vertices[Eigenvector Centrality], "&gt;=" &amp; P3)</calculatedColumnFormula>
    </tableColumn>
    <tableColumn id="13" name="Clustering Coefficient Bin" dataDxfId="81"/>
    <tableColumn id="14" name="Clustering Coefficient Frequency" dataDxfId="80">
      <calculatedColumnFormula>COUNTIF(Vertices[Clustering Coefficient], "&gt;= " &amp; R2) - COUNTIF(Vertices[Clustering Coefficient], "&gt;=" &amp; R3)</calculatedColumnFormula>
    </tableColumn>
    <tableColumn id="15" name="Dynamic Filter Bin" dataDxfId="79"/>
    <tableColumn id="16" name="Dynamic Filter Frequency" dataDxfId="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7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workbookViewId="0" topLeftCell="A1">
      <pane xSplit="2" ySplit="2" topLeftCell="C3" activePane="bottomRight" state="frozen"/>
      <selection pane="topRight" activeCell="C1" sqref="C1"/>
      <selection pane="bottomLeft" activeCell="A3" sqref="A3"/>
      <selection pane="bottomRight" activeCell="A16" sqref="A16:Q16"/>
    </sheetView>
  </sheetViews>
  <sheetFormatPr defaultColWidth="9.140625" defaultRowHeight="15"/>
  <cols>
    <col min="1" max="2" width="10.421875" style="1" customWidth="1"/>
    <col min="3" max="3" width="7.8515625" style="3" bestFit="1" customWidth="1"/>
    <col min="4" max="4" width="8.7109375" style="2" customWidth="1"/>
    <col min="5" max="5" width="7.7109375" style="2" customWidth="1"/>
    <col min="6" max="6" width="9.8515625" style="2"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16.00390625" style="0" bestFit="1" customWidth="1"/>
    <col min="16" max="17" width="10.7109375" style="0" bestFit="1" customWidth="1"/>
  </cols>
  <sheetData>
    <row r="1" spans="3:14" ht="15">
      <c r="C1" s="18" t="s">
        <v>39</v>
      </c>
      <c r="D1" s="19"/>
      <c r="E1" s="19"/>
      <c r="F1" s="19"/>
      <c r="G1" s="18"/>
      <c r="H1" s="16" t="s">
        <v>43</v>
      </c>
      <c r="I1" s="64"/>
      <c r="J1" s="64"/>
      <c r="K1" s="35" t="s">
        <v>42</v>
      </c>
      <c r="L1" s="20" t="s">
        <v>40</v>
      </c>
      <c r="M1" s="20"/>
      <c r="N1" s="17" t="s">
        <v>41</v>
      </c>
    </row>
    <row r="2" spans="1:17" ht="30" customHeight="1" thickBot="1">
      <c r="A2" s="11" t="s">
        <v>0</v>
      </c>
      <c r="B2" s="11" t="s">
        <v>1</v>
      </c>
      <c r="C2" s="13" t="s">
        <v>2</v>
      </c>
      <c r="D2" s="13" t="s">
        <v>3</v>
      </c>
      <c r="E2" s="13" t="s">
        <v>130</v>
      </c>
      <c r="F2" s="13" t="s">
        <v>4</v>
      </c>
      <c r="G2" s="13" t="s">
        <v>11</v>
      </c>
      <c r="H2" s="11" t="s">
        <v>46</v>
      </c>
      <c r="I2" s="13" t="s">
        <v>160</v>
      </c>
      <c r="J2" s="13" t="s">
        <v>161</v>
      </c>
      <c r="K2" s="13" t="s">
        <v>165</v>
      </c>
      <c r="L2" s="13" t="s">
        <v>12</v>
      </c>
      <c r="M2" s="13" t="s">
        <v>38</v>
      </c>
      <c r="N2" s="13" t="s">
        <v>182</v>
      </c>
      <c r="O2" s="13" t="s">
        <v>192</v>
      </c>
      <c r="P2" s="13" t="s">
        <v>244</v>
      </c>
      <c r="Q2" s="13" t="s">
        <v>245</v>
      </c>
    </row>
    <row r="3" spans="1:17" ht="15" customHeight="1" thickBot="1">
      <c r="A3" s="79" t="s">
        <v>176</v>
      </c>
      <c r="B3" s="79" t="s">
        <v>174</v>
      </c>
      <c r="C3" s="53" t="s">
        <v>261</v>
      </c>
      <c r="D3" s="54">
        <v>3.6666666666666665</v>
      </c>
      <c r="E3" s="53" t="s">
        <v>135</v>
      </c>
      <c r="F3" s="55"/>
      <c r="G3" s="53"/>
      <c r="H3" s="57"/>
      <c r="I3" s="56"/>
      <c r="J3" s="56"/>
      <c r="K3" s="121" t="s">
        <v>233</v>
      </c>
      <c r="L3" s="62">
        <v>3</v>
      </c>
      <c r="M3" s="62"/>
      <c r="N3" s="79" t="s">
        <v>183</v>
      </c>
      <c r="O3" s="135">
        <v>3</v>
      </c>
      <c r="P3" s="136" t="str">
        <f>REPLACE(INDEX(GroupVertices[Group],MATCH(Edges[[#This Row],[Vertex 1]],GroupVertices[Vertex],0)),1,1,"")</f>
        <v>2</v>
      </c>
      <c r="Q3" s="136" t="str">
        <f>REPLACE(INDEX(GroupVertices[Group],MATCH(Edges[[#This Row],[Vertex 2]],GroupVertices[Vertex],0)),1,1,"")</f>
        <v>2</v>
      </c>
    </row>
    <row r="4" spans="1:17" ht="15" customHeight="1" thickBot="1">
      <c r="A4" s="79" t="s">
        <v>176</v>
      </c>
      <c r="B4" s="79" t="s">
        <v>175</v>
      </c>
      <c r="C4" s="53" t="s">
        <v>263</v>
      </c>
      <c r="D4" s="54">
        <v>1</v>
      </c>
      <c r="E4" s="53" t="s">
        <v>135</v>
      </c>
      <c r="F4" s="55"/>
      <c r="G4" s="53"/>
      <c r="H4" s="57"/>
      <c r="I4" s="56"/>
      <c r="J4" s="56"/>
      <c r="K4" s="121" t="s">
        <v>233</v>
      </c>
      <c r="L4" s="62">
        <v>4</v>
      </c>
      <c r="M4" s="62"/>
      <c r="N4" s="79" t="s">
        <v>188</v>
      </c>
      <c r="O4" s="135">
        <v>1</v>
      </c>
      <c r="P4" s="136" t="str">
        <f>REPLACE(INDEX(GroupVertices[Group],MATCH(Edges[[#This Row],[Vertex 1]],GroupVertices[Vertex],0)),1,1,"")</f>
        <v>2</v>
      </c>
      <c r="Q4" s="136" t="str">
        <f>REPLACE(INDEX(GroupVertices[Group],MATCH(Edges[[#This Row],[Vertex 2]],GroupVertices[Vertex],0)),1,1,"")</f>
        <v>2</v>
      </c>
    </row>
    <row r="5" spans="1:17" ht="15.75" thickBot="1">
      <c r="A5" s="79" t="s">
        <v>179</v>
      </c>
      <c r="B5" s="79" t="s">
        <v>180</v>
      </c>
      <c r="C5" s="53" t="s">
        <v>257</v>
      </c>
      <c r="D5" s="54">
        <v>1</v>
      </c>
      <c r="E5" s="53" t="s">
        <v>134</v>
      </c>
      <c r="F5" s="55"/>
      <c r="G5" s="53"/>
      <c r="H5" s="57"/>
      <c r="I5" s="56"/>
      <c r="J5" s="56"/>
      <c r="K5" s="121" t="s">
        <v>234</v>
      </c>
      <c r="L5" s="62">
        <v>5</v>
      </c>
      <c r="M5" s="62"/>
      <c r="N5" s="79" t="s">
        <v>184</v>
      </c>
      <c r="O5" s="135">
        <v>1</v>
      </c>
      <c r="P5" s="136" t="str">
        <f>REPLACE(INDEX(GroupVertices[Group],MATCH(Edges[[#This Row],[Vertex 1]],GroupVertices[Vertex],0)),1,1,"")</f>
        <v>1</v>
      </c>
      <c r="Q5" s="136" t="str">
        <f>REPLACE(INDEX(GroupVertices[Group],MATCH(Edges[[#This Row],[Vertex 2]],GroupVertices[Vertex],0)),1,1,"")</f>
        <v>1</v>
      </c>
    </row>
    <row r="6" spans="1:17" ht="15.75" thickBot="1">
      <c r="A6" s="79" t="s">
        <v>179</v>
      </c>
      <c r="B6" s="79" t="s">
        <v>180</v>
      </c>
      <c r="C6" s="53" t="s">
        <v>258</v>
      </c>
      <c r="D6" s="54">
        <v>1</v>
      </c>
      <c r="E6" s="53" t="s">
        <v>132</v>
      </c>
      <c r="F6" s="55"/>
      <c r="G6" s="53"/>
      <c r="H6" s="57"/>
      <c r="I6" s="56"/>
      <c r="J6" s="56"/>
      <c r="K6" s="121" t="s">
        <v>234</v>
      </c>
      <c r="L6" s="62">
        <v>6</v>
      </c>
      <c r="M6" s="62"/>
      <c r="N6" s="79" t="s">
        <v>190</v>
      </c>
      <c r="O6" s="135">
        <v>1</v>
      </c>
      <c r="P6" s="136" t="str">
        <f>REPLACE(INDEX(GroupVertices[Group],MATCH(Edges[[#This Row],[Vertex 1]],GroupVertices[Vertex],0)),1,1,"")</f>
        <v>1</v>
      </c>
      <c r="Q6" s="136" t="str">
        <f>REPLACE(INDEX(GroupVertices[Group],MATCH(Edges[[#This Row],[Vertex 2]],GroupVertices[Vertex],0)),1,1,"")</f>
        <v>1</v>
      </c>
    </row>
    <row r="7" spans="1:17" ht="15.75" thickBot="1">
      <c r="A7" s="79" t="s">
        <v>174</v>
      </c>
      <c r="B7" s="79" t="s">
        <v>176</v>
      </c>
      <c r="C7" s="53" t="s">
        <v>257</v>
      </c>
      <c r="D7" s="54">
        <v>5</v>
      </c>
      <c r="E7" s="53" t="s">
        <v>134</v>
      </c>
      <c r="F7" s="55"/>
      <c r="G7" s="53"/>
      <c r="H7" s="57"/>
      <c r="I7" s="56"/>
      <c r="J7" s="56"/>
      <c r="K7" s="121" t="s">
        <v>234</v>
      </c>
      <c r="L7" s="62">
        <v>7</v>
      </c>
      <c r="M7" s="62"/>
      <c r="N7" s="79" t="s">
        <v>184</v>
      </c>
      <c r="O7" s="135">
        <v>4</v>
      </c>
      <c r="P7" s="136" t="str">
        <f>REPLACE(INDEX(GroupVertices[Group],MATCH(Edges[[#This Row],[Vertex 1]],GroupVertices[Vertex],0)),1,1,"")</f>
        <v>2</v>
      </c>
      <c r="Q7" s="136" t="str">
        <f>REPLACE(INDEX(GroupVertices[Group],MATCH(Edges[[#This Row],[Vertex 2]],GroupVertices[Vertex],0)),1,1,"")</f>
        <v>2</v>
      </c>
    </row>
    <row r="8" spans="1:17" ht="30.75" thickBot="1">
      <c r="A8" s="79" t="s">
        <v>174</v>
      </c>
      <c r="B8" s="79" t="s">
        <v>176</v>
      </c>
      <c r="C8" s="53" t="s">
        <v>261</v>
      </c>
      <c r="D8" s="54">
        <v>2.3333333333333335</v>
      </c>
      <c r="E8" s="53" t="s">
        <v>135</v>
      </c>
      <c r="F8" s="55"/>
      <c r="G8" s="53"/>
      <c r="H8" s="57"/>
      <c r="I8" s="56"/>
      <c r="J8" s="56"/>
      <c r="K8" s="121" t="s">
        <v>233</v>
      </c>
      <c r="L8" s="62">
        <v>8</v>
      </c>
      <c r="M8" s="62"/>
      <c r="N8" s="79" t="s">
        <v>183</v>
      </c>
      <c r="O8" s="135">
        <v>2</v>
      </c>
      <c r="P8" s="136" t="str">
        <f>REPLACE(INDEX(GroupVertices[Group],MATCH(Edges[[#This Row],[Vertex 1]],GroupVertices[Vertex],0)),1,1,"")</f>
        <v>2</v>
      </c>
      <c r="Q8" s="136" t="str">
        <f>REPLACE(INDEX(GroupVertices[Group],MATCH(Edges[[#This Row],[Vertex 2]],GroupVertices[Vertex],0)),1,1,"")</f>
        <v>2</v>
      </c>
    </row>
    <row r="9" spans="1:17" ht="30.75" thickBot="1">
      <c r="A9" s="79" t="s">
        <v>174</v>
      </c>
      <c r="B9" s="79" t="s">
        <v>176</v>
      </c>
      <c r="C9" s="53" t="s">
        <v>251</v>
      </c>
      <c r="D9" s="54">
        <v>1</v>
      </c>
      <c r="E9" s="53" t="s">
        <v>132</v>
      </c>
      <c r="F9" s="55"/>
      <c r="G9" s="53"/>
      <c r="H9" s="57"/>
      <c r="I9" s="56"/>
      <c r="J9" s="56"/>
      <c r="K9" s="121" t="s">
        <v>234</v>
      </c>
      <c r="L9" s="62">
        <v>9</v>
      </c>
      <c r="M9" s="62"/>
      <c r="N9" s="79" t="s">
        <v>185</v>
      </c>
      <c r="O9" s="135">
        <v>1</v>
      </c>
      <c r="P9" s="136" t="str">
        <f>REPLACE(INDEX(GroupVertices[Group],MATCH(Edges[[#This Row],[Vertex 1]],GroupVertices[Vertex],0)),1,1,"")</f>
        <v>2</v>
      </c>
      <c r="Q9" s="136" t="str">
        <f>REPLACE(INDEX(GroupVertices[Group],MATCH(Edges[[#This Row],[Vertex 2]],GroupVertices[Vertex],0)),1,1,"")</f>
        <v>2</v>
      </c>
    </row>
    <row r="10" spans="1:17" ht="15.75" thickBot="1">
      <c r="A10" s="79" t="s">
        <v>174</v>
      </c>
      <c r="B10" s="79" t="s">
        <v>178</v>
      </c>
      <c r="C10" s="53" t="s">
        <v>257</v>
      </c>
      <c r="D10" s="54">
        <v>1</v>
      </c>
      <c r="E10" s="53"/>
      <c r="F10" s="55"/>
      <c r="G10" s="53"/>
      <c r="H10" s="57"/>
      <c r="I10" s="56"/>
      <c r="J10" s="56"/>
      <c r="K10" s="121" t="s">
        <v>234</v>
      </c>
      <c r="L10" s="62">
        <v>10</v>
      </c>
      <c r="M10" s="62"/>
      <c r="N10" s="79" t="s">
        <v>184</v>
      </c>
      <c r="O10" s="135">
        <v>1</v>
      </c>
      <c r="P10" s="136" t="str">
        <f>REPLACE(INDEX(GroupVertices[Group],MATCH(Edges[[#This Row],[Vertex 1]],GroupVertices[Vertex],0)),1,1,"")</f>
        <v>2</v>
      </c>
      <c r="Q10" s="136" t="str">
        <f>REPLACE(INDEX(GroupVertices[Group],MATCH(Edges[[#This Row],[Vertex 2]],GroupVertices[Vertex],0)),1,1,"")</f>
        <v>3</v>
      </c>
    </row>
    <row r="11" spans="1:17" ht="27" thickBot="1">
      <c r="A11" s="79" t="s">
        <v>174</v>
      </c>
      <c r="B11" s="79" t="s">
        <v>175</v>
      </c>
      <c r="C11" s="53" t="s">
        <v>257</v>
      </c>
      <c r="D11" s="54">
        <v>3.6666666666666665</v>
      </c>
      <c r="E11" s="53" t="s">
        <v>134</v>
      </c>
      <c r="F11" s="55"/>
      <c r="G11" s="53"/>
      <c r="H11" s="57"/>
      <c r="I11" s="56"/>
      <c r="J11" s="56"/>
      <c r="K11" s="121" t="s">
        <v>234</v>
      </c>
      <c r="L11" s="62">
        <v>11</v>
      </c>
      <c r="M11" s="62"/>
      <c r="N11" s="79" t="s">
        <v>184</v>
      </c>
      <c r="O11" s="135">
        <v>3</v>
      </c>
      <c r="P11" s="136" t="str">
        <f>REPLACE(INDEX(GroupVertices[Group],MATCH(Edges[[#This Row],[Vertex 1]],GroupVertices[Vertex],0)),1,1,"")</f>
        <v>2</v>
      </c>
      <c r="Q11" s="136" t="str">
        <f>REPLACE(INDEX(GroupVertices[Group],MATCH(Edges[[#This Row],[Vertex 2]],GroupVertices[Vertex],0)),1,1,"")</f>
        <v>2</v>
      </c>
    </row>
    <row r="12" spans="1:17" ht="30.75" thickBot="1">
      <c r="A12" s="79" t="s">
        <v>174</v>
      </c>
      <c r="B12" s="79" t="s">
        <v>175</v>
      </c>
      <c r="C12" s="53" t="s">
        <v>262</v>
      </c>
      <c r="D12" s="54">
        <v>2.3333333333333335</v>
      </c>
      <c r="E12" s="53" t="s">
        <v>135</v>
      </c>
      <c r="F12" s="55"/>
      <c r="G12" s="53"/>
      <c r="H12" s="57"/>
      <c r="I12" s="56"/>
      <c r="J12" s="56"/>
      <c r="K12" s="121" t="s">
        <v>234</v>
      </c>
      <c r="L12" s="62">
        <v>12</v>
      </c>
      <c r="M12" s="62"/>
      <c r="N12" s="79" t="s">
        <v>187</v>
      </c>
      <c r="O12" s="135">
        <v>2</v>
      </c>
      <c r="P12" s="136" t="str">
        <f>REPLACE(INDEX(GroupVertices[Group],MATCH(Edges[[#This Row],[Vertex 1]],GroupVertices[Vertex],0)),1,1,"")</f>
        <v>2</v>
      </c>
      <c r="Q12" s="136" t="str">
        <f>REPLACE(INDEX(GroupVertices[Group],MATCH(Edges[[#This Row],[Vertex 2]],GroupVertices[Vertex],0)),1,1,"")</f>
        <v>2</v>
      </c>
    </row>
    <row r="13" spans="1:17" ht="27" thickBot="1">
      <c r="A13" s="79" t="s">
        <v>174</v>
      </c>
      <c r="B13" s="79" t="s">
        <v>175</v>
      </c>
      <c r="C13" s="53" t="s">
        <v>256</v>
      </c>
      <c r="D13" s="54">
        <v>1</v>
      </c>
      <c r="E13" s="53" t="s">
        <v>132</v>
      </c>
      <c r="F13" s="55"/>
      <c r="G13" s="53"/>
      <c r="H13" s="57"/>
      <c r="I13" s="56"/>
      <c r="J13" s="56"/>
      <c r="K13" s="121" t="s">
        <v>234</v>
      </c>
      <c r="L13" s="62">
        <v>13</v>
      </c>
      <c r="M13" s="62"/>
      <c r="N13" s="79" t="s">
        <v>186</v>
      </c>
      <c r="O13" s="135">
        <v>1</v>
      </c>
      <c r="P13" s="136" t="str">
        <f>REPLACE(INDEX(GroupVertices[Group],MATCH(Edges[[#This Row],[Vertex 1]],GroupVertices[Vertex],0)),1,1,"")</f>
        <v>2</v>
      </c>
      <c r="Q13" s="136" t="str">
        <f>REPLACE(INDEX(GroupVertices[Group],MATCH(Edges[[#This Row],[Vertex 2]],GroupVertices[Vertex],0)),1,1,"")</f>
        <v>2</v>
      </c>
    </row>
    <row r="14" spans="1:17" ht="30.75" thickBot="1">
      <c r="A14" s="79" t="s">
        <v>174</v>
      </c>
      <c r="B14" s="79" t="s">
        <v>175</v>
      </c>
      <c r="C14" s="53" t="s">
        <v>263</v>
      </c>
      <c r="D14" s="54">
        <v>1</v>
      </c>
      <c r="E14" s="53" t="s">
        <v>136</v>
      </c>
      <c r="F14" s="55"/>
      <c r="G14" s="53"/>
      <c r="H14" s="57"/>
      <c r="I14" s="56"/>
      <c r="J14" s="56"/>
      <c r="K14" s="121" t="s">
        <v>233</v>
      </c>
      <c r="L14" s="62">
        <v>14</v>
      </c>
      <c r="M14" s="62"/>
      <c r="N14" s="79" t="s">
        <v>188</v>
      </c>
      <c r="O14" s="135">
        <v>1</v>
      </c>
      <c r="P14" s="136" t="str">
        <f>REPLACE(INDEX(GroupVertices[Group],MATCH(Edges[[#This Row],[Vertex 1]],GroupVertices[Vertex],0)),1,1,"")</f>
        <v>2</v>
      </c>
      <c r="Q14" s="136" t="str">
        <f>REPLACE(INDEX(GroupVertices[Group],MATCH(Edges[[#This Row],[Vertex 2]],GroupVertices[Vertex],0)),1,1,"")</f>
        <v>2</v>
      </c>
    </row>
    <row r="15" spans="1:17" ht="15.75" thickBot="1">
      <c r="A15" s="79" t="s">
        <v>174</v>
      </c>
      <c r="B15" s="79" t="s">
        <v>180</v>
      </c>
      <c r="C15" s="53" t="s">
        <v>257</v>
      </c>
      <c r="D15" s="54">
        <v>1</v>
      </c>
      <c r="E15" s="53"/>
      <c r="F15" s="55"/>
      <c r="G15" s="53"/>
      <c r="H15" s="57"/>
      <c r="I15" s="56"/>
      <c r="J15" s="56"/>
      <c r="K15" s="121" t="s">
        <v>234</v>
      </c>
      <c r="L15" s="62">
        <v>15</v>
      </c>
      <c r="M15" s="62"/>
      <c r="N15" s="79" t="s">
        <v>184</v>
      </c>
      <c r="O15" s="135">
        <v>1</v>
      </c>
      <c r="P15" s="136" t="str">
        <f>REPLACE(INDEX(GroupVertices[Group],MATCH(Edges[[#This Row],[Vertex 1]],GroupVertices[Vertex],0)),1,1,"")</f>
        <v>2</v>
      </c>
      <c r="Q15" s="136" t="str">
        <f>REPLACE(INDEX(GroupVertices[Group],MATCH(Edges[[#This Row],[Vertex 2]],GroupVertices[Vertex],0)),1,1,"")</f>
        <v>1</v>
      </c>
    </row>
    <row r="16" spans="1:17" ht="15.75" thickBot="1">
      <c r="A16" s="79" t="s">
        <v>178</v>
      </c>
      <c r="B16" s="79" t="s">
        <v>181</v>
      </c>
      <c r="C16" s="53" t="s">
        <v>257</v>
      </c>
      <c r="D16" s="54">
        <v>2.3333333333333335</v>
      </c>
      <c r="E16" s="53"/>
      <c r="F16" s="55"/>
      <c r="G16" s="53"/>
      <c r="H16" s="57"/>
      <c r="I16" s="56"/>
      <c r="J16" s="56"/>
      <c r="K16" s="121" t="s">
        <v>234</v>
      </c>
      <c r="L16" s="62">
        <v>16</v>
      </c>
      <c r="M16" s="62"/>
      <c r="N16" s="79" t="s">
        <v>184</v>
      </c>
      <c r="O16" s="135">
        <v>2</v>
      </c>
      <c r="P16" s="136" t="str">
        <f>REPLACE(INDEX(GroupVertices[Group],MATCH(Edges[[#This Row],[Vertex 1]],GroupVertices[Vertex],0)),1,1,"")</f>
        <v>3</v>
      </c>
      <c r="Q16" s="136" t="str">
        <f>REPLACE(INDEX(GroupVertices[Group],MATCH(Edges[[#This Row],[Vertex 2]],GroupVertices[Vertex],0)),1,1,"")</f>
        <v>3</v>
      </c>
    </row>
    <row r="17" spans="1:17" ht="15.75" thickBot="1">
      <c r="A17" s="79" t="s">
        <v>178</v>
      </c>
      <c r="B17" s="79" t="s">
        <v>179</v>
      </c>
      <c r="C17" s="53" t="s">
        <v>257</v>
      </c>
      <c r="D17" s="54">
        <v>3.6666666666666665</v>
      </c>
      <c r="E17" s="53"/>
      <c r="F17" s="55"/>
      <c r="G17" s="53"/>
      <c r="H17" s="57"/>
      <c r="I17" s="56"/>
      <c r="J17" s="56"/>
      <c r="K17" s="121" t="s">
        <v>234</v>
      </c>
      <c r="L17" s="62">
        <v>17</v>
      </c>
      <c r="M17" s="62"/>
      <c r="N17" s="79" t="s">
        <v>184</v>
      </c>
      <c r="O17" s="135">
        <v>3</v>
      </c>
      <c r="P17" s="136" t="str">
        <f>REPLACE(INDEX(GroupVertices[Group],MATCH(Edges[[#This Row],[Vertex 1]],GroupVertices[Vertex],0)),1,1,"")</f>
        <v>3</v>
      </c>
      <c r="Q17" s="136" t="str">
        <f>REPLACE(INDEX(GroupVertices[Group],MATCH(Edges[[#This Row],[Vertex 2]],GroupVertices[Vertex],0)),1,1,"")</f>
        <v>1</v>
      </c>
    </row>
    <row r="18" spans="1:17" ht="27" thickBot="1">
      <c r="A18" s="79" t="s">
        <v>175</v>
      </c>
      <c r="B18" s="79" t="s">
        <v>176</v>
      </c>
      <c r="C18" s="53" t="s">
        <v>257</v>
      </c>
      <c r="D18" s="54">
        <v>2.3333333333333335</v>
      </c>
      <c r="E18" s="53" t="s">
        <v>134</v>
      </c>
      <c r="F18" s="55"/>
      <c r="G18" s="53"/>
      <c r="H18" s="57"/>
      <c r="I18" s="56"/>
      <c r="J18" s="56"/>
      <c r="K18" s="121" t="s">
        <v>234</v>
      </c>
      <c r="L18" s="62">
        <v>18</v>
      </c>
      <c r="M18" s="62"/>
      <c r="N18" s="79" t="s">
        <v>184</v>
      </c>
      <c r="O18" s="135">
        <v>2</v>
      </c>
      <c r="P18" s="136" t="str">
        <f>REPLACE(INDEX(GroupVertices[Group],MATCH(Edges[[#This Row],[Vertex 1]],GroupVertices[Vertex],0)),1,1,"")</f>
        <v>2</v>
      </c>
      <c r="Q18" s="136" t="str">
        <f>REPLACE(INDEX(GroupVertices[Group],MATCH(Edges[[#This Row],[Vertex 2]],GroupVertices[Vertex],0)),1,1,"")</f>
        <v>2</v>
      </c>
    </row>
    <row r="19" spans="1:17" ht="30.75" thickBot="1">
      <c r="A19" s="79" t="s">
        <v>175</v>
      </c>
      <c r="B19" s="79" t="s">
        <v>176</v>
      </c>
      <c r="C19" s="53" t="s">
        <v>262</v>
      </c>
      <c r="D19" s="54">
        <v>2.3333333333333335</v>
      </c>
      <c r="E19" s="53" t="s">
        <v>132</v>
      </c>
      <c r="F19" s="55"/>
      <c r="G19" s="53"/>
      <c r="H19" s="57"/>
      <c r="I19" s="56"/>
      <c r="J19" s="56"/>
      <c r="K19" s="121" t="s">
        <v>234</v>
      </c>
      <c r="L19" s="62">
        <v>19</v>
      </c>
      <c r="M19" s="62"/>
      <c r="N19" s="79" t="s">
        <v>187</v>
      </c>
      <c r="O19" s="135">
        <v>2</v>
      </c>
      <c r="P19" s="136" t="str">
        <f>REPLACE(INDEX(GroupVertices[Group],MATCH(Edges[[#This Row],[Vertex 1]],GroupVertices[Vertex],0)),1,1,"")</f>
        <v>2</v>
      </c>
      <c r="Q19" s="136" t="str">
        <f>REPLACE(INDEX(GroupVertices[Group],MATCH(Edges[[#This Row],[Vertex 2]],GroupVertices[Vertex],0)),1,1,"")</f>
        <v>2</v>
      </c>
    </row>
    <row r="20" spans="1:17" ht="27" thickBot="1">
      <c r="A20" s="79" t="s">
        <v>175</v>
      </c>
      <c r="B20" s="79" t="s">
        <v>174</v>
      </c>
      <c r="C20" s="53" t="s">
        <v>264</v>
      </c>
      <c r="D20" s="54">
        <v>1</v>
      </c>
      <c r="E20" s="53" t="s">
        <v>134</v>
      </c>
      <c r="F20" s="55"/>
      <c r="G20" s="53"/>
      <c r="H20" s="57"/>
      <c r="I20" s="56"/>
      <c r="J20" s="56"/>
      <c r="K20" s="121" t="s">
        <v>233</v>
      </c>
      <c r="L20" s="62">
        <v>20</v>
      </c>
      <c r="M20" s="62"/>
      <c r="N20" s="79" t="s">
        <v>189</v>
      </c>
      <c r="O20" s="135">
        <v>1</v>
      </c>
      <c r="P20" s="136" t="str">
        <f>REPLACE(INDEX(GroupVertices[Group],MATCH(Edges[[#This Row],[Vertex 1]],GroupVertices[Vertex],0)),1,1,"")</f>
        <v>2</v>
      </c>
      <c r="Q20" s="136" t="str">
        <f>REPLACE(INDEX(GroupVertices[Group],MATCH(Edges[[#This Row],[Vertex 2]],GroupVertices[Vertex],0)),1,1,"")</f>
        <v>2</v>
      </c>
    </row>
    <row r="21" spans="1:17" ht="30.75" thickBot="1">
      <c r="A21" s="79" t="s">
        <v>175</v>
      </c>
      <c r="B21" s="79" t="s">
        <v>174</v>
      </c>
      <c r="C21" s="53" t="s">
        <v>261</v>
      </c>
      <c r="D21" s="54">
        <v>1</v>
      </c>
      <c r="E21" s="53" t="s">
        <v>132</v>
      </c>
      <c r="F21" s="55"/>
      <c r="G21" s="53"/>
      <c r="H21" s="57"/>
      <c r="I21" s="56"/>
      <c r="J21" s="56"/>
      <c r="K21" s="121" t="s">
        <v>233</v>
      </c>
      <c r="L21" s="62">
        <v>21</v>
      </c>
      <c r="M21" s="62"/>
      <c r="N21" s="79" t="s">
        <v>183</v>
      </c>
      <c r="O21" s="135">
        <v>1</v>
      </c>
      <c r="P21" s="136" t="str">
        <f>REPLACE(INDEX(GroupVertices[Group],MATCH(Edges[[#This Row],[Vertex 1]],GroupVertices[Vertex],0)),1,1,"")</f>
        <v>2</v>
      </c>
      <c r="Q21" s="136" t="str">
        <f>REPLACE(INDEX(GroupVertices[Group],MATCH(Edges[[#This Row],[Vertex 2]],GroupVertices[Vertex],0)),1,1,"")</f>
        <v>2</v>
      </c>
    </row>
    <row r="22" spans="1:17" ht="15.75" thickBot="1">
      <c r="A22" s="79" t="s">
        <v>177</v>
      </c>
      <c r="B22" s="79" t="s">
        <v>179</v>
      </c>
      <c r="C22" s="53" t="s">
        <v>257</v>
      </c>
      <c r="D22" s="54">
        <v>5</v>
      </c>
      <c r="E22" s="53" t="s">
        <v>134</v>
      </c>
      <c r="F22" s="55"/>
      <c r="G22" s="53"/>
      <c r="H22" s="57"/>
      <c r="I22" s="56"/>
      <c r="J22" s="56"/>
      <c r="K22" s="121" t="s">
        <v>234</v>
      </c>
      <c r="L22" s="62">
        <v>22</v>
      </c>
      <c r="M22" s="62"/>
      <c r="N22" s="79" t="s">
        <v>184</v>
      </c>
      <c r="O22" s="135">
        <v>4</v>
      </c>
      <c r="P22" s="136" t="str">
        <f>REPLACE(INDEX(GroupVertices[Group],MATCH(Edges[[#This Row],[Vertex 1]],GroupVertices[Vertex],0)),1,1,"")</f>
        <v>1</v>
      </c>
      <c r="Q22" s="136" t="str">
        <f>REPLACE(INDEX(GroupVertices[Group],MATCH(Edges[[#This Row],[Vertex 2]],GroupVertices[Vertex],0)),1,1,"")</f>
        <v>1</v>
      </c>
    </row>
    <row r="23" spans="1:17" ht="30.75" thickBot="1">
      <c r="A23" s="79" t="s">
        <v>177</v>
      </c>
      <c r="B23" s="79" t="s">
        <v>179</v>
      </c>
      <c r="C23" s="53" t="s">
        <v>258</v>
      </c>
      <c r="D23" s="54">
        <v>1</v>
      </c>
      <c r="E23" s="53" t="s">
        <v>135</v>
      </c>
      <c r="F23" s="55"/>
      <c r="G23" s="53"/>
      <c r="H23" s="57"/>
      <c r="I23" s="56"/>
      <c r="J23" s="56"/>
      <c r="K23" s="121" t="s">
        <v>234</v>
      </c>
      <c r="L23" s="62">
        <v>23</v>
      </c>
      <c r="M23" s="62"/>
      <c r="N23" s="79" t="s">
        <v>190</v>
      </c>
      <c r="O23" s="135">
        <v>1</v>
      </c>
      <c r="P23" s="136" t="str">
        <f>REPLACE(INDEX(GroupVertices[Group],MATCH(Edges[[#This Row],[Vertex 1]],GroupVertices[Vertex],0)),1,1,"")</f>
        <v>1</v>
      </c>
      <c r="Q23" s="136" t="str">
        <f>REPLACE(INDEX(GroupVertices[Group],MATCH(Edges[[#This Row],[Vertex 2]],GroupVertices[Vertex],0)),1,1,"")</f>
        <v>1</v>
      </c>
    </row>
    <row r="24" spans="1:17" ht="45.75" thickBot="1">
      <c r="A24" s="79" t="s">
        <v>177</v>
      </c>
      <c r="B24" s="79" t="s">
        <v>179</v>
      </c>
      <c r="C24" s="53" t="s">
        <v>260</v>
      </c>
      <c r="D24" s="54">
        <v>1</v>
      </c>
      <c r="E24" s="53" t="s">
        <v>132</v>
      </c>
      <c r="F24" s="55"/>
      <c r="G24" s="53"/>
      <c r="H24" s="57"/>
      <c r="I24" s="56"/>
      <c r="J24" s="56"/>
      <c r="K24" s="121" t="s">
        <v>233</v>
      </c>
      <c r="L24" s="62">
        <v>24</v>
      </c>
      <c r="M24" s="62"/>
      <c r="N24" s="79" t="s">
        <v>191</v>
      </c>
      <c r="O24" s="135">
        <v>1</v>
      </c>
      <c r="P24" s="136" t="str">
        <f>REPLACE(INDEX(GroupVertices[Group],MATCH(Edges[[#This Row],[Vertex 1]],GroupVertices[Vertex],0)),1,1,"")</f>
        <v>1</v>
      </c>
      <c r="Q24" s="136" t="str">
        <f>REPLACE(INDEX(GroupVertices[Group],MATCH(Edges[[#This Row],[Vertex 2]],GroupVertices[Vertex],0)),1,1,"")</f>
        <v>1</v>
      </c>
    </row>
    <row r="25" spans="1:17" ht="15.75" thickBot="1">
      <c r="A25" s="79" t="s">
        <v>177</v>
      </c>
      <c r="B25" s="79" t="s">
        <v>180</v>
      </c>
      <c r="C25" s="53" t="s">
        <v>258</v>
      </c>
      <c r="D25" s="54">
        <v>1</v>
      </c>
      <c r="E25" s="53"/>
      <c r="F25" s="55"/>
      <c r="G25" s="53"/>
      <c r="H25" s="57"/>
      <c r="I25" s="56"/>
      <c r="J25" s="56"/>
      <c r="K25" s="121" t="s">
        <v>234</v>
      </c>
      <c r="L25" s="62">
        <v>25</v>
      </c>
      <c r="M25" s="62"/>
      <c r="N25" s="79" t="s">
        <v>190</v>
      </c>
      <c r="O25" s="135">
        <v>1</v>
      </c>
      <c r="P25" s="136" t="str">
        <f>REPLACE(INDEX(GroupVertices[Group],MATCH(Edges[[#This Row],[Vertex 1]],GroupVertices[Vertex],0)),1,1,"")</f>
        <v>1</v>
      </c>
      <c r="Q25" s="136" t="str">
        <f>REPLACE(INDEX(GroupVertices[Group],MATCH(Edges[[#This Row],[Vertex 2]],GroupVertices[Vertex],0)),1,1,"")</f>
        <v>1</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tabSelected="1" workbookViewId="0" topLeftCell="A1">
      <pane xSplit="1" ySplit="2" topLeftCell="Q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7" t="s">
        <v>222</v>
      </c>
      <c r="AE2" s="107" t="s">
        <v>223</v>
      </c>
      <c r="AF2" s="107" t="s">
        <v>224</v>
      </c>
      <c r="AG2" s="107" t="s">
        <v>225</v>
      </c>
      <c r="AH2" s="107" t="s">
        <v>226</v>
      </c>
      <c r="AI2" s="107" t="s">
        <v>227</v>
      </c>
      <c r="AJ2" s="107" t="s">
        <v>228</v>
      </c>
      <c r="AK2" s="107" t="s">
        <v>230</v>
      </c>
      <c r="AL2" s="107" t="s">
        <v>231</v>
      </c>
      <c r="AM2" s="107" t="s">
        <v>232</v>
      </c>
      <c r="AN2" s="13" t="s">
        <v>243</v>
      </c>
      <c r="AO2" s="3"/>
      <c r="AP2" s="3"/>
    </row>
    <row r="3" spans="1:42" ht="15" customHeight="1">
      <c r="A3" s="50" t="s">
        <v>174</v>
      </c>
      <c r="B3" s="53"/>
      <c r="C3" s="53"/>
      <c r="D3" s="54">
        <v>24</v>
      </c>
      <c r="E3" s="55">
        <v>100</v>
      </c>
      <c r="F3" s="53"/>
      <c r="G3" s="53"/>
      <c r="H3" s="57" t="s">
        <v>174</v>
      </c>
      <c r="I3" s="56"/>
      <c r="J3" s="56"/>
      <c r="K3" s="57" t="s">
        <v>252</v>
      </c>
      <c r="L3" s="59"/>
      <c r="M3" s="60">
        <v>3285.4638671875</v>
      </c>
      <c r="N3" s="60">
        <v>9729.890625</v>
      </c>
      <c r="O3" s="58"/>
      <c r="P3" s="61"/>
      <c r="Q3" s="61"/>
      <c r="R3" s="51">
        <f>S3+T3</f>
        <v>6</v>
      </c>
      <c r="S3" s="51">
        <v>2</v>
      </c>
      <c r="T3" s="51">
        <v>4</v>
      </c>
      <c r="U3" s="52">
        <v>22</v>
      </c>
      <c r="V3" s="52">
        <v>0.1</v>
      </c>
      <c r="W3" s="52">
        <v>0.183249</v>
      </c>
      <c r="X3" s="52">
        <v>1.520733</v>
      </c>
      <c r="Y3" s="52">
        <v>0.16666666666666666</v>
      </c>
      <c r="Z3" s="52"/>
      <c r="AA3" s="62">
        <v>3</v>
      </c>
      <c r="AB3" s="62"/>
      <c r="AC3" s="63"/>
      <c r="AD3" s="51"/>
      <c r="AE3" s="51"/>
      <c r="AF3" s="51"/>
      <c r="AG3" s="51"/>
      <c r="AH3" s="51"/>
      <c r="AI3" s="51"/>
      <c r="AJ3" s="108" t="s">
        <v>229</v>
      </c>
      <c r="AK3" s="108" t="s">
        <v>229</v>
      </c>
      <c r="AL3" s="108" t="s">
        <v>229</v>
      </c>
      <c r="AM3" s="108" t="s">
        <v>229</v>
      </c>
      <c r="AN3" s="105" t="str">
        <f>REPLACE(INDEX(GroupVertices[Group],MATCH(Vertices[[#This Row],[Vertex]],GroupVertices[Vertex],0)),1,1,"")</f>
        <v>2</v>
      </c>
      <c r="AO3" s="3"/>
      <c r="AP3" s="3"/>
    </row>
    <row r="4" spans="1:45" ht="15">
      <c r="A4" s="14" t="s">
        <v>178</v>
      </c>
      <c r="B4" s="15"/>
      <c r="C4" s="15"/>
      <c r="D4" s="82">
        <v>12</v>
      </c>
      <c r="E4" s="80">
        <v>84.0909090909091</v>
      </c>
      <c r="F4" s="15"/>
      <c r="G4" s="15"/>
      <c r="H4" s="16" t="s">
        <v>178</v>
      </c>
      <c r="I4" s="65"/>
      <c r="J4" s="65"/>
      <c r="K4" s="16" t="s">
        <v>253</v>
      </c>
      <c r="L4" s="83"/>
      <c r="M4" s="84">
        <v>7541.82177734375</v>
      </c>
      <c r="N4" s="84">
        <v>9782.79296875</v>
      </c>
      <c r="O4" s="75"/>
      <c r="P4" s="85"/>
      <c r="Q4" s="85"/>
      <c r="R4" s="86">
        <f>S4+T4</f>
        <v>3</v>
      </c>
      <c r="S4" s="51">
        <v>1</v>
      </c>
      <c r="T4" s="51">
        <v>2</v>
      </c>
      <c r="U4" s="52">
        <v>15</v>
      </c>
      <c r="V4" s="52">
        <v>0.090909</v>
      </c>
      <c r="W4" s="52">
        <v>0.13813</v>
      </c>
      <c r="X4" s="52">
        <v>1.225178</v>
      </c>
      <c r="Y4" s="52">
        <v>0</v>
      </c>
      <c r="Z4" s="52"/>
      <c r="AA4" s="81">
        <v>4</v>
      </c>
      <c r="AB4" s="81"/>
      <c r="AC4" s="87"/>
      <c r="AD4" s="51"/>
      <c r="AE4" s="51"/>
      <c r="AF4" s="51"/>
      <c r="AG4" s="51"/>
      <c r="AH4" s="51"/>
      <c r="AI4" s="51"/>
      <c r="AJ4" s="108" t="s">
        <v>229</v>
      </c>
      <c r="AK4" s="108" t="s">
        <v>229</v>
      </c>
      <c r="AL4" s="108" t="s">
        <v>229</v>
      </c>
      <c r="AM4" s="108" t="s">
        <v>229</v>
      </c>
      <c r="AN4" s="105" t="str">
        <f>REPLACE(INDEX(GroupVertices[Group],MATCH(Vertices[[#This Row],[Vertex]],GroupVertices[Vertex],0)),1,1,"")</f>
        <v>3</v>
      </c>
      <c r="AO4" s="2"/>
      <c r="AP4" s="3"/>
      <c r="AQ4" s="3"/>
      <c r="AR4" s="3"/>
      <c r="AS4" s="3"/>
    </row>
    <row r="5" spans="1:45" ht="15">
      <c r="A5" s="14" t="s">
        <v>180</v>
      </c>
      <c r="B5" s="15"/>
      <c r="C5" s="15"/>
      <c r="D5" s="82">
        <v>12</v>
      </c>
      <c r="E5" s="80">
        <v>70.45454545454545</v>
      </c>
      <c r="F5" s="15"/>
      <c r="G5" s="15"/>
      <c r="H5" s="16" t="s">
        <v>180</v>
      </c>
      <c r="I5" s="65"/>
      <c r="J5" s="65"/>
      <c r="K5" s="16" t="s">
        <v>252</v>
      </c>
      <c r="L5" s="83"/>
      <c r="M5" s="84">
        <v>178.3307647705078</v>
      </c>
      <c r="N5" s="84">
        <v>216.2066650390625</v>
      </c>
      <c r="O5" s="75"/>
      <c r="P5" s="85"/>
      <c r="Q5" s="85"/>
      <c r="R5" s="86">
        <f>S5+T5</f>
        <v>3</v>
      </c>
      <c r="S5" s="51">
        <v>3</v>
      </c>
      <c r="T5" s="51">
        <v>0</v>
      </c>
      <c r="U5" s="52">
        <v>9</v>
      </c>
      <c r="V5" s="52">
        <v>0.083333</v>
      </c>
      <c r="W5" s="52">
        <v>0.160504</v>
      </c>
      <c r="X5" s="52">
        <v>1.144168</v>
      </c>
      <c r="Y5" s="52">
        <v>0.16666666666666666</v>
      </c>
      <c r="Z5" s="52"/>
      <c r="AA5" s="81">
        <v>5</v>
      </c>
      <c r="AB5" s="81"/>
      <c r="AC5" s="87"/>
      <c r="AD5" s="51"/>
      <c r="AE5" s="51"/>
      <c r="AF5" s="51"/>
      <c r="AG5" s="51"/>
      <c r="AH5" s="51"/>
      <c r="AI5" s="51"/>
      <c r="AJ5" s="51"/>
      <c r="AK5" s="51"/>
      <c r="AL5" s="51"/>
      <c r="AM5" s="51"/>
      <c r="AN5" s="102" t="str">
        <f>REPLACE(INDEX(GroupVertices[Group],MATCH(Vertices[[#This Row],[Vertex]],GroupVertices[Vertex],0)),1,1,"")</f>
        <v>1</v>
      </c>
      <c r="AO5" s="2"/>
      <c r="AP5" s="3"/>
      <c r="AQ5" s="3"/>
      <c r="AR5" s="3"/>
      <c r="AS5" s="3"/>
    </row>
    <row r="6" spans="1:45" ht="15">
      <c r="A6" s="14" t="s">
        <v>179</v>
      </c>
      <c r="B6" s="15"/>
      <c r="C6" s="15"/>
      <c r="D6" s="82">
        <v>12</v>
      </c>
      <c r="E6" s="80">
        <v>63.63636363636363</v>
      </c>
      <c r="F6" s="15"/>
      <c r="G6" s="15"/>
      <c r="H6" s="16" t="s">
        <v>179</v>
      </c>
      <c r="I6" s="65"/>
      <c r="J6" s="65"/>
      <c r="K6" s="16" t="s">
        <v>252</v>
      </c>
      <c r="L6" s="83"/>
      <c r="M6" s="84">
        <v>3673.399169921875</v>
      </c>
      <c r="N6" s="84">
        <v>4911.01416015625</v>
      </c>
      <c r="O6" s="75"/>
      <c r="P6" s="85"/>
      <c r="Q6" s="85"/>
      <c r="R6" s="86">
        <f>S6+T6</f>
        <v>3</v>
      </c>
      <c r="S6" s="51">
        <v>2</v>
      </c>
      <c r="T6" s="51">
        <v>1</v>
      </c>
      <c r="U6" s="52">
        <v>6</v>
      </c>
      <c r="V6" s="52">
        <v>0.076923</v>
      </c>
      <c r="W6" s="52">
        <v>0.148517</v>
      </c>
      <c r="X6" s="52">
        <v>1.162852</v>
      </c>
      <c r="Y6" s="52">
        <v>0.16666666666666666</v>
      </c>
      <c r="Z6" s="52"/>
      <c r="AA6" s="81">
        <v>6</v>
      </c>
      <c r="AB6" s="81"/>
      <c r="AC6" s="87"/>
      <c r="AD6" s="51"/>
      <c r="AE6" s="51"/>
      <c r="AF6" s="51"/>
      <c r="AG6" s="51"/>
      <c r="AH6" s="51"/>
      <c r="AI6" s="51"/>
      <c r="AJ6" s="108" t="s">
        <v>229</v>
      </c>
      <c r="AK6" s="108" t="s">
        <v>229</v>
      </c>
      <c r="AL6" s="108" t="s">
        <v>229</v>
      </c>
      <c r="AM6" s="108" t="s">
        <v>229</v>
      </c>
      <c r="AN6" s="105" t="str">
        <f>REPLACE(INDEX(GroupVertices[Group],MATCH(Vertices[[#This Row],[Vertex]],GroupVertices[Vertex],0)),1,1,"")</f>
        <v>1</v>
      </c>
      <c r="AO6" s="2"/>
      <c r="AP6" s="3"/>
      <c r="AQ6" s="3"/>
      <c r="AR6" s="3"/>
      <c r="AS6" s="3"/>
    </row>
    <row r="7" spans="1:45" ht="15">
      <c r="A7" s="14" t="s">
        <v>176</v>
      </c>
      <c r="B7" s="15"/>
      <c r="C7" s="15"/>
      <c r="D7" s="82">
        <v>16</v>
      </c>
      <c r="E7" s="80">
        <v>50</v>
      </c>
      <c r="F7" s="15"/>
      <c r="G7" s="15"/>
      <c r="H7" s="16" t="s">
        <v>176</v>
      </c>
      <c r="I7" s="65"/>
      <c r="J7" s="65"/>
      <c r="K7" s="16" t="s">
        <v>254</v>
      </c>
      <c r="L7" s="83"/>
      <c r="M7" s="84">
        <v>194.6277313232422</v>
      </c>
      <c r="N7" s="84">
        <v>5087.9873046875</v>
      </c>
      <c r="O7" s="75"/>
      <c r="P7" s="85"/>
      <c r="Q7" s="85"/>
      <c r="R7" s="86">
        <f>S7+T7</f>
        <v>4</v>
      </c>
      <c r="S7" s="51">
        <v>2</v>
      </c>
      <c r="T7" s="51">
        <v>2</v>
      </c>
      <c r="U7" s="52">
        <v>0</v>
      </c>
      <c r="V7" s="52">
        <v>0.066667</v>
      </c>
      <c r="W7" s="52">
        <v>0.103902</v>
      </c>
      <c r="X7" s="52">
        <v>0.822865</v>
      </c>
      <c r="Y7" s="52">
        <v>1</v>
      </c>
      <c r="Z7" s="52"/>
      <c r="AA7" s="81">
        <v>7</v>
      </c>
      <c r="AB7" s="81"/>
      <c r="AC7" s="87"/>
      <c r="AD7" s="51"/>
      <c r="AE7" s="51"/>
      <c r="AF7" s="51"/>
      <c r="AG7" s="51"/>
      <c r="AH7" s="51"/>
      <c r="AI7" s="51"/>
      <c r="AJ7" s="108" t="s">
        <v>229</v>
      </c>
      <c r="AK7" s="108" t="s">
        <v>229</v>
      </c>
      <c r="AL7" s="108" t="s">
        <v>229</v>
      </c>
      <c r="AM7" s="108" t="s">
        <v>229</v>
      </c>
      <c r="AN7" s="105" t="str">
        <f>REPLACE(INDEX(GroupVertices[Group],MATCH(Vertices[[#This Row],[Vertex]],GroupVertices[Vertex],0)),1,1,"")</f>
        <v>2</v>
      </c>
      <c r="AO7" s="2"/>
      <c r="AP7" s="3"/>
      <c r="AQ7" s="3"/>
      <c r="AR7" s="3"/>
      <c r="AS7" s="3"/>
    </row>
    <row r="8" spans="1:45" ht="15">
      <c r="A8" s="14" t="s">
        <v>175</v>
      </c>
      <c r="B8" s="15"/>
      <c r="C8" s="15"/>
      <c r="D8" s="82">
        <v>16</v>
      </c>
      <c r="E8" s="80">
        <v>50</v>
      </c>
      <c r="F8" s="15"/>
      <c r="G8" s="15"/>
      <c r="H8" s="16" t="s">
        <v>175</v>
      </c>
      <c r="I8" s="65"/>
      <c r="J8" s="65"/>
      <c r="K8" s="16" t="s">
        <v>254</v>
      </c>
      <c r="L8" s="83"/>
      <c r="M8" s="84">
        <v>7395.853515625</v>
      </c>
      <c r="N8" s="84">
        <v>6443.2548828125</v>
      </c>
      <c r="O8" s="75"/>
      <c r="P8" s="85"/>
      <c r="Q8" s="85"/>
      <c r="R8" s="86">
        <f>S8+T8</f>
        <v>4</v>
      </c>
      <c r="S8" s="51">
        <v>2</v>
      </c>
      <c r="T8" s="51">
        <v>2</v>
      </c>
      <c r="U8" s="52">
        <v>0</v>
      </c>
      <c r="V8" s="52">
        <v>0.066667</v>
      </c>
      <c r="W8" s="52">
        <v>0.103902</v>
      </c>
      <c r="X8" s="52">
        <v>0.822865</v>
      </c>
      <c r="Y8" s="52">
        <v>1</v>
      </c>
      <c r="Z8" s="52"/>
      <c r="AA8" s="81">
        <v>8</v>
      </c>
      <c r="AB8" s="81"/>
      <c r="AC8" s="87"/>
      <c r="AD8" s="51"/>
      <c r="AE8" s="51"/>
      <c r="AF8" s="51"/>
      <c r="AG8" s="51"/>
      <c r="AH8" s="51"/>
      <c r="AI8" s="51"/>
      <c r="AJ8" s="108" t="s">
        <v>229</v>
      </c>
      <c r="AK8" s="108" t="s">
        <v>229</v>
      </c>
      <c r="AL8" s="108" t="s">
        <v>229</v>
      </c>
      <c r="AM8" s="108" t="s">
        <v>229</v>
      </c>
      <c r="AN8" s="105" t="str">
        <f>REPLACE(INDEX(GroupVertices[Group],MATCH(Vertices[[#This Row],[Vertex]],GroupVertices[Vertex],0)),1,1,"")</f>
        <v>2</v>
      </c>
      <c r="AO8" s="2"/>
      <c r="AP8" s="3"/>
      <c r="AQ8" s="3"/>
      <c r="AR8" s="3"/>
      <c r="AS8" s="3"/>
    </row>
    <row r="9" spans="1:45" ht="15">
      <c r="A9" s="14" t="s">
        <v>177</v>
      </c>
      <c r="B9" s="109"/>
      <c r="C9" s="109"/>
      <c r="D9" s="110">
        <v>8</v>
      </c>
      <c r="E9" s="111">
        <v>50</v>
      </c>
      <c r="F9" s="109"/>
      <c r="G9" s="109"/>
      <c r="H9" s="112" t="s">
        <v>177</v>
      </c>
      <c r="I9" s="113"/>
      <c r="J9" s="113"/>
      <c r="K9" s="112" t="s">
        <v>255</v>
      </c>
      <c r="L9" s="114"/>
      <c r="M9" s="115">
        <v>7395.85400390625</v>
      </c>
      <c r="N9" s="115">
        <v>1389.7178955078125</v>
      </c>
      <c r="O9" s="116"/>
      <c r="P9" s="117"/>
      <c r="Q9" s="117"/>
      <c r="R9" s="118">
        <f>S9+T9</f>
        <v>2</v>
      </c>
      <c r="S9" s="51">
        <v>0</v>
      </c>
      <c r="T9" s="51">
        <v>2</v>
      </c>
      <c r="U9" s="52">
        <v>0</v>
      </c>
      <c r="V9" s="52">
        <v>0.066667</v>
      </c>
      <c r="W9" s="52">
        <v>0.111815</v>
      </c>
      <c r="X9" s="52">
        <v>0.803647</v>
      </c>
      <c r="Y9" s="52">
        <v>0.5</v>
      </c>
      <c r="Z9" s="119"/>
      <c r="AA9" s="120">
        <v>9</v>
      </c>
      <c r="AB9" s="120"/>
      <c r="AC9" s="87"/>
      <c r="AD9" s="51"/>
      <c r="AE9" s="51"/>
      <c r="AF9" s="51"/>
      <c r="AG9" s="51"/>
      <c r="AH9" s="51"/>
      <c r="AI9" s="51"/>
      <c r="AJ9" s="108" t="s">
        <v>229</v>
      </c>
      <c r="AK9" s="108" t="s">
        <v>229</v>
      </c>
      <c r="AL9" s="108" t="s">
        <v>229</v>
      </c>
      <c r="AM9" s="108" t="s">
        <v>229</v>
      </c>
      <c r="AN9" s="105" t="str">
        <f>REPLACE(INDEX(GroupVertices[Group],MATCH(Vertices[[#This Row],[Vertex]],GroupVertices[Vertex],0)),1,1,"")</f>
        <v>1</v>
      </c>
      <c r="AO9" s="2"/>
      <c r="AP9" s="3"/>
      <c r="AQ9" s="3"/>
      <c r="AR9" s="3"/>
      <c r="AS9" s="3"/>
    </row>
    <row r="10" spans="1:45" ht="15">
      <c r="A10" s="88" t="s">
        <v>181</v>
      </c>
      <c r="B10" s="89"/>
      <c r="C10" s="89"/>
      <c r="D10" s="90">
        <v>4</v>
      </c>
      <c r="E10" s="91">
        <v>50</v>
      </c>
      <c r="F10" s="89"/>
      <c r="G10" s="89"/>
      <c r="H10" s="92" t="s">
        <v>181</v>
      </c>
      <c r="I10" s="93"/>
      <c r="J10" s="93"/>
      <c r="K10" s="92" t="s">
        <v>253</v>
      </c>
      <c r="L10" s="94"/>
      <c r="M10" s="95">
        <v>9853.0263671875</v>
      </c>
      <c r="N10" s="95">
        <v>176.97344970703125</v>
      </c>
      <c r="O10" s="96"/>
      <c r="P10" s="97"/>
      <c r="Q10" s="97"/>
      <c r="R10" s="98">
        <f>S10+T10</f>
        <v>1</v>
      </c>
      <c r="S10" s="51">
        <v>1</v>
      </c>
      <c r="T10" s="51">
        <v>0</v>
      </c>
      <c r="U10" s="52">
        <v>0</v>
      </c>
      <c r="V10" s="52">
        <v>0.058824</v>
      </c>
      <c r="W10" s="52">
        <v>0.049981</v>
      </c>
      <c r="X10" s="52">
        <v>0.497129</v>
      </c>
      <c r="Y10" s="52">
        <v>0</v>
      </c>
      <c r="Z10" s="99"/>
      <c r="AA10" s="100">
        <v>10</v>
      </c>
      <c r="AB10" s="100"/>
      <c r="AC10" s="101"/>
      <c r="AD10" s="51"/>
      <c r="AE10" s="51"/>
      <c r="AF10" s="51"/>
      <c r="AG10" s="51"/>
      <c r="AH10" s="51"/>
      <c r="AI10" s="51"/>
      <c r="AJ10" s="51"/>
      <c r="AK10" s="51"/>
      <c r="AL10" s="51"/>
      <c r="AM10" s="51"/>
      <c r="AN10" s="102" t="str">
        <f>REPLACE(INDEX(GroupVertices[Group],MATCH(Vertices[[#This Row],[Vertex]],GroupVertices[Vertex],0)),1,1,"")</f>
        <v>3</v>
      </c>
      <c r="AO10" s="2"/>
      <c r="AP10" s="3"/>
      <c r="AQ10" s="3"/>
      <c r="AR10" s="3"/>
      <c r="AS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6" t="s">
        <v>39</v>
      </c>
      <c r="C1" s="67"/>
      <c r="D1" s="67"/>
      <c r="E1" s="68"/>
      <c r="F1" s="65" t="s">
        <v>43</v>
      </c>
      <c r="G1" s="69" t="s">
        <v>44</v>
      </c>
      <c r="H1" s="70"/>
      <c r="I1" s="71" t="s">
        <v>40</v>
      </c>
      <c r="J1" s="72"/>
      <c r="K1" s="73" t="s">
        <v>42</v>
      </c>
      <c r="L1" s="74"/>
      <c r="M1" s="74"/>
      <c r="N1" s="74"/>
      <c r="O1" s="74"/>
      <c r="P1" s="74"/>
      <c r="Q1" s="74"/>
      <c r="R1" s="74"/>
      <c r="S1" s="74"/>
      <c r="T1" s="74"/>
      <c r="U1" s="74"/>
      <c r="V1" s="74"/>
      <c r="W1" s="74"/>
      <c r="X1" s="74"/>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202</v>
      </c>
      <c r="Z2" s="13" t="s">
        <v>204</v>
      </c>
      <c r="AA2" s="13" t="s">
        <v>206</v>
      </c>
      <c r="AB2" s="13" t="s">
        <v>213</v>
      </c>
      <c r="AC2" s="13" t="s">
        <v>215</v>
      </c>
      <c r="AD2" s="13" t="s">
        <v>218</v>
      </c>
      <c r="AE2" s="13" t="s">
        <v>219</v>
      </c>
      <c r="AF2" s="13" t="s">
        <v>221</v>
      </c>
      <c r="AG2" s="13" t="s">
        <v>247</v>
      </c>
    </row>
    <row r="3" spans="1:33" ht="15">
      <c r="A3" s="132" t="s">
        <v>237</v>
      </c>
      <c r="B3" s="133" t="s">
        <v>240</v>
      </c>
      <c r="C3" s="133" t="s">
        <v>56</v>
      </c>
      <c r="D3" s="122"/>
      <c r="E3" s="122"/>
      <c r="F3" s="123" t="s">
        <v>248</v>
      </c>
      <c r="G3" s="124"/>
      <c r="H3" s="124"/>
      <c r="I3" s="125">
        <v>3</v>
      </c>
      <c r="J3" s="126"/>
      <c r="K3" s="127"/>
      <c r="L3" s="127"/>
      <c r="M3" s="127"/>
      <c r="N3" s="127"/>
      <c r="O3" s="127"/>
      <c r="P3" s="127"/>
      <c r="Q3" s="127"/>
      <c r="R3" s="127"/>
      <c r="S3" s="127"/>
      <c r="T3" s="127"/>
      <c r="U3" s="127"/>
      <c r="V3" s="127"/>
      <c r="W3" s="128"/>
      <c r="X3" s="128"/>
      <c r="Y3" s="129"/>
      <c r="Z3" s="129"/>
      <c r="AA3" s="129"/>
      <c r="AB3" s="129"/>
      <c r="AC3" s="129"/>
      <c r="AD3" s="129"/>
      <c r="AE3" s="129"/>
      <c r="AF3" s="129"/>
      <c r="AG3" s="104" t="s">
        <v>248</v>
      </c>
    </row>
    <row r="4" spans="1:33" ht="15">
      <c r="A4" s="134" t="s">
        <v>238</v>
      </c>
      <c r="B4" s="133" t="s">
        <v>241</v>
      </c>
      <c r="C4" s="133" t="s">
        <v>56</v>
      </c>
      <c r="D4" s="89"/>
      <c r="E4" s="89"/>
      <c r="F4" s="92" t="s">
        <v>250</v>
      </c>
      <c r="G4" s="96"/>
      <c r="H4" s="96"/>
      <c r="I4" s="100">
        <v>4</v>
      </c>
      <c r="J4" s="100"/>
      <c r="K4" s="130"/>
      <c r="L4" s="130"/>
      <c r="M4" s="130"/>
      <c r="N4" s="130"/>
      <c r="O4" s="130"/>
      <c r="P4" s="130"/>
      <c r="Q4" s="130"/>
      <c r="R4" s="130"/>
      <c r="S4" s="130"/>
      <c r="T4" s="130"/>
      <c r="U4" s="130"/>
      <c r="V4" s="130"/>
      <c r="W4" s="131"/>
      <c r="X4" s="131"/>
      <c r="Y4" s="129"/>
      <c r="Z4" s="129"/>
      <c r="AA4" s="129"/>
      <c r="AB4" s="129"/>
      <c r="AC4" s="129"/>
      <c r="AD4" s="129"/>
      <c r="AE4" s="129"/>
      <c r="AF4" s="129"/>
      <c r="AG4" s="129" t="s">
        <v>250</v>
      </c>
    </row>
    <row r="5" spans="1:33" ht="15">
      <c r="A5" s="134" t="s">
        <v>239</v>
      </c>
      <c r="B5" s="133" t="s">
        <v>242</v>
      </c>
      <c r="C5" s="133" t="s">
        <v>56</v>
      </c>
      <c r="D5" s="89"/>
      <c r="E5" s="89"/>
      <c r="F5" s="92" t="s">
        <v>249</v>
      </c>
      <c r="G5" s="96"/>
      <c r="H5" s="96"/>
      <c r="I5" s="100">
        <v>5</v>
      </c>
      <c r="J5" s="100"/>
      <c r="K5" s="130"/>
      <c r="L5" s="130"/>
      <c r="M5" s="130"/>
      <c r="N5" s="130"/>
      <c r="O5" s="130"/>
      <c r="P5" s="130"/>
      <c r="Q5" s="130"/>
      <c r="R5" s="130"/>
      <c r="S5" s="130"/>
      <c r="T5" s="130"/>
      <c r="U5" s="130"/>
      <c r="V5" s="130"/>
      <c r="W5" s="131"/>
      <c r="X5" s="131"/>
      <c r="Y5" s="129"/>
      <c r="Z5" s="129"/>
      <c r="AA5" s="129"/>
      <c r="AB5" s="129"/>
      <c r="AC5" s="129"/>
      <c r="AD5" s="129"/>
      <c r="AE5" s="129"/>
      <c r="AF5" s="129"/>
      <c r="AG5" s="129" t="s">
        <v>249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2" t="s">
        <v>237</v>
      </c>
      <c r="B2" s="105" t="s">
        <v>179</v>
      </c>
      <c r="C2" s="102">
        <f>VLOOKUP(GroupVertices[[#This Row],[Vertex]],Vertices[],MATCH("ID",Vertices[[#Headers],[Vertex]:[Vertex Group]],0),FALSE)</f>
        <v>6</v>
      </c>
    </row>
    <row r="3" spans="1:3" ht="15">
      <c r="A3" s="102" t="s">
        <v>237</v>
      </c>
      <c r="B3" s="105" t="s">
        <v>180</v>
      </c>
      <c r="C3" s="102">
        <f>VLOOKUP(GroupVertices[[#This Row],[Vertex]],Vertices[],MATCH("ID",Vertices[[#Headers],[Vertex]:[Vertex Group]],0),FALSE)</f>
        <v>5</v>
      </c>
    </row>
    <row r="4" spans="1:3" ht="15">
      <c r="A4" s="102" t="s">
        <v>237</v>
      </c>
      <c r="B4" s="105" t="s">
        <v>177</v>
      </c>
      <c r="C4" s="102">
        <f>VLOOKUP(GroupVertices[[#This Row],[Vertex]],Vertices[],MATCH("ID",Vertices[[#Headers],[Vertex]:[Vertex Group]],0),FALSE)</f>
        <v>9</v>
      </c>
    </row>
    <row r="5" spans="1:3" ht="15">
      <c r="A5" s="102" t="s">
        <v>238</v>
      </c>
      <c r="B5" s="105" t="s">
        <v>174</v>
      </c>
      <c r="C5" s="102">
        <f>VLOOKUP(GroupVertices[[#This Row],[Vertex]],Vertices[],MATCH("ID",Vertices[[#Headers],[Vertex]:[Vertex Group]],0),FALSE)</f>
        <v>3</v>
      </c>
    </row>
    <row r="6" spans="1:3" ht="15">
      <c r="A6" s="102" t="s">
        <v>238</v>
      </c>
      <c r="B6" s="105" t="s">
        <v>176</v>
      </c>
      <c r="C6" s="102">
        <f>VLOOKUP(GroupVertices[[#This Row],[Vertex]],Vertices[],MATCH("ID",Vertices[[#Headers],[Vertex]:[Vertex Group]],0),FALSE)</f>
        <v>7</v>
      </c>
    </row>
    <row r="7" spans="1:3" ht="15">
      <c r="A7" s="102" t="s">
        <v>238</v>
      </c>
      <c r="B7" s="105" t="s">
        <v>175</v>
      </c>
      <c r="C7" s="102">
        <f>VLOOKUP(GroupVertices[[#This Row],[Vertex]],Vertices[],MATCH("ID",Vertices[[#Headers],[Vertex]:[Vertex Group]],0),FALSE)</f>
        <v>8</v>
      </c>
    </row>
    <row r="8" spans="1:3" ht="15">
      <c r="A8" s="102" t="s">
        <v>239</v>
      </c>
      <c r="B8" s="105" t="s">
        <v>178</v>
      </c>
      <c r="C8" s="102">
        <f>VLOOKUP(GroupVertices[[#This Row],[Vertex]],Vertices[],MATCH("ID",Vertices[[#Headers],[Vertex]:[Vertex Group]],0),FALSE)</f>
        <v>4</v>
      </c>
    </row>
    <row r="9" spans="1:3" ht="15">
      <c r="A9" s="102" t="s">
        <v>239</v>
      </c>
      <c r="B9" s="105" t="s">
        <v>181</v>
      </c>
      <c r="C9" s="102">
        <f>VLOOKUP(GroupVertices[[#This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195</v>
      </c>
      <c r="B2" s="36" t="s">
        <v>193</v>
      </c>
      <c r="D2" s="33">
        <f>MIN(Vertices[Degree])</f>
        <v>1</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0.058824</v>
      </c>
      <c r="M2" s="40">
        <f>COUNTIF(Vertices[Closeness Centrality],"&gt;= "&amp;L2)-COUNTIF(Vertices[Closeness Centrality],"&gt;="&amp;L3)</f>
        <v>1</v>
      </c>
      <c r="N2" s="39">
        <f>MIN(Vertices[Eigenvector Centrality])</f>
        <v>0.049981</v>
      </c>
      <c r="O2" s="40">
        <f>COUNTIF(Vertices[Eigenvector Centrality],"&gt;= "&amp;N2)-COUNTIF(Vertices[Eigenvector Centrality],"&gt;="&amp;N3)</f>
        <v>1</v>
      </c>
      <c r="P2" s="39">
        <f>MIN(Vertices[PageRank])</f>
        <v>0.497129</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3"/>
      <c r="B3" s="103"/>
      <c r="D3" s="34">
        <f aca="true" t="shared" si="1" ref="D3:D26">D2+($D$57-$D$2)/BinDivisor</f>
        <v>1.0909090909090908</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0.4</v>
      </c>
      <c r="K3" s="42">
        <f>COUNTIF(Vertices[Betweenness Centrality],"&gt;= "&amp;J3)-COUNTIF(Vertices[Betweenness Centrality],"&gt;="&amp;J4)</f>
        <v>0</v>
      </c>
      <c r="L3" s="41">
        <f aca="true" t="shared" si="5" ref="L3:L26">L2+($L$57-$L$2)/BinDivisor</f>
        <v>0.059572654545454545</v>
      </c>
      <c r="M3" s="42">
        <f>COUNTIF(Vertices[Closeness Centrality],"&gt;= "&amp;L3)-COUNTIF(Vertices[Closeness Centrality],"&gt;="&amp;L4)</f>
        <v>0</v>
      </c>
      <c r="N3" s="41">
        <f aca="true" t="shared" si="6" ref="N3:N26">N2+($N$57-$N$2)/BinDivisor</f>
        <v>0.05240405454545454</v>
      </c>
      <c r="O3" s="42">
        <f>COUNTIF(Vertices[Eigenvector Centrality],"&gt;= "&amp;N3)-COUNTIF(Vertices[Eigenvector Centrality],"&gt;="&amp;N4)</f>
        <v>0</v>
      </c>
      <c r="P3" s="41">
        <f aca="true" t="shared" si="7" ref="P3:P26">P2+($P$57-$P$2)/BinDivisor</f>
        <v>0.5157399818181818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1.1818181818181817</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0.8</v>
      </c>
      <c r="K4" s="40">
        <f>COUNTIF(Vertices[Betweenness Centrality],"&gt;= "&amp;J4)-COUNTIF(Vertices[Betweenness Centrality],"&gt;="&amp;J5)</f>
        <v>0</v>
      </c>
      <c r="L4" s="39">
        <f t="shared" si="5"/>
        <v>0.06032130909090909</v>
      </c>
      <c r="M4" s="40">
        <f>COUNTIF(Vertices[Closeness Centrality],"&gt;= "&amp;L4)-COUNTIF(Vertices[Closeness Centrality],"&gt;="&amp;L5)</f>
        <v>0</v>
      </c>
      <c r="N4" s="39">
        <f t="shared" si="6"/>
        <v>0.054827109090909085</v>
      </c>
      <c r="O4" s="40">
        <f>COUNTIF(Vertices[Eigenvector Centrality],"&gt;= "&amp;N4)-COUNTIF(Vertices[Eigenvector Centrality],"&gt;="&amp;N5)</f>
        <v>0</v>
      </c>
      <c r="P4" s="39">
        <f t="shared" si="7"/>
        <v>0.5343509636363636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03"/>
      <c r="B5" s="103"/>
      <c r="D5" s="34">
        <f t="shared" si="1"/>
        <v>1.2727272727272725</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1.2000000000000002</v>
      </c>
      <c r="K5" s="42">
        <f>COUNTIF(Vertices[Betweenness Centrality],"&gt;= "&amp;J5)-COUNTIF(Vertices[Betweenness Centrality],"&gt;="&amp;J6)</f>
        <v>0</v>
      </c>
      <c r="L5" s="41">
        <f t="shared" si="5"/>
        <v>0.06106996363636363</v>
      </c>
      <c r="M5" s="42">
        <f>COUNTIF(Vertices[Closeness Centrality],"&gt;= "&amp;L5)-COUNTIF(Vertices[Closeness Centrality],"&gt;="&amp;L6)</f>
        <v>0</v>
      </c>
      <c r="N5" s="41">
        <f t="shared" si="6"/>
        <v>0.05725016363636363</v>
      </c>
      <c r="O5" s="42">
        <f>COUNTIF(Vertices[Eigenvector Centrality],"&gt;= "&amp;N5)-COUNTIF(Vertices[Eigenvector Centrality],"&gt;="&amp;N6)</f>
        <v>0</v>
      </c>
      <c r="P5" s="41">
        <f t="shared" si="7"/>
        <v>0.5529619454545454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7</v>
      </c>
      <c r="D6" s="34">
        <f t="shared" si="1"/>
        <v>1.3636363636363633</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1.6</v>
      </c>
      <c r="K6" s="40">
        <f>COUNTIF(Vertices[Betweenness Centrality],"&gt;= "&amp;J6)-COUNTIF(Vertices[Betweenness Centrality],"&gt;="&amp;J7)</f>
        <v>0</v>
      </c>
      <c r="L6" s="39">
        <f t="shared" si="5"/>
        <v>0.06181861818181818</v>
      </c>
      <c r="M6" s="40">
        <f>COUNTIF(Vertices[Closeness Centrality],"&gt;= "&amp;L6)-COUNTIF(Vertices[Closeness Centrality],"&gt;="&amp;L7)</f>
        <v>0</v>
      </c>
      <c r="N6" s="39">
        <f t="shared" si="6"/>
        <v>0.05967321818181817</v>
      </c>
      <c r="O6" s="40">
        <f>COUNTIF(Vertices[Eigenvector Centrality],"&gt;= "&amp;N6)-COUNTIF(Vertices[Eigenvector Centrality],"&gt;="&amp;N7)</f>
        <v>0</v>
      </c>
      <c r="P6" s="39">
        <f t="shared" si="7"/>
        <v>0.5715729272727271</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16</v>
      </c>
      <c r="D7" s="34">
        <f t="shared" si="1"/>
        <v>1.4545454545454541</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2</v>
      </c>
      <c r="K7" s="42">
        <f>COUNTIF(Vertices[Betweenness Centrality],"&gt;= "&amp;J7)-COUNTIF(Vertices[Betweenness Centrality],"&gt;="&amp;J8)</f>
        <v>0</v>
      </c>
      <c r="L7" s="41">
        <f t="shared" si="5"/>
        <v>0.06256727272727272</v>
      </c>
      <c r="M7" s="42">
        <f>COUNTIF(Vertices[Closeness Centrality],"&gt;= "&amp;L7)-COUNTIF(Vertices[Closeness Centrality],"&gt;="&amp;L8)</f>
        <v>0</v>
      </c>
      <c r="N7" s="41">
        <f t="shared" si="6"/>
        <v>0.062096272727272715</v>
      </c>
      <c r="O7" s="42">
        <f>COUNTIF(Vertices[Eigenvector Centrality],"&gt;= "&amp;N7)-COUNTIF(Vertices[Eigenvector Centrality],"&gt;="&amp;N8)</f>
        <v>0</v>
      </c>
      <c r="P7" s="41">
        <f t="shared" si="7"/>
        <v>0.5901839090909089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23</v>
      </c>
      <c r="D8" s="34">
        <f t="shared" si="1"/>
        <v>1.545454545454545</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2.4</v>
      </c>
      <c r="K8" s="40">
        <f>COUNTIF(Vertices[Betweenness Centrality],"&gt;= "&amp;J8)-COUNTIF(Vertices[Betweenness Centrality],"&gt;="&amp;J9)</f>
        <v>0</v>
      </c>
      <c r="L8" s="39">
        <f t="shared" si="5"/>
        <v>0.06331592727272727</v>
      </c>
      <c r="M8" s="40">
        <f>COUNTIF(Vertices[Closeness Centrality],"&gt;= "&amp;L8)-COUNTIF(Vertices[Closeness Centrality],"&gt;="&amp;L9)</f>
        <v>0</v>
      </c>
      <c r="N8" s="39">
        <f t="shared" si="6"/>
        <v>0.06451932727272726</v>
      </c>
      <c r="O8" s="40">
        <f>COUNTIF(Vertices[Eigenvector Centrality],"&gt;= "&amp;N8)-COUNTIF(Vertices[Eigenvector Centrality],"&gt;="&amp;N9)</f>
        <v>0</v>
      </c>
      <c r="P8" s="39">
        <f t="shared" si="7"/>
        <v>0.6087948909090907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03"/>
      <c r="B9" s="103"/>
      <c r="D9" s="34">
        <f t="shared" si="1"/>
        <v>1.6363636363636358</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2.8</v>
      </c>
      <c r="K9" s="42">
        <f>COUNTIF(Vertices[Betweenness Centrality],"&gt;= "&amp;J9)-COUNTIF(Vertices[Betweenness Centrality],"&gt;="&amp;J10)</f>
        <v>0</v>
      </c>
      <c r="L9" s="41">
        <f t="shared" si="5"/>
        <v>0.06406458181818181</v>
      </c>
      <c r="M9" s="42">
        <f>COUNTIF(Vertices[Closeness Centrality],"&gt;= "&amp;L9)-COUNTIF(Vertices[Closeness Centrality],"&gt;="&amp;L10)</f>
        <v>0</v>
      </c>
      <c r="N9" s="41">
        <f t="shared" si="6"/>
        <v>0.06694238181818181</v>
      </c>
      <c r="O9" s="42">
        <f>COUNTIF(Vertices[Eigenvector Centrality],"&gt;= "&amp;N9)-COUNTIF(Vertices[Eigenvector Centrality],"&gt;="&amp;N10)</f>
        <v>0</v>
      </c>
      <c r="P9" s="41">
        <f t="shared" si="7"/>
        <v>0.6274058727272724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1.7272727272727266</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3.1999999999999997</v>
      </c>
      <c r="K10" s="40">
        <f>COUNTIF(Vertices[Betweenness Centrality],"&gt;= "&amp;J10)-COUNTIF(Vertices[Betweenness Centrality],"&gt;="&amp;J11)</f>
        <v>0</v>
      </c>
      <c r="L10" s="39">
        <f t="shared" si="5"/>
        <v>0.06481323636363635</v>
      </c>
      <c r="M10" s="40">
        <f>COUNTIF(Vertices[Closeness Centrality],"&gt;= "&amp;L10)-COUNTIF(Vertices[Closeness Centrality],"&gt;="&amp;L11)</f>
        <v>0</v>
      </c>
      <c r="N10" s="39">
        <f t="shared" si="6"/>
        <v>0.06936543636363636</v>
      </c>
      <c r="O10" s="40">
        <f>COUNTIF(Vertices[Eigenvector Centrality],"&gt;= "&amp;N10)-COUNTIF(Vertices[Eigenvector Centrality],"&gt;="&amp;N11)</f>
        <v>0</v>
      </c>
      <c r="P10" s="39">
        <f t="shared" si="7"/>
        <v>0.6460168545454542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03"/>
      <c r="B11" s="103"/>
      <c r="D11" s="34">
        <f t="shared" si="1"/>
        <v>1.8181818181818175</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3.5999999999999996</v>
      </c>
      <c r="K11" s="42">
        <f>COUNTIF(Vertices[Betweenness Centrality],"&gt;= "&amp;J11)-COUNTIF(Vertices[Betweenness Centrality],"&gt;="&amp;J12)</f>
        <v>0</v>
      </c>
      <c r="L11" s="41">
        <f t="shared" si="5"/>
        <v>0.0655618909090909</v>
      </c>
      <c r="M11" s="42">
        <f>COUNTIF(Vertices[Closeness Centrality],"&gt;= "&amp;L11)-COUNTIF(Vertices[Closeness Centrality],"&gt;="&amp;L12)</f>
        <v>0</v>
      </c>
      <c r="N11" s="41">
        <f t="shared" si="6"/>
        <v>0.07178849090909091</v>
      </c>
      <c r="O11" s="42">
        <f>COUNTIF(Vertices[Eigenvector Centrality],"&gt;= "&amp;N11)-COUNTIF(Vertices[Eigenvector Centrality],"&gt;="&amp;N12)</f>
        <v>0</v>
      </c>
      <c r="P11" s="41">
        <f t="shared" si="7"/>
        <v>0.664627836363636</v>
      </c>
      <c r="Q11" s="42">
        <f>COUNTIF(Vertices[PageRank],"&gt;= "&amp;P11)-COUNTIF(Vertices[PageRank],"&gt;="&amp;P12)</f>
        <v>0</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170</v>
      </c>
      <c r="B12" s="36">
        <v>0.3</v>
      </c>
      <c r="D12" s="34">
        <f t="shared" si="1"/>
        <v>1.9090909090909083</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3.9999999999999996</v>
      </c>
      <c r="K12" s="40">
        <f>COUNTIF(Vertices[Betweenness Centrality],"&gt;= "&amp;J12)-COUNTIF(Vertices[Betweenness Centrality],"&gt;="&amp;J13)</f>
        <v>0</v>
      </c>
      <c r="L12" s="39">
        <f t="shared" si="5"/>
        <v>0.06631054545454544</v>
      </c>
      <c r="M12" s="40">
        <f>COUNTIF(Vertices[Closeness Centrality],"&gt;= "&amp;L12)-COUNTIF(Vertices[Closeness Centrality],"&gt;="&amp;L13)</f>
        <v>3</v>
      </c>
      <c r="N12" s="39">
        <f t="shared" si="6"/>
        <v>0.07421154545454546</v>
      </c>
      <c r="O12" s="40">
        <f>COUNTIF(Vertices[Eigenvector Centrality],"&gt;= "&amp;N12)-COUNTIF(Vertices[Eigenvector Centrality],"&gt;="&amp;N13)</f>
        <v>0</v>
      </c>
      <c r="P12" s="39">
        <f t="shared" si="7"/>
        <v>0.6832388181818178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0.46153846153846156</v>
      </c>
      <c r="D13" s="34">
        <f t="shared" si="1"/>
        <v>1.9999999999999991</v>
      </c>
      <c r="E13" s="3">
        <f>COUNTIF(Vertices[Degree],"&gt;= "&amp;D13)-COUNTIF(Vertices[Degree],"&gt;="&amp;D14)</f>
        <v>1</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4.3999999999999995</v>
      </c>
      <c r="K13" s="42">
        <f>COUNTIF(Vertices[Betweenness Centrality],"&gt;= "&amp;J13)-COUNTIF(Vertices[Betweenness Centrality],"&gt;="&amp;J14)</f>
        <v>0</v>
      </c>
      <c r="L13" s="41">
        <f t="shared" si="5"/>
        <v>0.06705919999999999</v>
      </c>
      <c r="M13" s="42">
        <f>COUNTIF(Vertices[Closeness Centrality],"&gt;= "&amp;L13)-COUNTIF(Vertices[Closeness Centrality],"&gt;="&amp;L14)</f>
        <v>0</v>
      </c>
      <c r="N13" s="41">
        <f t="shared" si="6"/>
        <v>0.07663460000000001</v>
      </c>
      <c r="O13" s="42">
        <f>COUNTIF(Vertices[Eigenvector Centrality],"&gt;= "&amp;N13)-COUNTIF(Vertices[Eigenvector Centrality],"&gt;="&amp;N14)</f>
        <v>0</v>
      </c>
      <c r="P13" s="41">
        <f t="shared" si="7"/>
        <v>0.7018497999999995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03"/>
      <c r="B14" s="103"/>
      <c r="D14" s="34">
        <f t="shared" si="1"/>
        <v>2.09090909090909</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4.8</v>
      </c>
      <c r="K14" s="40">
        <f>COUNTIF(Vertices[Betweenness Centrality],"&gt;= "&amp;J14)-COUNTIF(Vertices[Betweenness Centrality],"&gt;="&amp;J15)</f>
        <v>0</v>
      </c>
      <c r="L14" s="39">
        <f t="shared" si="5"/>
        <v>0.06780785454545453</v>
      </c>
      <c r="M14" s="40">
        <f>COUNTIF(Vertices[Closeness Centrality],"&gt;= "&amp;L14)-COUNTIF(Vertices[Closeness Centrality],"&gt;="&amp;L15)</f>
        <v>0</v>
      </c>
      <c r="N14" s="39">
        <f t="shared" si="6"/>
        <v>0.07905765454545456</v>
      </c>
      <c r="O14" s="40">
        <f>COUNTIF(Vertices[Eigenvector Centrality],"&gt;= "&amp;N14)-COUNTIF(Vertices[Eigenvector Centrality],"&gt;="&amp;N15)</f>
        <v>0</v>
      </c>
      <c r="P14" s="39">
        <f t="shared" si="7"/>
        <v>0.7204607818181813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2.1818181818181808</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1</v>
      </c>
      <c r="J15" s="41">
        <f t="shared" si="4"/>
        <v>5.2</v>
      </c>
      <c r="K15" s="42">
        <f>COUNTIF(Vertices[Betweenness Centrality],"&gt;= "&amp;J15)-COUNTIF(Vertices[Betweenness Centrality],"&gt;="&amp;J16)</f>
        <v>0</v>
      </c>
      <c r="L15" s="41">
        <f t="shared" si="5"/>
        <v>0.06855650909090907</v>
      </c>
      <c r="M15" s="42">
        <f>COUNTIF(Vertices[Closeness Centrality],"&gt;= "&amp;L15)-COUNTIF(Vertices[Closeness Centrality],"&gt;="&amp;L16)</f>
        <v>0</v>
      </c>
      <c r="N15" s="41">
        <f t="shared" si="6"/>
        <v>0.08148070909090911</v>
      </c>
      <c r="O15" s="42">
        <f>COUNTIF(Vertices[Eigenvector Centrality],"&gt;= "&amp;N15)-COUNTIF(Vertices[Eigenvector Centrality],"&gt;="&amp;N16)</f>
        <v>0</v>
      </c>
      <c r="P15" s="41">
        <f t="shared" si="7"/>
        <v>0.7390717636363631</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2.2727272727272716</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5.6000000000000005</v>
      </c>
      <c r="K16" s="40">
        <f>COUNTIF(Vertices[Betweenness Centrality],"&gt;= "&amp;J16)-COUNTIF(Vertices[Betweenness Centrality],"&gt;="&amp;J17)</f>
        <v>0</v>
      </c>
      <c r="L16" s="39">
        <f t="shared" si="5"/>
        <v>0.06930516363636362</v>
      </c>
      <c r="M16" s="40">
        <f>COUNTIF(Vertices[Closeness Centrality],"&gt;= "&amp;L16)-COUNTIF(Vertices[Closeness Centrality],"&gt;="&amp;L17)</f>
        <v>0</v>
      </c>
      <c r="N16" s="39">
        <f t="shared" si="6"/>
        <v>0.08390376363636366</v>
      </c>
      <c r="O16" s="40">
        <f>COUNTIF(Vertices[Eigenvector Centrality],"&gt;= "&amp;N16)-COUNTIF(Vertices[Eigenvector Centrality],"&gt;="&amp;N17)</f>
        <v>0</v>
      </c>
      <c r="P16" s="39">
        <f t="shared" si="7"/>
        <v>0.7576827454545448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2.3636363636363624</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6.000000000000001</v>
      </c>
      <c r="K17" s="42">
        <f>COUNTIF(Vertices[Betweenness Centrality],"&gt;= "&amp;J17)-COUNTIF(Vertices[Betweenness Centrality],"&gt;="&amp;J18)</f>
        <v>1</v>
      </c>
      <c r="L17" s="41">
        <f t="shared" si="5"/>
        <v>0.07005381818181816</v>
      </c>
      <c r="M17" s="42">
        <f>COUNTIF(Vertices[Closeness Centrality],"&gt;= "&amp;L17)-COUNTIF(Vertices[Closeness Centrality],"&gt;="&amp;L18)</f>
        <v>0</v>
      </c>
      <c r="N17" s="41">
        <f t="shared" si="6"/>
        <v>0.08632681818181821</v>
      </c>
      <c r="O17" s="42">
        <f>COUNTIF(Vertices[Eigenvector Centrality],"&gt;= "&amp;N17)-COUNTIF(Vertices[Eigenvector Centrality],"&gt;="&amp;N18)</f>
        <v>0</v>
      </c>
      <c r="P17" s="41">
        <f t="shared" si="7"/>
        <v>0.7762937272727266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23</v>
      </c>
      <c r="D18" s="34">
        <f t="shared" si="1"/>
        <v>2.4545454545454533</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6.400000000000001</v>
      </c>
      <c r="K18" s="40">
        <f>COUNTIF(Vertices[Betweenness Centrality],"&gt;= "&amp;J18)-COUNTIF(Vertices[Betweenness Centrality],"&gt;="&amp;J19)</f>
        <v>0</v>
      </c>
      <c r="L18" s="39">
        <f t="shared" si="5"/>
        <v>0.0708024727272727</v>
      </c>
      <c r="M18" s="40">
        <f>COUNTIF(Vertices[Closeness Centrality],"&gt;= "&amp;L18)-COUNTIF(Vertices[Closeness Centrality],"&gt;="&amp;L19)</f>
        <v>0</v>
      </c>
      <c r="N18" s="39">
        <f t="shared" si="6"/>
        <v>0.08874987272727276</v>
      </c>
      <c r="O18" s="40">
        <f>COUNTIF(Vertices[Eigenvector Centrality],"&gt;= "&amp;N18)-COUNTIF(Vertices[Eigenvector Centrality],"&gt;="&amp;N19)</f>
        <v>0</v>
      </c>
      <c r="P18" s="39">
        <f t="shared" si="7"/>
        <v>0.7949047090909084</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03"/>
      <c r="B19" s="103"/>
      <c r="D19" s="34">
        <f t="shared" si="1"/>
        <v>2.545454545454544</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6.800000000000002</v>
      </c>
      <c r="K19" s="42">
        <f>COUNTIF(Vertices[Betweenness Centrality],"&gt;= "&amp;J19)-COUNTIF(Vertices[Betweenness Centrality],"&gt;="&amp;J20)</f>
        <v>0</v>
      </c>
      <c r="L19" s="41">
        <f t="shared" si="5"/>
        <v>0.07155112727272725</v>
      </c>
      <c r="M19" s="42">
        <f>COUNTIF(Vertices[Closeness Centrality],"&gt;= "&amp;L19)-COUNTIF(Vertices[Closeness Centrality],"&gt;="&amp;L20)</f>
        <v>0</v>
      </c>
      <c r="N19" s="41">
        <f t="shared" si="6"/>
        <v>0.09117292727272731</v>
      </c>
      <c r="O19" s="42">
        <f>COUNTIF(Vertices[Eigenvector Centrality],"&gt;= "&amp;N19)-COUNTIF(Vertices[Eigenvector Centrality],"&gt;="&amp;N20)</f>
        <v>0</v>
      </c>
      <c r="P19" s="41">
        <f t="shared" si="7"/>
        <v>0.8135156909090902</v>
      </c>
      <c r="Q19" s="42">
        <f>COUNTIF(Vertices[PageRank],"&gt;= "&amp;P19)-COUNTIF(Vertices[PageRank],"&gt;="&amp;P20)</f>
        <v>2</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2.636363636363635</v>
      </c>
      <c r="E20" s="3">
        <f>COUNTIF(Vertices[Degree],"&gt;= "&amp;D20)-COUNTIF(Vertices[Degree],"&gt;="&amp;D21)</f>
        <v>0</v>
      </c>
      <c r="F20" s="39">
        <f t="shared" si="2"/>
        <v>0.981818181818182</v>
      </c>
      <c r="G20" s="40">
        <f>COUNTIF(Vertices[In-Degree],"&gt;= "&amp;F20)-COUNTIF(Vertices[In-Degree],"&gt;="&amp;F21)</f>
        <v>2</v>
      </c>
      <c r="H20" s="39">
        <f t="shared" si="3"/>
        <v>1.3090909090909093</v>
      </c>
      <c r="I20" s="40">
        <f>COUNTIF(Vertices[Out-Degree],"&gt;= "&amp;H20)-COUNTIF(Vertices[Out-Degree],"&gt;="&amp;H21)</f>
        <v>0</v>
      </c>
      <c r="J20" s="39">
        <f t="shared" si="4"/>
        <v>7.200000000000002</v>
      </c>
      <c r="K20" s="40">
        <f>COUNTIF(Vertices[Betweenness Centrality],"&gt;= "&amp;J20)-COUNTIF(Vertices[Betweenness Centrality],"&gt;="&amp;J21)</f>
        <v>0</v>
      </c>
      <c r="L20" s="39">
        <f t="shared" si="5"/>
        <v>0.0722997818181818</v>
      </c>
      <c r="M20" s="40">
        <f>COUNTIF(Vertices[Closeness Centrality],"&gt;= "&amp;L20)-COUNTIF(Vertices[Closeness Centrality],"&gt;="&amp;L21)</f>
        <v>0</v>
      </c>
      <c r="N20" s="39">
        <f t="shared" si="6"/>
        <v>0.09359598181818186</v>
      </c>
      <c r="O20" s="40">
        <f>COUNTIF(Vertices[Eigenvector Centrality],"&gt;= "&amp;N20)-COUNTIF(Vertices[Eigenvector Centrality],"&gt;="&amp;N21)</f>
        <v>0</v>
      </c>
      <c r="P20" s="39">
        <f t="shared" si="7"/>
        <v>0.8321266727272719</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1.6875</v>
      </c>
      <c r="D21" s="34">
        <f t="shared" si="1"/>
        <v>2.7272727272727257</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7.600000000000002</v>
      </c>
      <c r="K21" s="42">
        <f>COUNTIF(Vertices[Betweenness Centrality],"&gt;= "&amp;J21)-COUNTIF(Vertices[Betweenness Centrality],"&gt;="&amp;J22)</f>
        <v>0</v>
      </c>
      <c r="L21" s="41">
        <f t="shared" si="5"/>
        <v>0.07304843636363634</v>
      </c>
      <c r="M21" s="42">
        <f>COUNTIF(Vertices[Closeness Centrality],"&gt;= "&amp;L21)-COUNTIF(Vertices[Closeness Centrality],"&gt;="&amp;L22)</f>
        <v>0</v>
      </c>
      <c r="N21" s="41">
        <f t="shared" si="6"/>
        <v>0.09601903636363641</v>
      </c>
      <c r="O21" s="42">
        <f>COUNTIF(Vertices[Eigenvector Centrality],"&gt;= "&amp;N21)-COUNTIF(Vertices[Eigenvector Centrality],"&gt;="&amp;N22)</f>
        <v>0</v>
      </c>
      <c r="P21" s="41">
        <f t="shared" si="7"/>
        <v>0.8507376545454537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03"/>
      <c r="B22" s="103"/>
      <c r="D22" s="34">
        <f t="shared" si="1"/>
        <v>2.8181818181818166</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8.000000000000002</v>
      </c>
      <c r="K22" s="40">
        <f>COUNTIF(Vertices[Betweenness Centrality],"&gt;= "&amp;J22)-COUNTIF(Vertices[Betweenness Centrality],"&gt;="&amp;J23)</f>
        <v>0</v>
      </c>
      <c r="L22" s="39">
        <f t="shared" si="5"/>
        <v>0.07379709090909088</v>
      </c>
      <c r="M22" s="40">
        <f>COUNTIF(Vertices[Closeness Centrality],"&gt;= "&amp;L22)-COUNTIF(Vertices[Closeness Centrality],"&gt;="&amp;L23)</f>
        <v>0</v>
      </c>
      <c r="N22" s="39">
        <f t="shared" si="6"/>
        <v>0.09844209090909097</v>
      </c>
      <c r="O22" s="40">
        <f>COUNTIF(Vertices[Eigenvector Centrality],"&gt;= "&amp;N22)-COUNTIF(Vertices[Eigenvector Centrality],"&gt;="&amp;N23)</f>
        <v>0</v>
      </c>
      <c r="P22" s="39">
        <f t="shared" si="7"/>
        <v>0.8693486363636355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0.23214285714285715</v>
      </c>
      <c r="D23" s="34">
        <f t="shared" si="1"/>
        <v>2.9090909090909074</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8.400000000000002</v>
      </c>
      <c r="K23" s="42">
        <f>COUNTIF(Vertices[Betweenness Centrality],"&gt;= "&amp;J23)-COUNTIF(Vertices[Betweenness Centrality],"&gt;="&amp;J24)</f>
        <v>0</v>
      </c>
      <c r="L23" s="41">
        <f t="shared" si="5"/>
        <v>0.07454574545454543</v>
      </c>
      <c r="M23" s="42">
        <f>COUNTIF(Vertices[Closeness Centrality],"&gt;= "&amp;L23)-COUNTIF(Vertices[Closeness Centrality],"&gt;="&amp;L24)</f>
        <v>0</v>
      </c>
      <c r="N23" s="41">
        <f t="shared" si="6"/>
        <v>0.10086514545454552</v>
      </c>
      <c r="O23" s="42">
        <f>COUNTIF(Vertices[Eigenvector Centrality],"&gt;= "&amp;N23)-COUNTIF(Vertices[Eigenvector Centrality],"&gt;="&amp;N24)</f>
        <v>0</v>
      </c>
      <c r="P23" s="41">
        <f t="shared" si="7"/>
        <v>0.8879596181818172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196</v>
      </c>
      <c r="B24" s="36" t="s">
        <v>198</v>
      </c>
      <c r="D24" s="34">
        <f t="shared" si="1"/>
        <v>2.9999999999999982</v>
      </c>
      <c r="E24" s="3">
        <f>COUNTIF(Vertices[Degree],"&gt;= "&amp;D24)-COUNTIF(Vertices[Degree],"&gt;="&amp;D25)</f>
        <v>3</v>
      </c>
      <c r="F24" s="39">
        <f t="shared" si="2"/>
        <v>1.2</v>
      </c>
      <c r="G24" s="40">
        <f>COUNTIF(Vertices[In-Degree],"&gt;= "&amp;F24)-COUNTIF(Vertices[In-Degree],"&gt;="&amp;F25)</f>
        <v>0</v>
      </c>
      <c r="H24" s="39">
        <f t="shared" si="3"/>
        <v>1.6000000000000003</v>
      </c>
      <c r="I24" s="40">
        <f>COUNTIF(Vertices[Out-Degree],"&gt;= "&amp;H24)-COUNTIF(Vertices[Out-Degree],"&gt;="&amp;H25)</f>
        <v>0</v>
      </c>
      <c r="J24" s="39">
        <f t="shared" si="4"/>
        <v>8.800000000000002</v>
      </c>
      <c r="K24" s="40">
        <f>COUNTIF(Vertices[Betweenness Centrality],"&gt;= "&amp;J24)-COUNTIF(Vertices[Betweenness Centrality],"&gt;="&amp;J25)</f>
        <v>1</v>
      </c>
      <c r="L24" s="39">
        <f t="shared" si="5"/>
        <v>0.07529439999999997</v>
      </c>
      <c r="M24" s="40">
        <f>COUNTIF(Vertices[Closeness Centrality],"&gt;= "&amp;L24)-COUNTIF(Vertices[Closeness Centrality],"&gt;="&amp;L25)</f>
        <v>0</v>
      </c>
      <c r="N24" s="39">
        <f t="shared" si="6"/>
        <v>0.10328820000000007</v>
      </c>
      <c r="O24" s="40">
        <f>COUNTIF(Vertices[Eigenvector Centrality],"&gt;= "&amp;N24)-COUNTIF(Vertices[Eigenvector Centrality],"&gt;="&amp;N25)</f>
        <v>2</v>
      </c>
      <c r="P24" s="39">
        <f t="shared" si="7"/>
        <v>0.906570599999999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03"/>
      <c r="B25" s="103"/>
      <c r="D25" s="34">
        <f t="shared" si="1"/>
        <v>3.090909090909089</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9.200000000000003</v>
      </c>
      <c r="K25" s="42">
        <f>COUNTIF(Vertices[Betweenness Centrality],"&gt;= "&amp;J25)-COUNTIF(Vertices[Betweenness Centrality],"&gt;="&amp;J26)</f>
        <v>0</v>
      </c>
      <c r="L25" s="41">
        <f t="shared" si="5"/>
        <v>0.07604305454545451</v>
      </c>
      <c r="M25" s="42">
        <f>COUNTIF(Vertices[Closeness Centrality],"&gt;= "&amp;L25)-COUNTIF(Vertices[Closeness Centrality],"&gt;="&amp;L26)</f>
        <v>0</v>
      </c>
      <c r="N25" s="41">
        <f t="shared" si="6"/>
        <v>0.10571125454545462</v>
      </c>
      <c r="O25" s="42">
        <f>COUNTIF(Vertices[Eigenvector Centrality],"&gt;= "&amp;N25)-COUNTIF(Vertices[Eigenvector Centrality],"&gt;="&amp;N26)</f>
        <v>0</v>
      </c>
      <c r="P25" s="41">
        <f t="shared" si="7"/>
        <v>0.9251815818181808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197</v>
      </c>
      <c r="B26" s="36" t="s">
        <v>199</v>
      </c>
      <c r="D26" s="34">
        <f t="shared" si="1"/>
        <v>3.18181818181818</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9.600000000000003</v>
      </c>
      <c r="K26" s="40">
        <f>COUNTIF(Vertices[Betweenness Centrality],"&gt;= "&amp;J26)-COUNTIF(Vertices[Betweenness Centrality],"&gt;="&amp;J28)</f>
        <v>0</v>
      </c>
      <c r="L26" s="39">
        <f t="shared" si="5"/>
        <v>0.07679170909090906</v>
      </c>
      <c r="M26" s="40">
        <f>COUNTIF(Vertices[Closeness Centrality],"&gt;= "&amp;L26)-COUNTIF(Vertices[Closeness Centrality],"&gt;="&amp;L28)</f>
        <v>1</v>
      </c>
      <c r="N26" s="39">
        <f t="shared" si="6"/>
        <v>0.10813430909090917</v>
      </c>
      <c r="O26" s="40">
        <f>COUNTIF(Vertices[Eigenvector Centrality],"&gt;= "&amp;N26)-COUNTIF(Vertices[Eigenvector Centrality],"&gt;="&amp;N28)</f>
        <v>0</v>
      </c>
      <c r="P26" s="39">
        <f t="shared" si="7"/>
        <v>0.9437925636363625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-3</v>
      </c>
      <c r="F27" s="76"/>
      <c r="G27" s="77">
        <f>COUNTIF(Vertices[In-Degree],"&gt;= "&amp;F27)-COUNTIF(Vertices[In-Degree],"&gt;="&amp;F28)</f>
        <v>-5</v>
      </c>
      <c r="H27" s="76"/>
      <c r="I27" s="77">
        <f>COUNTIF(Vertices[Out-Degree],"&gt;= "&amp;H27)-COUNTIF(Vertices[Out-Degree],"&gt;="&amp;H28)</f>
        <v>-5</v>
      </c>
      <c r="J27" s="76"/>
      <c r="K27" s="77">
        <f>COUNTIF(Vertices[Betweenness Centrality],"&gt;= "&amp;J27)-COUNTIF(Vertices[Betweenness Centrality],"&gt;="&amp;J28)</f>
        <v>-2</v>
      </c>
      <c r="L27" s="76"/>
      <c r="M27" s="77">
        <f>COUNTIF(Vertices[Closeness Centrality],"&gt;= "&amp;L27)-COUNTIF(Vertices[Closeness Centrality],"&gt;="&amp;L28)</f>
        <v>-3</v>
      </c>
      <c r="N27" s="76"/>
      <c r="O27" s="77">
        <f>COUNTIF(Vertices[Eigenvector Centrality],"&gt;= "&amp;N27)-COUNTIF(Vertices[Eigenvector Centrality],"&gt;="&amp;N28)</f>
        <v>-5</v>
      </c>
      <c r="P27" s="76"/>
      <c r="Q27" s="77">
        <f>COUNTIF(Vertices[Eigenvector Centrality],"&gt;= "&amp;P27)-COUNTIF(Vertices[Eigenvector Centrality],"&gt;="&amp;P28)</f>
        <v>0</v>
      </c>
      <c r="R27" s="76"/>
      <c r="S27" s="78">
        <f>COUNTIF(Vertices[Clustering Coefficient],"&gt;= "&amp;R27)-COUNTIF(Vertices[Clustering Coefficient],"&gt;="&amp;R28)</f>
        <v>-3</v>
      </c>
      <c r="T27" s="76"/>
      <c r="U27" s="77">
        <f ca="1">COUNTIF(Vertices[Clustering Coefficient],"&gt;= "&amp;T27)-COUNTIF(Vertices[Clustering Coefficient],"&gt;="&amp;T28)</f>
        <v>0</v>
      </c>
    </row>
    <row r="28" spans="4:21" ht="15">
      <c r="D28" s="34">
        <f>D26+($D$57-$D$2)/BinDivisor</f>
        <v>3.2727272727272707</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10.000000000000004</v>
      </c>
      <c r="K28" s="42">
        <f>COUNTIF(Vertices[Betweenness Centrality],"&gt;= "&amp;J28)-COUNTIF(Vertices[Betweenness Centrality],"&gt;="&amp;J40)</f>
        <v>0</v>
      </c>
      <c r="L28" s="41">
        <f>L26+($L$57-$L$2)/BinDivisor</f>
        <v>0.0775403636363636</v>
      </c>
      <c r="M28" s="42">
        <f>COUNTIF(Vertices[Closeness Centrality],"&gt;= "&amp;L28)-COUNTIF(Vertices[Closeness Centrality],"&gt;="&amp;L40)</f>
        <v>0</v>
      </c>
      <c r="N28" s="41">
        <f>N26+($N$57-$N$2)/BinDivisor</f>
        <v>0.11055736363636372</v>
      </c>
      <c r="O28" s="42">
        <f>COUNTIF(Vertices[Eigenvector Centrality],"&gt;= "&amp;N28)-COUNTIF(Vertices[Eigenvector Centrality],"&gt;="&amp;N40)</f>
        <v>1</v>
      </c>
      <c r="P28" s="41">
        <f>P26+($P$57-$P$2)/BinDivisor</f>
        <v>0.9624035454545443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6"/>
      <c r="G29" s="77">
        <f>COUNTIF(Vertices[In-Degree],"&gt;= "&amp;F29)-COUNTIF(Vertices[In-Degree],"&gt;="&amp;F30)</f>
        <v>0</v>
      </c>
      <c r="H29" s="76"/>
      <c r="I29" s="77">
        <f>COUNTIF(Vertices[Out-Degree],"&gt;= "&amp;H29)-COUNTIF(Vertices[Out-Degree],"&gt;="&amp;H30)</f>
        <v>0</v>
      </c>
      <c r="J29" s="76"/>
      <c r="K29" s="77">
        <f>COUNTIF(Vertices[Betweenness Centrality],"&gt;= "&amp;J29)-COUNTIF(Vertices[Betweenness Centrality],"&gt;="&amp;J30)</f>
        <v>0</v>
      </c>
      <c r="L29" s="76"/>
      <c r="M29" s="77">
        <f>COUNTIF(Vertices[Closeness Centrality],"&gt;= "&amp;L29)-COUNTIF(Vertices[Closeness Centrality],"&gt;="&amp;L30)</f>
        <v>0</v>
      </c>
      <c r="N29" s="76"/>
      <c r="O29" s="77">
        <f>COUNTIF(Vertices[Eigenvector Centrality],"&gt;= "&amp;N29)-COUNTIF(Vertices[Eigenvector Centrality],"&gt;="&amp;N30)</f>
        <v>0</v>
      </c>
      <c r="P29" s="76"/>
      <c r="Q29" s="77">
        <f>COUNTIF(Vertices[Eigenvector Centrality],"&gt;= "&amp;P29)-COUNTIF(Vertices[Eigenvector Centrality],"&gt;="&amp;P30)</f>
        <v>0</v>
      </c>
      <c r="R29" s="76"/>
      <c r="S29" s="78">
        <f>COUNTIF(Vertices[Clustering Coefficient],"&gt;= "&amp;R29)-COUNTIF(Vertices[Clustering Coefficient],"&gt;="&amp;R30)</f>
        <v>0</v>
      </c>
      <c r="T29" s="76"/>
      <c r="U29" s="77">
        <f>COUNTIF(Vertices[Clustering Coefficient],"&gt;= "&amp;T29)-COUNTIF(Vertices[Clustering Coefficient],"&gt;="&amp;T30)</f>
        <v>0</v>
      </c>
    </row>
    <row r="30" spans="4:21" ht="15">
      <c r="D30" s="34"/>
      <c r="E30" s="3">
        <f>COUNTIF(Vertices[Degree],"&gt;= "&amp;D30)-COUNTIF(Vertices[Degree],"&gt;="&amp;D31)</f>
        <v>0</v>
      </c>
      <c r="F30" s="76"/>
      <c r="G30" s="77">
        <f>COUNTIF(Vertices[In-Degree],"&gt;= "&amp;F30)-COUNTIF(Vertices[In-Degree],"&gt;="&amp;F31)</f>
        <v>0</v>
      </c>
      <c r="H30" s="76"/>
      <c r="I30" s="77">
        <f>COUNTIF(Vertices[Out-Degree],"&gt;= "&amp;H30)-COUNTIF(Vertices[Out-Degree],"&gt;="&amp;H31)</f>
        <v>0</v>
      </c>
      <c r="J30" s="76"/>
      <c r="K30" s="77">
        <f>COUNTIF(Vertices[Betweenness Centrality],"&gt;= "&amp;J30)-COUNTIF(Vertices[Betweenness Centrality],"&gt;="&amp;J31)</f>
        <v>0</v>
      </c>
      <c r="L30" s="76"/>
      <c r="M30" s="77">
        <f>COUNTIF(Vertices[Closeness Centrality],"&gt;= "&amp;L30)-COUNTIF(Vertices[Closeness Centrality],"&gt;="&amp;L31)</f>
        <v>0</v>
      </c>
      <c r="N30" s="76"/>
      <c r="O30" s="77">
        <f>COUNTIF(Vertices[Eigenvector Centrality],"&gt;= "&amp;N30)-COUNTIF(Vertices[Eigenvector Centrality],"&gt;="&amp;N31)</f>
        <v>0</v>
      </c>
      <c r="P30" s="76"/>
      <c r="Q30" s="77">
        <f>COUNTIF(Vertices[Eigenvector Centrality],"&gt;= "&amp;P30)-COUNTIF(Vertices[Eigenvector Centrality],"&gt;="&amp;P31)</f>
        <v>0</v>
      </c>
      <c r="R30" s="76"/>
      <c r="S30" s="78">
        <f>COUNTIF(Vertices[Clustering Coefficient],"&gt;= "&amp;R30)-COUNTIF(Vertices[Clustering Coefficient],"&gt;="&amp;R31)</f>
        <v>0</v>
      </c>
      <c r="T30" s="76"/>
      <c r="U30" s="77">
        <f>COUNTIF(Vertices[Clustering Coefficient],"&gt;= "&amp;T30)-COUNTIF(Vertices[Clustering Coefficient],"&gt;="&amp;T31)</f>
        <v>0</v>
      </c>
    </row>
    <row r="31" spans="4:21" ht="15">
      <c r="D31" s="34"/>
      <c r="E31" s="3">
        <f>COUNTIF(Vertices[Degree],"&gt;= "&amp;D31)-COUNTIF(Vertices[Degree],"&gt;="&amp;D32)</f>
        <v>0</v>
      </c>
      <c r="F31" s="76"/>
      <c r="G31" s="77">
        <f>COUNTIF(Vertices[In-Degree],"&gt;= "&amp;F31)-COUNTIF(Vertices[In-Degree],"&gt;="&amp;F32)</f>
        <v>0</v>
      </c>
      <c r="H31" s="76"/>
      <c r="I31" s="77">
        <f>COUNTIF(Vertices[Out-Degree],"&gt;= "&amp;H31)-COUNTIF(Vertices[Out-Degree],"&gt;="&amp;H32)</f>
        <v>0</v>
      </c>
      <c r="J31" s="76"/>
      <c r="K31" s="77">
        <f>COUNTIF(Vertices[Betweenness Centrality],"&gt;= "&amp;J31)-COUNTIF(Vertices[Betweenness Centrality],"&gt;="&amp;J32)</f>
        <v>0</v>
      </c>
      <c r="L31" s="76"/>
      <c r="M31" s="77">
        <f>COUNTIF(Vertices[Closeness Centrality],"&gt;= "&amp;L31)-COUNTIF(Vertices[Closeness Centrality],"&gt;="&amp;L32)</f>
        <v>0</v>
      </c>
      <c r="N31" s="76"/>
      <c r="O31" s="77">
        <f>COUNTIF(Vertices[Eigenvector Centrality],"&gt;= "&amp;N31)-COUNTIF(Vertices[Eigenvector Centrality],"&gt;="&amp;N32)</f>
        <v>0</v>
      </c>
      <c r="P31" s="76"/>
      <c r="Q31" s="77">
        <f>COUNTIF(Vertices[Eigenvector Centrality],"&gt;= "&amp;P31)-COUNTIF(Vertices[Eigenvector Centrality],"&gt;="&amp;P32)</f>
        <v>0</v>
      </c>
      <c r="R31" s="76"/>
      <c r="S31" s="78">
        <f>COUNTIF(Vertices[Clustering Coefficient],"&gt;= "&amp;R31)-COUNTIF(Vertices[Clustering Coefficient],"&gt;="&amp;R32)</f>
        <v>0</v>
      </c>
      <c r="T31" s="76"/>
      <c r="U31" s="77">
        <f>COUNTIF(Vertices[Clustering Coefficient],"&gt;= "&amp;T31)-COUNTIF(Vertices[Clustering Coefficient],"&gt;="&amp;T32)</f>
        <v>0</v>
      </c>
    </row>
    <row r="32" spans="4:21" ht="15">
      <c r="D32" s="34"/>
      <c r="E32" s="3">
        <f>COUNTIF(Vertices[Degree],"&gt;= "&amp;D32)-COUNTIF(Vertices[Degree],"&gt;="&amp;D33)</f>
        <v>0</v>
      </c>
      <c r="F32" s="76"/>
      <c r="G32" s="77">
        <f>COUNTIF(Vertices[In-Degree],"&gt;= "&amp;F32)-COUNTIF(Vertices[In-Degree],"&gt;="&amp;F33)</f>
        <v>0</v>
      </c>
      <c r="H32" s="76"/>
      <c r="I32" s="77">
        <f>COUNTIF(Vertices[Out-Degree],"&gt;= "&amp;H32)-COUNTIF(Vertices[Out-Degree],"&gt;="&amp;H33)</f>
        <v>0</v>
      </c>
      <c r="J32" s="76"/>
      <c r="K32" s="77">
        <f>COUNTIF(Vertices[Betweenness Centrality],"&gt;= "&amp;J32)-COUNTIF(Vertices[Betweenness Centrality],"&gt;="&amp;J33)</f>
        <v>0</v>
      </c>
      <c r="L32" s="76"/>
      <c r="M32" s="77">
        <f>COUNTIF(Vertices[Closeness Centrality],"&gt;= "&amp;L32)-COUNTIF(Vertices[Closeness Centrality],"&gt;="&amp;L33)</f>
        <v>0</v>
      </c>
      <c r="N32" s="76"/>
      <c r="O32" s="77">
        <f>COUNTIF(Vertices[Eigenvector Centrality],"&gt;= "&amp;N32)-COUNTIF(Vertices[Eigenvector Centrality],"&gt;="&amp;N33)</f>
        <v>0</v>
      </c>
      <c r="P32" s="76"/>
      <c r="Q32" s="77">
        <f>COUNTIF(Vertices[Eigenvector Centrality],"&gt;= "&amp;P32)-COUNTIF(Vertices[Eigenvector Centrality],"&gt;="&amp;P33)</f>
        <v>0</v>
      </c>
      <c r="R32" s="76"/>
      <c r="S32" s="78">
        <f>COUNTIF(Vertices[Clustering Coefficient],"&gt;= "&amp;R32)-COUNTIF(Vertices[Clustering Coefficient],"&gt;="&amp;R33)</f>
        <v>0</v>
      </c>
      <c r="T32" s="76"/>
      <c r="U32" s="77">
        <f>COUNTIF(Vertices[Clustering Coefficient],"&gt;= "&amp;T32)-COUNTIF(Vertices[Clustering Coefficient],"&gt;="&amp;T33)</f>
        <v>0</v>
      </c>
    </row>
    <row r="33" spans="4:21" ht="15">
      <c r="D33" s="34"/>
      <c r="E33" s="3">
        <f>COUNTIF(Vertices[Degree],"&gt;= "&amp;D33)-COUNTIF(Vertices[Degree],"&gt;="&amp;D38)</f>
        <v>0</v>
      </c>
      <c r="F33" s="76"/>
      <c r="G33" s="77">
        <f>COUNTIF(Vertices[In-Degree],"&gt;= "&amp;F33)-COUNTIF(Vertices[In-Degree],"&gt;="&amp;F38)</f>
        <v>0</v>
      </c>
      <c r="H33" s="76"/>
      <c r="I33" s="77">
        <f>COUNTIF(Vertices[Out-Degree],"&gt;= "&amp;H33)-COUNTIF(Vertices[Out-Degree],"&gt;="&amp;H38)</f>
        <v>0</v>
      </c>
      <c r="J33" s="76"/>
      <c r="K33" s="77">
        <f>COUNTIF(Vertices[Betweenness Centrality],"&gt;= "&amp;J33)-COUNTIF(Vertices[Betweenness Centrality],"&gt;="&amp;J38)</f>
        <v>0</v>
      </c>
      <c r="L33" s="76"/>
      <c r="M33" s="77">
        <f>COUNTIF(Vertices[Closeness Centrality],"&gt;= "&amp;L33)-COUNTIF(Vertices[Closeness Centrality],"&gt;="&amp;L38)</f>
        <v>0</v>
      </c>
      <c r="N33" s="76"/>
      <c r="O33" s="77">
        <f>COUNTIF(Vertices[Eigenvector Centrality],"&gt;= "&amp;N33)-COUNTIF(Vertices[Eigenvector Centrality],"&gt;="&amp;N38)</f>
        <v>0</v>
      </c>
      <c r="P33" s="76"/>
      <c r="Q33" s="77">
        <f>COUNTIF(Vertices[Eigenvector Centrality],"&gt;= "&amp;P33)-COUNTIF(Vertices[Eigenvector Centrality],"&gt;="&amp;P38)</f>
        <v>0</v>
      </c>
      <c r="R33" s="76"/>
      <c r="S33" s="78">
        <f>COUNTIF(Vertices[Clustering Coefficient],"&gt;= "&amp;R33)-COUNTIF(Vertices[Clustering Coefficient],"&gt;="&amp;R38)</f>
        <v>0</v>
      </c>
      <c r="T33" s="76"/>
      <c r="U33" s="77">
        <f>COUNTIF(Vertices[Clustering Coefficient],"&gt;= "&amp;T33)-COUNTIF(Vertices[Clustering Coefficient],"&gt;="&amp;T38)</f>
        <v>0</v>
      </c>
    </row>
    <row r="34" spans="4:21" ht="15">
      <c r="D34" s="34"/>
      <c r="E34" s="3">
        <f>COUNTIF(Vertices[Degree],"&gt;= "&amp;D34)-COUNTIF(Vertices[Degree],"&gt;="&amp;D35)</f>
        <v>0</v>
      </c>
      <c r="F34" s="76"/>
      <c r="G34" s="77">
        <f>COUNTIF(Vertices[In-Degree],"&gt;= "&amp;F34)-COUNTIF(Vertices[In-Degree],"&gt;="&amp;F35)</f>
        <v>0</v>
      </c>
      <c r="H34" s="76"/>
      <c r="I34" s="77">
        <f>COUNTIF(Vertices[Out-Degree],"&gt;= "&amp;H34)-COUNTIF(Vertices[Out-Degree],"&gt;="&amp;H35)</f>
        <v>0</v>
      </c>
      <c r="J34" s="76"/>
      <c r="K34" s="77">
        <f>COUNTIF(Vertices[Betweenness Centrality],"&gt;= "&amp;J34)-COUNTIF(Vertices[Betweenness Centrality],"&gt;="&amp;J35)</f>
        <v>0</v>
      </c>
      <c r="L34" s="76"/>
      <c r="M34" s="77">
        <f>COUNTIF(Vertices[Closeness Centrality],"&gt;= "&amp;L34)-COUNTIF(Vertices[Closeness Centrality],"&gt;="&amp;L35)</f>
        <v>0</v>
      </c>
      <c r="N34" s="76"/>
      <c r="O34" s="77">
        <f>COUNTIF(Vertices[Eigenvector Centrality],"&gt;= "&amp;N34)-COUNTIF(Vertices[Eigenvector Centrality],"&gt;="&amp;N35)</f>
        <v>0</v>
      </c>
      <c r="P34" s="76"/>
      <c r="Q34" s="77">
        <f>COUNTIF(Vertices[Eigenvector Centrality],"&gt;= "&amp;P34)-COUNTIF(Vertices[Eigenvector Centrality],"&gt;="&amp;P35)</f>
        <v>0</v>
      </c>
      <c r="R34" s="76"/>
      <c r="S34" s="78">
        <f>COUNTIF(Vertices[Clustering Coefficient],"&gt;= "&amp;R34)-COUNTIF(Vertices[Clustering Coefficient],"&gt;="&amp;R35)</f>
        <v>0</v>
      </c>
      <c r="T34" s="76"/>
      <c r="U34" s="77">
        <f>COUNTIF(Vertices[Clustering Coefficient],"&gt;= "&amp;T34)-COUNTIF(Vertices[Clustering Coefficient],"&gt;="&amp;T35)</f>
        <v>0</v>
      </c>
    </row>
    <row r="35" spans="4:21" ht="15">
      <c r="D35" s="34"/>
      <c r="E35" s="3">
        <f>COUNTIF(Vertices[Degree],"&gt;= "&amp;D35)-COUNTIF(Vertices[Degree],"&gt;="&amp;D36)</f>
        <v>0</v>
      </c>
      <c r="F35" s="76"/>
      <c r="G35" s="77">
        <f>COUNTIF(Vertices[In-Degree],"&gt;= "&amp;F35)-COUNTIF(Vertices[In-Degree],"&gt;="&amp;F36)</f>
        <v>0</v>
      </c>
      <c r="H35" s="76"/>
      <c r="I35" s="77">
        <f>COUNTIF(Vertices[Out-Degree],"&gt;= "&amp;H35)-COUNTIF(Vertices[Out-Degree],"&gt;="&amp;H36)</f>
        <v>0</v>
      </c>
      <c r="J35" s="76"/>
      <c r="K35" s="77">
        <f>COUNTIF(Vertices[Betweenness Centrality],"&gt;= "&amp;J35)-COUNTIF(Vertices[Betweenness Centrality],"&gt;="&amp;J36)</f>
        <v>0</v>
      </c>
      <c r="L35" s="76"/>
      <c r="M35" s="77">
        <f>COUNTIF(Vertices[Closeness Centrality],"&gt;= "&amp;L35)-COUNTIF(Vertices[Closeness Centrality],"&gt;="&amp;L36)</f>
        <v>0</v>
      </c>
      <c r="N35" s="76"/>
      <c r="O35" s="77">
        <f>COUNTIF(Vertices[Eigenvector Centrality],"&gt;= "&amp;N35)-COUNTIF(Vertices[Eigenvector Centrality],"&gt;="&amp;N36)</f>
        <v>0</v>
      </c>
      <c r="P35" s="76"/>
      <c r="Q35" s="77">
        <f>COUNTIF(Vertices[Eigenvector Centrality],"&gt;= "&amp;P35)-COUNTIF(Vertices[Eigenvector Centrality],"&gt;="&amp;P36)</f>
        <v>0</v>
      </c>
      <c r="R35" s="76"/>
      <c r="S35" s="78">
        <f>COUNTIF(Vertices[Clustering Coefficient],"&gt;= "&amp;R35)-COUNTIF(Vertices[Clustering Coefficient],"&gt;="&amp;R36)</f>
        <v>0</v>
      </c>
      <c r="T35" s="76"/>
      <c r="U35" s="77">
        <f>COUNTIF(Vertices[Clustering Coefficient],"&gt;= "&amp;T35)-COUNTIF(Vertices[Clustering Coefficient],"&gt;="&amp;T36)</f>
        <v>0</v>
      </c>
    </row>
    <row r="36" spans="4:21" ht="15">
      <c r="D36" s="34"/>
      <c r="E36" s="3">
        <f>COUNTIF(Vertices[Degree],"&gt;= "&amp;D36)-COUNTIF(Vertices[Degree],"&gt;="&amp;D37)</f>
        <v>0</v>
      </c>
      <c r="F36" s="76"/>
      <c r="G36" s="77">
        <f>COUNTIF(Vertices[In-Degree],"&gt;= "&amp;F36)-COUNTIF(Vertices[In-Degree],"&gt;="&amp;F37)</f>
        <v>0</v>
      </c>
      <c r="H36" s="76"/>
      <c r="I36" s="77">
        <f>COUNTIF(Vertices[Out-Degree],"&gt;= "&amp;H36)-COUNTIF(Vertices[Out-Degree],"&gt;="&amp;H37)</f>
        <v>0</v>
      </c>
      <c r="J36" s="76"/>
      <c r="K36" s="77">
        <f>COUNTIF(Vertices[Betweenness Centrality],"&gt;= "&amp;J36)-COUNTIF(Vertices[Betweenness Centrality],"&gt;="&amp;J37)</f>
        <v>0</v>
      </c>
      <c r="L36" s="76"/>
      <c r="M36" s="77">
        <f>COUNTIF(Vertices[Closeness Centrality],"&gt;= "&amp;L36)-COUNTIF(Vertices[Closeness Centrality],"&gt;="&amp;L37)</f>
        <v>0</v>
      </c>
      <c r="N36" s="76"/>
      <c r="O36" s="77">
        <f>COUNTIF(Vertices[Eigenvector Centrality],"&gt;= "&amp;N36)-COUNTIF(Vertices[Eigenvector Centrality],"&gt;="&amp;N37)</f>
        <v>0</v>
      </c>
      <c r="P36" s="76"/>
      <c r="Q36" s="77">
        <f>COUNTIF(Vertices[Eigenvector Centrality],"&gt;= "&amp;P36)-COUNTIF(Vertices[Eigenvector Centrality],"&gt;="&amp;P37)</f>
        <v>0</v>
      </c>
      <c r="R36" s="76"/>
      <c r="S36" s="78">
        <f>COUNTIF(Vertices[Clustering Coefficient],"&gt;= "&amp;R36)-COUNTIF(Vertices[Clustering Coefficient],"&gt;="&amp;R37)</f>
        <v>0</v>
      </c>
      <c r="T36" s="76"/>
      <c r="U36" s="77">
        <f>COUNTIF(Vertices[Clustering Coefficient],"&gt;= "&amp;T36)-COUNTIF(Vertices[Clustering Coefficient],"&gt;="&amp;T37)</f>
        <v>0</v>
      </c>
    </row>
    <row r="37" spans="4:21" ht="15">
      <c r="D37" s="34"/>
      <c r="E37" s="3">
        <f>COUNTIF(Vertices[Degree],"&gt;= "&amp;D37)-COUNTIF(Vertices[Degree],"&gt;="&amp;D38)</f>
        <v>0</v>
      </c>
      <c r="F37" s="76"/>
      <c r="G37" s="77">
        <f>COUNTIF(Vertices[In-Degree],"&gt;= "&amp;F37)-COUNTIF(Vertices[In-Degree],"&gt;="&amp;F38)</f>
        <v>0</v>
      </c>
      <c r="H37" s="76"/>
      <c r="I37" s="77">
        <f>COUNTIF(Vertices[Out-Degree],"&gt;= "&amp;H37)-COUNTIF(Vertices[Out-Degree],"&gt;="&amp;H38)</f>
        <v>0</v>
      </c>
      <c r="J37" s="76"/>
      <c r="K37" s="77">
        <f>COUNTIF(Vertices[Betweenness Centrality],"&gt;= "&amp;J37)-COUNTIF(Vertices[Betweenness Centrality],"&gt;="&amp;J38)</f>
        <v>0</v>
      </c>
      <c r="L37" s="76"/>
      <c r="M37" s="77">
        <f>COUNTIF(Vertices[Closeness Centrality],"&gt;= "&amp;L37)-COUNTIF(Vertices[Closeness Centrality],"&gt;="&amp;L38)</f>
        <v>0</v>
      </c>
      <c r="N37" s="76"/>
      <c r="O37" s="77">
        <f>COUNTIF(Vertices[Eigenvector Centrality],"&gt;= "&amp;N37)-COUNTIF(Vertices[Eigenvector Centrality],"&gt;="&amp;N38)</f>
        <v>0</v>
      </c>
      <c r="P37" s="76"/>
      <c r="Q37" s="77">
        <f>COUNTIF(Vertices[Eigenvector Centrality],"&gt;= "&amp;P37)-COUNTIF(Vertices[Eigenvector Centrality],"&gt;="&amp;P38)</f>
        <v>0</v>
      </c>
      <c r="R37" s="76"/>
      <c r="S37" s="78">
        <f>COUNTIF(Vertices[Clustering Coefficient],"&gt;= "&amp;R37)-COUNTIF(Vertices[Clustering Coefficient],"&gt;="&amp;R38)</f>
        <v>0</v>
      </c>
      <c r="T37" s="76"/>
      <c r="U37" s="77">
        <f>COUNTIF(Vertices[Clustering Coefficient],"&gt;= "&amp;T37)-COUNTIF(Vertices[Clustering Coefficient],"&gt;="&amp;T38)</f>
        <v>0</v>
      </c>
    </row>
    <row r="38" spans="4:21" ht="15">
      <c r="D38" s="34"/>
      <c r="E38" s="3">
        <f>COUNTIF(Vertices[Degree],"&gt;= "&amp;D38)-COUNTIF(Vertices[Degree],"&gt;="&amp;D40)</f>
        <v>-3</v>
      </c>
      <c r="F38" s="76"/>
      <c r="G38" s="77">
        <f>COUNTIF(Vertices[In-Degree],"&gt;= "&amp;F38)-COUNTIF(Vertices[In-Degree],"&gt;="&amp;F40)</f>
        <v>-5</v>
      </c>
      <c r="H38" s="76"/>
      <c r="I38" s="77">
        <f>COUNTIF(Vertices[Out-Degree],"&gt;= "&amp;H38)-COUNTIF(Vertices[Out-Degree],"&gt;="&amp;H40)</f>
        <v>-5</v>
      </c>
      <c r="J38" s="76"/>
      <c r="K38" s="77">
        <f>COUNTIF(Vertices[Betweenness Centrality],"&gt;= "&amp;J38)-COUNTIF(Vertices[Betweenness Centrality],"&gt;="&amp;J40)</f>
        <v>-2</v>
      </c>
      <c r="L38" s="76"/>
      <c r="M38" s="77">
        <f>COUNTIF(Vertices[Closeness Centrality],"&gt;= "&amp;L38)-COUNTIF(Vertices[Closeness Centrality],"&gt;="&amp;L40)</f>
        <v>-3</v>
      </c>
      <c r="N38" s="76"/>
      <c r="O38" s="77">
        <f>COUNTIF(Vertices[Eigenvector Centrality],"&gt;= "&amp;N38)-COUNTIF(Vertices[Eigenvector Centrality],"&gt;="&amp;N40)</f>
        <v>-4</v>
      </c>
      <c r="P38" s="76"/>
      <c r="Q38" s="77">
        <f>COUNTIF(Vertices[Eigenvector Centrality],"&gt;= "&amp;P38)-COUNTIF(Vertices[Eigenvector Centrality],"&gt;="&amp;P40)</f>
        <v>0</v>
      </c>
      <c r="R38" s="76"/>
      <c r="S38" s="78">
        <f>COUNTIF(Vertices[Clustering Coefficient],"&gt;= "&amp;R38)-COUNTIF(Vertices[Clustering Coefficient],"&gt;="&amp;R40)</f>
        <v>-3</v>
      </c>
      <c r="T38" s="76"/>
      <c r="U38" s="77">
        <f ca="1">COUNTIF(Vertices[Clustering Coefficient],"&gt;= "&amp;T38)-COUNTIF(Vertices[Clustering Coefficient],"&gt;="&amp;T40)</f>
        <v>0</v>
      </c>
    </row>
    <row r="39" spans="4:21" ht="15">
      <c r="D39" s="34"/>
      <c r="E39" s="3">
        <f>COUNTIF(Vertices[Degree],"&gt;= "&amp;D39)-COUNTIF(Vertices[Degree],"&gt;="&amp;D40)</f>
        <v>-3</v>
      </c>
      <c r="F39" s="76"/>
      <c r="G39" s="77">
        <f>COUNTIF(Vertices[In-Degree],"&gt;= "&amp;F39)-COUNTIF(Vertices[In-Degree],"&gt;="&amp;F40)</f>
        <v>-5</v>
      </c>
      <c r="H39" s="76"/>
      <c r="I39" s="77">
        <f>COUNTIF(Vertices[Out-Degree],"&gt;= "&amp;H39)-COUNTIF(Vertices[Out-Degree],"&gt;="&amp;H40)</f>
        <v>-5</v>
      </c>
      <c r="J39" s="76"/>
      <c r="K39" s="77">
        <f>COUNTIF(Vertices[Betweenness Centrality],"&gt;= "&amp;J39)-COUNTIF(Vertices[Betweenness Centrality],"&gt;="&amp;J40)</f>
        <v>-2</v>
      </c>
      <c r="L39" s="76"/>
      <c r="M39" s="77">
        <f>COUNTIF(Vertices[Closeness Centrality],"&gt;= "&amp;L39)-COUNTIF(Vertices[Closeness Centrality],"&gt;="&amp;L40)</f>
        <v>-3</v>
      </c>
      <c r="N39" s="76"/>
      <c r="O39" s="77">
        <f>COUNTIF(Vertices[Eigenvector Centrality],"&gt;= "&amp;N39)-COUNTIF(Vertices[Eigenvector Centrality],"&gt;="&amp;N40)</f>
        <v>-4</v>
      </c>
      <c r="P39" s="76"/>
      <c r="Q39" s="77">
        <f>COUNTIF(Vertices[Eigenvector Centrality],"&gt;= "&amp;P39)-COUNTIF(Vertices[Eigenvector Centrality],"&gt;="&amp;P40)</f>
        <v>0</v>
      </c>
      <c r="R39" s="76"/>
      <c r="S39" s="78">
        <f>COUNTIF(Vertices[Clustering Coefficient],"&gt;= "&amp;R39)-COUNTIF(Vertices[Clustering Coefficient],"&gt;="&amp;R40)</f>
        <v>-3</v>
      </c>
      <c r="T39" s="76"/>
      <c r="U39" s="77">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10.400000000000004</v>
      </c>
      <c r="K40" s="40">
        <f>COUNTIF(Vertices[Betweenness Centrality],"&gt;= "&amp;J40)-COUNTIF(Vertices[Betweenness Centrality],"&gt;="&amp;J41)</f>
        <v>0</v>
      </c>
      <c r="L40" s="39">
        <f>L28+($L$57-$L$2)/BinDivisor</f>
        <v>0.07828901818181815</v>
      </c>
      <c r="M40" s="40">
        <f>COUNTIF(Vertices[Closeness Centrality],"&gt;= "&amp;L40)-COUNTIF(Vertices[Closeness Centrality],"&gt;="&amp;L41)</f>
        <v>0</v>
      </c>
      <c r="N40" s="39">
        <f>N28+($N$57-$N$2)/BinDivisor</f>
        <v>0.11298041818181827</v>
      </c>
      <c r="O40" s="40">
        <f>COUNTIF(Vertices[Eigenvector Centrality],"&gt;= "&amp;N40)-COUNTIF(Vertices[Eigenvector Centrality],"&gt;="&amp;N41)</f>
        <v>0</v>
      </c>
      <c r="P40" s="39">
        <f>P28+($P$57-$P$2)/BinDivisor</f>
        <v>0.9810145272727261</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4</v>
      </c>
      <c r="J41" s="41">
        <f aca="true" t="shared" si="13" ref="J41:J56">J40+($J$57-$J$2)/BinDivisor</f>
        <v>10.800000000000004</v>
      </c>
      <c r="K41" s="42">
        <f>COUNTIF(Vertices[Betweenness Centrality],"&gt;= "&amp;J41)-COUNTIF(Vertices[Betweenness Centrality],"&gt;="&amp;J42)</f>
        <v>0</v>
      </c>
      <c r="L41" s="41">
        <f aca="true" t="shared" si="14" ref="L41:L56">L40+($L$57-$L$2)/BinDivisor</f>
        <v>0.07903767272727269</v>
      </c>
      <c r="M41" s="42">
        <f>COUNTIF(Vertices[Closeness Centrality],"&gt;= "&amp;L41)-COUNTIF(Vertices[Closeness Centrality],"&gt;="&amp;L42)</f>
        <v>0</v>
      </c>
      <c r="N41" s="41">
        <f aca="true" t="shared" si="15" ref="N41:N56">N40+($N$57-$N$2)/BinDivisor</f>
        <v>0.11540347272727282</v>
      </c>
      <c r="O41" s="42">
        <f>COUNTIF(Vertices[Eigenvector Centrality],"&gt;= "&amp;N41)-COUNTIF(Vertices[Eigenvector Centrality],"&gt;="&amp;N42)</f>
        <v>0</v>
      </c>
      <c r="P41" s="41">
        <f aca="true" t="shared" si="16" ref="P41:P56">P40+($P$57-$P$2)/BinDivisor</f>
        <v>0.9996255090909079</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11.200000000000005</v>
      </c>
      <c r="K42" s="40">
        <f>COUNTIF(Vertices[Betweenness Centrality],"&gt;= "&amp;J42)-COUNTIF(Vertices[Betweenness Centrality],"&gt;="&amp;J43)</f>
        <v>0</v>
      </c>
      <c r="L42" s="39">
        <f t="shared" si="14"/>
        <v>0.07978632727272723</v>
      </c>
      <c r="M42" s="40">
        <f>COUNTIF(Vertices[Closeness Centrality],"&gt;= "&amp;L42)-COUNTIF(Vertices[Closeness Centrality],"&gt;="&amp;L43)</f>
        <v>0</v>
      </c>
      <c r="N42" s="39">
        <f t="shared" si="15"/>
        <v>0.11782652727272737</v>
      </c>
      <c r="O42" s="40">
        <f>COUNTIF(Vertices[Eigenvector Centrality],"&gt;= "&amp;N42)-COUNTIF(Vertices[Eigenvector Centrality],"&gt;="&amp;N43)</f>
        <v>0</v>
      </c>
      <c r="P42" s="39">
        <f t="shared" si="16"/>
        <v>1.0182364909090897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11.600000000000005</v>
      </c>
      <c r="K43" s="42">
        <f>COUNTIF(Vertices[Betweenness Centrality],"&gt;= "&amp;J43)-COUNTIF(Vertices[Betweenness Centrality],"&gt;="&amp;J44)</f>
        <v>0</v>
      </c>
      <c r="L43" s="41">
        <f t="shared" si="14"/>
        <v>0.08053498181818178</v>
      </c>
      <c r="M43" s="42">
        <f>COUNTIF(Vertices[Closeness Centrality],"&gt;= "&amp;L43)-COUNTIF(Vertices[Closeness Centrality],"&gt;="&amp;L44)</f>
        <v>0</v>
      </c>
      <c r="N43" s="41">
        <f t="shared" si="15"/>
        <v>0.12024958181818192</v>
      </c>
      <c r="O43" s="42">
        <f>COUNTIF(Vertices[Eigenvector Centrality],"&gt;= "&amp;N43)-COUNTIF(Vertices[Eigenvector Centrality],"&gt;="&amp;N44)</f>
        <v>0</v>
      </c>
      <c r="P43" s="41">
        <f t="shared" si="16"/>
        <v>1.0368474727272716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12.000000000000005</v>
      </c>
      <c r="K44" s="40">
        <f>COUNTIF(Vertices[Betweenness Centrality],"&gt;= "&amp;J44)-COUNTIF(Vertices[Betweenness Centrality],"&gt;="&amp;J45)</f>
        <v>0</v>
      </c>
      <c r="L44" s="39">
        <f t="shared" si="14"/>
        <v>0.08128363636363632</v>
      </c>
      <c r="M44" s="40">
        <f>COUNTIF(Vertices[Closeness Centrality],"&gt;= "&amp;L44)-COUNTIF(Vertices[Closeness Centrality],"&gt;="&amp;L45)</f>
        <v>0</v>
      </c>
      <c r="N44" s="39">
        <f t="shared" si="15"/>
        <v>0.12267263636363647</v>
      </c>
      <c r="O44" s="40">
        <f>COUNTIF(Vertices[Eigenvector Centrality],"&gt;= "&amp;N44)-COUNTIF(Vertices[Eigenvector Centrality],"&gt;="&amp;N45)</f>
        <v>0</v>
      </c>
      <c r="P44" s="39">
        <f t="shared" si="16"/>
        <v>1.0554584545454535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12.400000000000006</v>
      </c>
      <c r="K45" s="42">
        <f>COUNTIF(Vertices[Betweenness Centrality],"&gt;= "&amp;J45)-COUNTIF(Vertices[Betweenness Centrality],"&gt;="&amp;J46)</f>
        <v>0</v>
      </c>
      <c r="L45" s="41">
        <f t="shared" si="14"/>
        <v>0.08203229090909087</v>
      </c>
      <c r="M45" s="42">
        <f>COUNTIF(Vertices[Closeness Centrality],"&gt;= "&amp;L45)-COUNTIF(Vertices[Closeness Centrality],"&gt;="&amp;L46)</f>
        <v>0</v>
      </c>
      <c r="N45" s="41">
        <f t="shared" si="15"/>
        <v>0.125095690909091</v>
      </c>
      <c r="O45" s="42">
        <f>COUNTIF(Vertices[Eigenvector Centrality],"&gt;= "&amp;N45)-COUNTIF(Vertices[Eigenvector Centrality],"&gt;="&amp;N46)</f>
        <v>0</v>
      </c>
      <c r="P45" s="41">
        <f t="shared" si="16"/>
        <v>1.0740694363636354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12.800000000000006</v>
      </c>
      <c r="K46" s="40">
        <f>COUNTIF(Vertices[Betweenness Centrality],"&gt;= "&amp;J46)-COUNTIF(Vertices[Betweenness Centrality],"&gt;="&amp;J47)</f>
        <v>0</v>
      </c>
      <c r="L46" s="39">
        <f t="shared" si="14"/>
        <v>0.08278094545454541</v>
      </c>
      <c r="M46" s="40">
        <f>COUNTIF(Vertices[Closeness Centrality],"&gt;= "&amp;L46)-COUNTIF(Vertices[Closeness Centrality],"&gt;="&amp;L47)</f>
        <v>1</v>
      </c>
      <c r="N46" s="39">
        <f t="shared" si="15"/>
        <v>0.12751874545454556</v>
      </c>
      <c r="O46" s="40">
        <f>COUNTIF(Vertices[Eigenvector Centrality],"&gt;= "&amp;N46)-COUNTIF(Vertices[Eigenvector Centrality],"&gt;="&amp;N47)</f>
        <v>0</v>
      </c>
      <c r="P46" s="39">
        <f t="shared" si="16"/>
        <v>1.0926804181818173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2</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13.200000000000006</v>
      </c>
      <c r="K47" s="42">
        <f>COUNTIF(Vertices[Betweenness Centrality],"&gt;= "&amp;J47)-COUNTIF(Vertices[Betweenness Centrality],"&gt;="&amp;J48)</f>
        <v>0</v>
      </c>
      <c r="L47" s="41">
        <f t="shared" si="14"/>
        <v>0.08352959999999995</v>
      </c>
      <c r="M47" s="42">
        <f>COUNTIF(Vertices[Closeness Centrality],"&gt;= "&amp;L47)-COUNTIF(Vertices[Closeness Centrality],"&gt;="&amp;L48)</f>
        <v>0</v>
      </c>
      <c r="N47" s="41">
        <f t="shared" si="15"/>
        <v>0.1299418000000001</v>
      </c>
      <c r="O47" s="42">
        <f>COUNTIF(Vertices[Eigenvector Centrality],"&gt;= "&amp;N47)-COUNTIF(Vertices[Eigenvector Centrality],"&gt;="&amp;N48)</f>
        <v>0</v>
      </c>
      <c r="P47" s="41">
        <f t="shared" si="16"/>
        <v>1.1112913999999992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13.600000000000007</v>
      </c>
      <c r="K48" s="40">
        <f>COUNTIF(Vertices[Betweenness Centrality],"&gt;= "&amp;J48)-COUNTIF(Vertices[Betweenness Centrality],"&gt;="&amp;J49)</f>
        <v>0</v>
      </c>
      <c r="L48" s="39">
        <f t="shared" si="14"/>
        <v>0.0842782545454545</v>
      </c>
      <c r="M48" s="40">
        <f>COUNTIF(Vertices[Closeness Centrality],"&gt;= "&amp;L48)-COUNTIF(Vertices[Closeness Centrality],"&gt;="&amp;L49)</f>
        <v>0</v>
      </c>
      <c r="N48" s="39">
        <f t="shared" si="15"/>
        <v>0.13236485454545466</v>
      </c>
      <c r="O48" s="40">
        <f>COUNTIF(Vertices[Eigenvector Centrality],"&gt;= "&amp;N48)-COUNTIF(Vertices[Eigenvector Centrality],"&gt;="&amp;N49)</f>
        <v>0</v>
      </c>
      <c r="P48" s="39">
        <f t="shared" si="16"/>
        <v>1.129902381818181</v>
      </c>
      <c r="Q48" s="40">
        <f>COUNTIF(Vertices[PageRank],"&gt;= "&amp;P48)-COUNTIF(Vertices[PageRank],"&gt;="&amp;P49)</f>
        <v>1</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14.000000000000007</v>
      </c>
      <c r="K49" s="42">
        <f>COUNTIF(Vertices[Betweenness Centrality],"&gt;= "&amp;J49)-COUNTIF(Vertices[Betweenness Centrality],"&gt;="&amp;J50)</f>
        <v>0</v>
      </c>
      <c r="L49" s="41">
        <f t="shared" si="14"/>
        <v>0.08502690909090904</v>
      </c>
      <c r="M49" s="42">
        <f>COUNTIF(Vertices[Closeness Centrality],"&gt;= "&amp;L49)-COUNTIF(Vertices[Closeness Centrality],"&gt;="&amp;L50)</f>
        <v>0</v>
      </c>
      <c r="N49" s="41">
        <f t="shared" si="15"/>
        <v>0.1347879090909092</v>
      </c>
      <c r="O49" s="42">
        <f>COUNTIF(Vertices[Eigenvector Centrality],"&gt;= "&amp;N49)-COUNTIF(Vertices[Eigenvector Centrality],"&gt;="&amp;N50)</f>
        <v>0</v>
      </c>
      <c r="P49" s="41">
        <f t="shared" si="16"/>
        <v>1.148513363636363</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1.9636363636363623</v>
      </c>
      <c r="G50" s="40">
        <f>COUNTIF(Vertices[In-Degree],"&gt;= "&amp;F50)-COUNTIF(Vertices[In-Degree],"&gt;="&amp;F51)</f>
        <v>4</v>
      </c>
      <c r="H50" s="39">
        <f t="shared" si="12"/>
        <v>2.6181818181818186</v>
      </c>
      <c r="I50" s="40">
        <f>COUNTIF(Vertices[Out-Degree],"&gt;= "&amp;H50)-COUNTIF(Vertices[Out-Degree],"&gt;="&amp;H51)</f>
        <v>0</v>
      </c>
      <c r="J50" s="39">
        <f t="shared" si="13"/>
        <v>14.400000000000007</v>
      </c>
      <c r="K50" s="40">
        <f>COUNTIF(Vertices[Betweenness Centrality],"&gt;= "&amp;J50)-COUNTIF(Vertices[Betweenness Centrality],"&gt;="&amp;J51)</f>
        <v>0</v>
      </c>
      <c r="L50" s="39">
        <f t="shared" si="14"/>
        <v>0.08577556363636359</v>
      </c>
      <c r="M50" s="40">
        <f>COUNTIF(Vertices[Closeness Centrality],"&gt;= "&amp;L50)-COUNTIF(Vertices[Closeness Centrality],"&gt;="&amp;L51)</f>
        <v>0</v>
      </c>
      <c r="N50" s="39">
        <f t="shared" si="15"/>
        <v>0.13721096363636376</v>
      </c>
      <c r="O50" s="40">
        <f>COUNTIF(Vertices[Eigenvector Centrality],"&gt;= "&amp;N50)-COUNTIF(Vertices[Eigenvector Centrality],"&gt;="&amp;N51)</f>
        <v>1</v>
      </c>
      <c r="P50" s="39">
        <f t="shared" si="16"/>
        <v>1.1671243454545448</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14.800000000000008</v>
      </c>
      <c r="K51" s="42">
        <f>COUNTIF(Vertices[Betweenness Centrality],"&gt;= "&amp;J51)-COUNTIF(Vertices[Betweenness Centrality],"&gt;="&amp;J52)</f>
        <v>1</v>
      </c>
      <c r="L51" s="41">
        <f t="shared" si="14"/>
        <v>0.08652421818181813</v>
      </c>
      <c r="M51" s="42">
        <f>COUNTIF(Vertices[Closeness Centrality],"&gt;= "&amp;L51)-COUNTIF(Vertices[Closeness Centrality],"&gt;="&amp;L52)</f>
        <v>0</v>
      </c>
      <c r="N51" s="41">
        <f t="shared" si="15"/>
        <v>0.1396340181818183</v>
      </c>
      <c r="O51" s="42">
        <f>COUNTIF(Vertices[Eigenvector Centrality],"&gt;= "&amp;N51)-COUNTIF(Vertices[Eigenvector Centrality],"&gt;="&amp;N52)</f>
        <v>0</v>
      </c>
      <c r="P51" s="41">
        <f t="shared" si="16"/>
        <v>1.1857353272727267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15.200000000000008</v>
      </c>
      <c r="K52" s="40">
        <f>COUNTIF(Vertices[Betweenness Centrality],"&gt;= "&amp;J52)-COUNTIF(Vertices[Betweenness Centrality],"&gt;="&amp;J53)</f>
        <v>0</v>
      </c>
      <c r="L52" s="39">
        <f t="shared" si="14"/>
        <v>0.08727287272727267</v>
      </c>
      <c r="M52" s="40">
        <f>COUNTIF(Vertices[Closeness Centrality],"&gt;= "&amp;L52)-COUNTIF(Vertices[Closeness Centrality],"&gt;="&amp;L53)</f>
        <v>0</v>
      </c>
      <c r="N52" s="39">
        <f t="shared" si="15"/>
        <v>0.14205707272727286</v>
      </c>
      <c r="O52" s="40">
        <f>COUNTIF(Vertices[Eigenvector Centrality],"&gt;= "&amp;N52)-COUNTIF(Vertices[Eigenvector Centrality],"&gt;="&amp;N53)</f>
        <v>0</v>
      </c>
      <c r="P52" s="39">
        <f t="shared" si="16"/>
        <v>1.2043463090909086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15.600000000000009</v>
      </c>
      <c r="K53" s="42">
        <f>COUNTIF(Vertices[Betweenness Centrality],"&gt;= "&amp;J53)-COUNTIF(Vertices[Betweenness Centrality],"&gt;="&amp;J54)</f>
        <v>0</v>
      </c>
      <c r="L53" s="41">
        <f t="shared" si="14"/>
        <v>0.08802152727272722</v>
      </c>
      <c r="M53" s="42">
        <f>COUNTIF(Vertices[Closeness Centrality],"&gt;= "&amp;L53)-COUNTIF(Vertices[Closeness Centrality],"&gt;="&amp;L54)</f>
        <v>0</v>
      </c>
      <c r="N53" s="41">
        <f t="shared" si="15"/>
        <v>0.1444801272727274</v>
      </c>
      <c r="O53" s="42">
        <f>COUNTIF(Vertices[Eigenvector Centrality],"&gt;= "&amp;N53)-COUNTIF(Vertices[Eigenvector Centrality],"&gt;="&amp;N54)</f>
        <v>0</v>
      </c>
      <c r="P53" s="41">
        <f t="shared" si="16"/>
        <v>1.2229572909090904</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16.000000000000007</v>
      </c>
      <c r="K54" s="40">
        <f>COUNTIF(Vertices[Betweenness Centrality],"&gt;= "&amp;J54)-COUNTIF(Vertices[Betweenness Centrality],"&gt;="&amp;J55)</f>
        <v>0</v>
      </c>
      <c r="L54" s="39">
        <f t="shared" si="14"/>
        <v>0.08877018181818176</v>
      </c>
      <c r="M54" s="40">
        <f>COUNTIF(Vertices[Closeness Centrality],"&gt;= "&amp;L54)-COUNTIF(Vertices[Closeness Centrality],"&gt;="&amp;L55)</f>
        <v>0</v>
      </c>
      <c r="N54" s="39">
        <f t="shared" si="15"/>
        <v>0.14690318181818196</v>
      </c>
      <c r="O54" s="40">
        <f>COUNTIF(Vertices[Eigenvector Centrality],"&gt;= "&amp;N54)-COUNTIF(Vertices[Eigenvector Centrality],"&gt;="&amp;N55)</f>
        <v>1</v>
      </c>
      <c r="P54" s="39">
        <f t="shared" si="16"/>
        <v>1.2415682727272723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16.400000000000006</v>
      </c>
      <c r="K55" s="42">
        <f>COUNTIF(Vertices[Betweenness Centrality],"&gt;= "&amp;J55)-COUNTIF(Vertices[Betweenness Centrality],"&gt;="&amp;J56)</f>
        <v>0</v>
      </c>
      <c r="L55" s="41">
        <f t="shared" si="14"/>
        <v>0.0895188363636363</v>
      </c>
      <c r="M55" s="42">
        <f>COUNTIF(Vertices[Closeness Centrality],"&gt;= "&amp;L55)-COUNTIF(Vertices[Closeness Centrality],"&gt;="&amp;L56)</f>
        <v>0</v>
      </c>
      <c r="N55" s="41">
        <f t="shared" si="15"/>
        <v>0.1493262363636365</v>
      </c>
      <c r="O55" s="42">
        <f>COUNTIF(Vertices[Eigenvector Centrality],"&gt;= "&amp;N55)-COUNTIF(Vertices[Eigenvector Centrality],"&gt;="&amp;N56)</f>
        <v>0</v>
      </c>
      <c r="P55" s="41">
        <f t="shared" si="16"/>
        <v>1.2601792545454542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16.800000000000004</v>
      </c>
      <c r="K56" s="40">
        <f>COUNTIF(Vertices[Betweenness Centrality],"&gt;= "&amp;J56)-COUNTIF(Vertices[Betweenness Centrality],"&gt;="&amp;J57)</f>
        <v>0</v>
      </c>
      <c r="L56" s="39">
        <f t="shared" si="14"/>
        <v>0.09026749090909085</v>
      </c>
      <c r="M56" s="40">
        <f>COUNTIF(Vertices[Closeness Centrality],"&gt;= "&amp;L56)-COUNTIF(Vertices[Closeness Centrality],"&gt;="&amp;L57)</f>
        <v>1</v>
      </c>
      <c r="N56" s="39">
        <f t="shared" si="15"/>
        <v>0.15174929090909106</v>
      </c>
      <c r="O56" s="40">
        <f>COUNTIF(Vertices[Eigenvector Centrality],"&gt;= "&amp;N56)-COUNTIF(Vertices[Eigenvector Centrality],"&gt;="&amp;N57)</f>
        <v>1</v>
      </c>
      <c r="P56" s="39">
        <f t="shared" si="16"/>
        <v>1.278790236363636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3.25</v>
      </c>
      <c r="D57" s="34">
        <f>MAX(Vertices[Degree])</f>
        <v>6</v>
      </c>
      <c r="E57" s="3">
        <f>COUNTIF(Vertices[Degree],"&gt;= "&amp;D57)-COUNTIF(Vertices[Degree],"&gt;="&amp;D58)</f>
        <v>1</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22</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0.183249</v>
      </c>
      <c r="O57" s="44">
        <f>COUNTIF(Vertices[Eigenvector Centrality],"&gt;= "&amp;N57)-COUNTIF(Vertices[Eigenvector Centrality],"&gt;="&amp;N58)</f>
        <v>1</v>
      </c>
      <c r="P57" s="43">
        <f>MAX(Vertices[PageRank])</f>
        <v>1.520733</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f>_xlfn.IFERROR(MEDIAN(Vertices[Degree]),NoMetricMessage)</f>
        <v>3</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1.625</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1.625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22</v>
      </c>
    </row>
    <row r="99" spans="1:2" ht="15">
      <c r="A99" s="35" t="s">
        <v>102</v>
      </c>
      <c r="B99" s="49">
        <f>_xlfn.IFERROR(AVERAGE(Vertices[Betweenness Centrality]),NoMetricMessage)</f>
        <v>6.5</v>
      </c>
    </row>
    <row r="100" spans="1:2" ht="15">
      <c r="A100" s="35" t="s">
        <v>103</v>
      </c>
      <c r="B100" s="49">
        <f>_xlfn.IFERROR(MEDIAN(Vertices[Betweenness Centrality]),NoMetricMessage)</f>
        <v>3</v>
      </c>
    </row>
    <row r="111" spans="1:2" ht="15">
      <c r="A111" s="35" t="s">
        <v>106</v>
      </c>
      <c r="B111" s="49">
        <f>IF(COUNT(Vertices[Closeness Centrality])&gt;0,L2,NoMetricMessage)</f>
        <v>0.058824</v>
      </c>
    </row>
    <row r="112" spans="1:2" ht="15">
      <c r="A112" s="35" t="s">
        <v>107</v>
      </c>
      <c r="B112" s="49">
        <f>IF(COUNT(Vertices[Closeness Centrality])&gt;0,L57,NoMetricMessage)</f>
        <v>0.1</v>
      </c>
    </row>
    <row r="113" spans="1:2" ht="15">
      <c r="A113" s="35" t="s">
        <v>108</v>
      </c>
      <c r="B113" s="49">
        <f>_xlfn.IFERROR(AVERAGE(Vertices[Closeness Centrality]),NoMetricMessage)</f>
        <v>0.07624875</v>
      </c>
    </row>
    <row r="114" spans="1:2" ht="15">
      <c r="A114" s="35" t="s">
        <v>109</v>
      </c>
      <c r="B114" s="49">
        <f>_xlfn.IFERROR(MEDIAN(Vertices[Closeness Centrality]),NoMetricMessage)</f>
        <v>0.071795</v>
      </c>
    </row>
    <row r="125" spans="1:2" ht="15">
      <c r="A125" s="35" t="s">
        <v>112</v>
      </c>
      <c r="B125" s="49">
        <f>IF(COUNT(Vertices[Eigenvector Centrality])&gt;0,N2,NoMetricMessage)</f>
        <v>0.049981</v>
      </c>
    </row>
    <row r="126" spans="1:2" ht="15">
      <c r="A126" s="35" t="s">
        <v>113</v>
      </c>
      <c r="B126" s="49">
        <f>IF(COUNT(Vertices[Eigenvector Centrality])&gt;0,N57,NoMetricMessage)</f>
        <v>0.183249</v>
      </c>
    </row>
    <row r="127" spans="1:2" ht="15">
      <c r="A127" s="35" t="s">
        <v>114</v>
      </c>
      <c r="B127" s="49">
        <f>_xlfn.IFERROR(AVERAGE(Vertices[Eigenvector Centrality]),NoMetricMessage)</f>
        <v>0.125</v>
      </c>
    </row>
    <row r="128" spans="1:2" ht="15">
      <c r="A128" s="35" t="s">
        <v>115</v>
      </c>
      <c r="B128" s="49">
        <f>_xlfn.IFERROR(MEDIAN(Vertices[Eigenvector Centrality]),NoMetricMessage)</f>
        <v>0.1249725</v>
      </c>
    </row>
    <row r="139" spans="1:2" ht="15">
      <c r="A139" s="35" t="s">
        <v>140</v>
      </c>
      <c r="B139" s="49">
        <f>IF(COUNT(Vertices[PageRank])&gt;0,P2,NoMetricMessage)</f>
        <v>0.497129</v>
      </c>
    </row>
    <row r="140" spans="1:2" ht="15">
      <c r="A140" s="35" t="s">
        <v>141</v>
      </c>
      <c r="B140" s="49">
        <f>IF(COUNT(Vertices[PageRank])&gt;0,P57,NoMetricMessage)</f>
        <v>1.520733</v>
      </c>
    </row>
    <row r="141" spans="1:2" ht="15">
      <c r="A141" s="35" t="s">
        <v>142</v>
      </c>
      <c r="B141" s="49">
        <f>_xlfn.IFERROR(AVERAGE(Vertices[PageRank]),NoMetricMessage)</f>
        <v>0.999929625</v>
      </c>
    </row>
    <row r="142" spans="1:2" ht="15">
      <c r="A142" s="35" t="s">
        <v>143</v>
      </c>
      <c r="B142" s="49">
        <f>_xlfn.IFERROR(MEDIAN(Vertices[PageRank]),NoMetricMessage)</f>
        <v>0.9835165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0.375</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194</v>
      </c>
      <c r="K7" t="s">
        <v>246</v>
      </c>
    </row>
    <row r="8" spans="1:11" ht="15">
      <c r="A8"/>
      <c r="B8">
        <v>2</v>
      </c>
      <c r="C8">
        <v>2</v>
      </c>
      <c r="D8" t="s">
        <v>61</v>
      </c>
      <c r="E8" t="s">
        <v>61</v>
      </c>
      <c r="H8" t="s">
        <v>73</v>
      </c>
      <c r="J8" t="s">
        <v>235</v>
      </c>
      <c r="K8" t="s">
        <v>259</v>
      </c>
    </row>
    <row r="9" spans="1:11" ht="409.5">
      <c r="A9"/>
      <c r="B9">
        <v>3</v>
      </c>
      <c r="C9">
        <v>4</v>
      </c>
      <c r="D9" t="s">
        <v>62</v>
      </c>
      <c r="E9" t="s">
        <v>62</v>
      </c>
      <c r="H9" t="s">
        <v>74</v>
      </c>
      <c r="J9" t="s">
        <v>236</v>
      </c>
      <c r="K9" s="13" t="s">
        <v>267</v>
      </c>
    </row>
    <row r="10" spans="1:11" ht="409.5">
      <c r="A10"/>
      <c r="B10">
        <v>4</v>
      </c>
      <c r="D10" t="s">
        <v>63</v>
      </c>
      <c r="E10" t="s">
        <v>63</v>
      </c>
      <c r="H10" t="s">
        <v>75</v>
      </c>
      <c r="J10" t="s">
        <v>266</v>
      </c>
      <c r="K10" s="13" t="s">
        <v>268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02" t="s">
        <v>200</v>
      </c>
      <c r="B1" s="102" t="s">
        <v>201</v>
      </c>
    </row>
    <row r="2" spans="1:2" ht="15">
      <c r="A2" s="102"/>
      <c r="B2" s="102"/>
    </row>
    <row r="4" spans="1:2" ht="15" customHeight="1">
      <c r="A4" s="102" t="s">
        <v>203</v>
      </c>
      <c r="B4" s="102" t="s">
        <v>201</v>
      </c>
    </row>
    <row r="5" spans="1:2" ht="15">
      <c r="A5" s="102"/>
      <c r="B5" s="102"/>
    </row>
    <row r="7" spans="1:2" ht="15" customHeight="1">
      <c r="A7" s="102" t="s">
        <v>205</v>
      </c>
      <c r="B7" s="102" t="s">
        <v>201</v>
      </c>
    </row>
    <row r="8" spans="1:2" ht="15">
      <c r="A8" s="102"/>
      <c r="B8" s="102"/>
    </row>
    <row r="10" spans="1:2" ht="15" customHeight="1">
      <c r="A10" s="13" t="s">
        <v>207</v>
      </c>
      <c r="B10" s="13" t="s">
        <v>201</v>
      </c>
    </row>
    <row r="11" spans="1:2" ht="15">
      <c r="A11" s="105" t="s">
        <v>208</v>
      </c>
      <c r="B11" s="105">
        <v>0</v>
      </c>
    </row>
    <row r="12" spans="1:2" ht="15">
      <c r="A12" s="105" t="s">
        <v>209</v>
      </c>
      <c r="B12" s="105">
        <v>0</v>
      </c>
    </row>
    <row r="13" spans="1:2" ht="15">
      <c r="A13" s="105" t="s">
        <v>210</v>
      </c>
      <c r="B13" s="105">
        <v>0</v>
      </c>
    </row>
    <row r="14" spans="1:2" ht="15">
      <c r="A14" s="105" t="s">
        <v>211</v>
      </c>
      <c r="B14" s="105">
        <v>0</v>
      </c>
    </row>
    <row r="15" spans="1:2" ht="15">
      <c r="A15" s="105" t="s">
        <v>212</v>
      </c>
      <c r="B15" s="105">
        <v>0</v>
      </c>
    </row>
    <row r="18" spans="1:2" ht="15" customHeight="1">
      <c r="A18" s="102" t="s">
        <v>214</v>
      </c>
      <c r="B18" s="102" t="s">
        <v>201</v>
      </c>
    </row>
    <row r="19" spans="1:2" ht="15">
      <c r="A19" s="102"/>
      <c r="B19" s="102"/>
    </row>
    <row r="21" spans="1:2" ht="15" customHeight="1">
      <c r="A21" s="102" t="s">
        <v>216</v>
      </c>
      <c r="B21" s="102" t="s">
        <v>201</v>
      </c>
    </row>
    <row r="22" spans="1:2" ht="15">
      <c r="A22" s="102"/>
      <c r="B22" s="102"/>
    </row>
    <row r="24" spans="1:2" ht="15" customHeight="1">
      <c r="A24" s="102" t="s">
        <v>217</v>
      </c>
      <c r="B24" s="102" t="s">
        <v>201</v>
      </c>
    </row>
    <row r="25" spans="1:2" ht="15">
      <c r="A25" s="102"/>
      <c r="B25" s="102"/>
    </row>
    <row r="27" spans="1:2" ht="15" customHeight="1">
      <c r="A27" s="102" t="s">
        <v>220</v>
      </c>
      <c r="B27" s="102" t="s">
        <v>201</v>
      </c>
    </row>
    <row r="28" spans="1:2" ht="15">
      <c r="A28" s="106"/>
      <c r="B28" s="102"/>
    </row>
  </sheetData>
  <printOptions/>
  <pageMargins left="0.7" right="0.7" top="0.75" bottom="0.75" header="0.3" footer="0.3"/>
  <pageSetup orientation="portrait" paperSize="9"/>
  <tableParts>
    <tablePart r:id="rId7"/>
    <tablePart r:id="rId3"/>
    <tablePart r:id="rId1"/>
    <tablePart r:id="rId5"/>
    <tablePart r:id="rId2"/>
    <tablePart r:id="rId6"/>
    <tablePart r:id="rId4"/>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D6F1BA-8E1D-40E2-B129-03B644122D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2019-07-10T18:38:00Z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