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<sst xmlns="http://schemas.openxmlformats.org/spreadsheetml/2006/main" count="1581" uniqueCount="552">
  <si>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</si>
  <si>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</si>
  <si>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</si>
  <si>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</si>
  <si>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</si>
  <si>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</si>
  <si>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</si>
  <si>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</si>
  <si>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</si>
  <si>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</si>
  <si>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</si>
  <si>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</si>
  <si>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</si>
  <si>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</si>
  <si>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</si>
  <si>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</si>
  <si>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</si>
  <si>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</si>
  <si>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</si>
  <si>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</si>
  <si>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</si>
  <si>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</si>
  <si>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</si>
  <si>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</si>
  <si>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</si>
  <si>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</si>
  <si>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</si>
  <si>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</si>
  <si>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</si>
  <si>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</si>
  <si>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</si>
  <si>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</si>
  <si>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</si>
  <si>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</si>
  <si>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</si>
  <si>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</si>
  <si>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</si>
  <si>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</si>
  <si>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</si>
  <si>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</si>
  <si>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</si>
  <si>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</si>
  <si>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</si>
  <si>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</si>
  <si>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</si>
  <si>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</si>
  <si>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</si>
  <si>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</si>
  <si>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</si>
  <si>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</si>
  <si>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</si>
  <si>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</si>
  <si>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</si>
  <si>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</si>
  <si>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</si>
  <si>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</si>
  <si>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</si>
  <si>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</si>
  <si>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</si>
  <si>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</si>
  <si>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</si>
  <si>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</si>
  <si>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</si>
  <si>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</si>
  <si>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</si>
  <si>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</si>
  <si>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</si>
  <si>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</si>
  <si>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</si>
  <si>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</si>
  <si>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</si>
  <si>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</si>
  <si>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</si>
  <si>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</si>
  <si>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</si>
  <si>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</si>
  <si>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</si>
  <si>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</si>
  <si>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</si>
  <si>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</si>
  <si>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</si>
  <si>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</si>
  <si>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</si>
  <si>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</si>
  <si>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</si>
  <si>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</si>
  <si>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</si>
  <si>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</si>
  <si>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</si>
  <si>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</si>
  <si>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</si>
  <si>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</si>
  <si>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</si>
  <si>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</si>
  <si>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</si>
  <si>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</si>
  <si>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</si>
  <si>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</si>
  <si>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</si>
  <si>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</si>
  <si>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</si>
  <si>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</si>
  <si>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</si>
  <si>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</si>
  <si>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</si>
  <si>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</si>
  <si>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</si>
  <si>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</si>
  <si>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</si>
  <si>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</si>
  <si>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</si>
  <si>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</si>
  <si>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</si>
  <si>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</si>
  <si>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</si>
  <si>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</si>
  <si>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</si>
  <si>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</si>
  <si>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</si>
  <si>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</si>
  <si>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</si>
  <si>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</si>
  <si>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</si>
  <si>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</si>
  <si>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</si>
  <si>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</si>
  <si>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</si>
  <si>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</si>
  <si>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</si>
  <si>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</si>
  <si>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</si>
  <si>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</si>
  <si>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</si>
  <si>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</si>
  <si>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</si>
  <si>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</si>
  <si>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</si>
  <si>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</si>
  <si>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</si>
  <si>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</si>
  <si>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</si>
  <si>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</si>
  <si>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</si>
  <si>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</si>
  <si>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</si>
  <si>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</si>
  <si>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</si>
  <si>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</si>
  <si>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</si>
  <si>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</si>
  <si>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</si>
  <si>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</si>
  <si>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</si>
  <si>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</si>
  <si>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</si>
  <si>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</si>
  <si>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</si>
  <si>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</si>
  <si>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</si>
  <si>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</si>
  <si>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</si>
  <si>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</si>
  <si>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</si>
  <si>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</si>
  <si>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</si>
  <si>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</si>
  <si>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</si>
  <si>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</si>
  <si>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</si>
  <si>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</si>
  <si>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</si>
  <si>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</si>
  <si>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</si>
  <si>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</si>
  <si>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</si>
  <si>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</si>
  <si>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</si>
  <si>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</si>
  <si>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</si>
  <si>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</si>
  <si>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</si>
  <si>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</si>
  <si>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</si>
  <si>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</si>
  <si>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</si>
  <si>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</si>
  <si>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</si>
  <si>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</si>
  <si>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</si>
  <si>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</si>
  <si>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</si>
  <si>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</si>
  <si>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</si>
  <si>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</si>
  <si>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</si>
  <si>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</si>
  <si>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</si>
  <si>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</si>
  <si>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</si>
  <si>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</si>
  <si>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</si>
  <si>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</si>
  <si>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</si>
  <si>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</si>
  <si>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</si>
  <si>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</si>
  <si>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</si>
  <si>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</si>
  <si>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</si>
  <si>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</si>
  <si>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</si>
  <si>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</si>
  <si>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timmcclure23</t>
  </si>
  <si>
    <t>mcclure_jim</t>
  </si>
  <si>
    <t>beerandpizzaday</t>
  </si>
  <si>
    <t>chrismoralesto</t>
  </si>
  <si>
    <t>thepmcfevents</t>
  </si>
  <si>
    <t>roadhockey</t>
  </si>
  <si>
    <t>uhn</t>
  </si>
  <si>
    <t>thepmcf</t>
  </si>
  <si>
    <t>Mentions</t>
  </si>
  <si>
    <t>Replies to</t>
  </si>
  <si>
    <t>⁦@UHN⁩ ⁦@thePMCF⁩ ⁦@RoadHockey⁩ ⁦@ThePMCFevents⁩ Game on, cancer! #thePMCF #RoadHockeyToConquerCancer #WeAreOne https://t.co/YhQEJfK01B</t>
  </si>
  <si>
    <t>RT @TimMcClure23: ⁦@UHN⁩ ⁦@thePMCF⁩ ⁦@RoadHockey⁩ ⁦@ThePMCFevents⁩ Game on, cancer! #thePMCF #RoadHockeyToConquerCancer #WeAreOne https://t…</t>
  </si>
  <si>
    <t>RT @ChrisMoralesTO: Team Sally...Sally's Team! Post walk beer and pizza! _xD83D__xDE0E_ #thePMCF #J2CC @thePMCF https://t.co/MoZl4XxAnF</t>
  </si>
  <si>
    <t>We picked up our kits today. Excited about our Journey to Conquer Cancer on Sunday. Look out for Kyrie leading Sally's Walkers! _xD83D__xDE0E_ #sallyswalkers J2CC #thePMCF @thePMCF https://t.co/7M1ySTMfMb</t>
  </si>
  <si>
    <t>Walk today!! Sally's Walkers...Journey to Conquer Cancer #J2CC #thePMCF @thePMCF https://t.co/hvSnfJEVh2</t>
  </si>
  <si>
    <t>Team Sally...Sally's Team! Post walk beer and pizza! _xD83D__xDE0E_ #thePMCF #J2CC @thePMCF https://t.co/MoZl4XxAnF</t>
  </si>
  <si>
    <t>@thePMCF We had a blast!  Excellent event...well run, and the breakfast after was tops!  We are looking forward to 2020 already!  #thePMCF #conquercancer</t>
  </si>
  <si>
    <t>thepmcf roadhockeytoconquercancer weareone</t>
  </si>
  <si>
    <t>thepmcf j2cc</t>
  </si>
  <si>
    <t>sallyswalkers thepmcf</t>
  </si>
  <si>
    <t>j2cc thepmcf</t>
  </si>
  <si>
    <t>thepmcf conquercancer</t>
  </si>
  <si>
    <t>https://pbs.twimg.com/media/D5rMuURUwAAoyzw.jpg</t>
  </si>
  <si>
    <t>https://pbs.twimg.com/media/D9Mw25jXUAIx0P4.jpg</t>
  </si>
  <si>
    <t>https://pbs.twimg.com/media/D9D1eWVXYAAeUAR.jpg</t>
  </si>
  <si>
    <t>https://pbs.twimg.com/media/D9LQkfVX4AAGlJR.jpg</t>
  </si>
  <si>
    <t>http://pbs.twimg.com/profile_images/1146588766431322112/KisfBtCV_normal.jpg</t>
  </si>
  <si>
    <t>http://pbs.twimg.com/profile_images/710564996342800384/mlfe1CfG_normal.jpg</t>
  </si>
  <si>
    <t>https://twitter.com/#!/timmcclure23/status/1124436161760415745</t>
  </si>
  <si>
    <t>https://twitter.com/#!/mcclure_jim/status/1124437250799017985</t>
  </si>
  <si>
    <t>https://twitter.com/#!/beerandpizzaday/status/1140311062308278272</t>
  </si>
  <si>
    <t>https://twitter.com/#!/chrismoralesto/status/1139680609469493248</t>
  </si>
  <si>
    <t>https://twitter.com/#!/chrismoralesto/status/1140202982753091585</t>
  </si>
  <si>
    <t>https://twitter.com/#!/chrismoralesto/status/1140308852119887872</t>
  </si>
  <si>
    <t>https://twitter.com/#!/chrismoralesto/status/1143898343845838848</t>
  </si>
  <si>
    <t>1124436161760415745</t>
  </si>
  <si>
    <t>1124437250799017985</t>
  </si>
  <si>
    <t>1140311062308278272</t>
  </si>
  <si>
    <t>1139680609469493248</t>
  </si>
  <si>
    <t>1140202982753091585</t>
  </si>
  <si>
    <t>1140308852119887872</t>
  </si>
  <si>
    <t>1143898343845838848</t>
  </si>
  <si>
    <t>1140239625904152581</t>
  </si>
  <si>
    <t/>
  </si>
  <si>
    <t>16827492</t>
  </si>
  <si>
    <t>en</t>
  </si>
  <si>
    <t>Twitter for iPhone</t>
  </si>
  <si>
    <t>Twitter Web App</t>
  </si>
  <si>
    <t>Beer and Pizza - Rewteet</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</si>
  <si>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</si>
  <si>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</si>
  <si>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</si>
  <si>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</si>
  <si>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</si>
  <si>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</si>
  <si>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</si>
  <si>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</si>
  <si>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</si>
  <si>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</si>
  <si>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</si>
  <si>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</si>
  <si>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</si>
  <si>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</si>
  <si>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</si>
  <si>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</si>
  <si>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</si>
  <si>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</si>
  <si>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</si>
  <si>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</si>
  <si>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</si>
  <si>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</si>
  <si>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Tim McClure</t>
  </si>
  <si>
    <t>The PMCF Events</t>
  </si>
  <si>
    <t>Jim McClure</t>
  </si>
  <si>
    <t>Road Hockey</t>
  </si>
  <si>
    <t>University Health Network</t>
  </si>
  <si>
    <t>Princess Margaret CF</t>
  </si>
  <si>
    <t>Beer and Pizza Day!</t>
  </si>
  <si>
    <t>Chris Morales</t>
  </si>
  <si>
    <t>Keynote Speaker, Executive Leadership &amp; Brand Consultant at TMP, Honorary Chairman of The PMCF; Stage 4 Cancer Survivor, Proud Dad, Passionate About Good People</t>
  </si>
  <si>
    <t>With 150+ third party events at @ThePMCF, we will #conquercancer in our lifetime. Join us to fundraise, volunteer or organize. So thankful for this community!</t>
  </si>
  <si>
    <t>Canadian. News junkie, chief cook and bottle washer. Still a newb, back after long absence. RT does not equal endorsement.</t>
  </si>
  <si>
    <t>Scotiabank Road Hockey to Conquer Cancer has raised over $10 million for the Princess Margaret Cancer Foundation – Register your team today!</t>
  </si>
  <si>
    <t>Canada's largest research hospital: Princess Margaret, Toronto General, Toronto Rehab, Toronto Western &amp; Michener. Named on top 10 hospitals list by Newsweek. _xD83C__xDF0E_</t>
  </si>
  <si>
    <t>The Princess Margaret Cancer Foundation raises funds to support Personalized Cancer Medicine at one of the top 5 cancer research centres in the world. #PMCFtop5</t>
  </si>
  <si>
    <t>Celebrated every October 9th, International Beer and Pizza Day pays homage to one of the most iconic food and drink combinations on the planet Earth.</t>
  </si>
  <si>
    <t>Marketing Strategist and Project Manager, helping brands grow from good to great: Digital, Online, Social, Events, Traditional. https://t.co/TRJHRxe8AS</t>
  </si>
  <si>
    <t>Toronto, ON</t>
  </si>
  <si>
    <t>Petetborough, ON., Canada</t>
  </si>
  <si>
    <t>Toronto</t>
  </si>
  <si>
    <t>Toronto, Ontario, Canada</t>
  </si>
  <si>
    <t>Toronto, Ontario</t>
  </si>
  <si>
    <t>Right here, baby.</t>
  </si>
  <si>
    <t>https://t.co/DeVDxv4bWN</t>
  </si>
  <si>
    <t>http://t.co/GjdZqSUm7H</t>
  </si>
  <si>
    <t>http://t.co/MvUEofCbDz</t>
  </si>
  <si>
    <t>https://t.co/nCA4od0Vyu</t>
  </si>
  <si>
    <t>https://t.co/8KFC4wBUJs</t>
  </si>
  <si>
    <t>https://t.co/ejUDEmlGvv</t>
  </si>
  <si>
    <t>https://t.co/arF60PcoFQ</t>
  </si>
  <si>
    <t>Eastern Time (US &amp; Canada)</t>
  </si>
  <si>
    <t>https://pbs.twimg.com/profile_banners/1898428039/1505413705</t>
  </si>
  <si>
    <t>https://pbs.twimg.com/profile_banners/2387750564/1398267199</t>
  </si>
  <si>
    <t>https://pbs.twimg.com/profile_banners/178047160/1515421765</t>
  </si>
  <si>
    <t>https://pbs.twimg.com/profile_banners/153085446/1545341191</t>
  </si>
  <si>
    <t>https://pbs.twimg.com/profile_banners/16827492/1543603189</t>
  </si>
  <si>
    <t>https://pbs.twimg.com/profile_banners/4923786180/1456471440</t>
  </si>
  <si>
    <t>https://pbs.twimg.com/profile_banners/545228562/1559566574</t>
  </si>
  <si>
    <t>http://abs.twimg.com/images/themes/theme9/bg.gif</t>
  </si>
  <si>
    <t>http://pbs.twimg.com/profile_background_images/446680919760314368/Ms6wyHYc.jpeg</t>
  </si>
  <si>
    <t>http://abs.twimg.com/images/themes/theme1/bg.png</t>
  </si>
  <si>
    <t>http://pbs.twimg.com/profile_background_images/514121096119873536/bCfQeLIF.jpeg</t>
  </si>
  <si>
    <t>http://abs.twimg.com/images/themes/theme14/bg.gif</t>
  </si>
  <si>
    <t>http://pbs.twimg.com/profile_images/675080091035172864/HZ5U7SeD_normal.jpg</t>
  </si>
  <si>
    <t>http://pbs.twimg.com/profile_images/458991864851357697/K1Ftu1MF_normal.jpeg</t>
  </si>
  <si>
    <t>http://pbs.twimg.com/profile_images/855091966866055170/MXDv4NpN_normal.jpg</t>
  </si>
  <si>
    <t>http://pbs.twimg.com/profile_images/943910074371756032/tT_zOkpM_normal.jpg</t>
  </si>
  <si>
    <t>http://pbs.twimg.com/profile_images/753606995077435392/0XRI28kj_normal.jpg</t>
  </si>
  <si>
    <t>http://pbs.twimg.com/profile_images/779678988847448064/mNI0Kq2k_normal.jpg</t>
  </si>
  <si>
    <t>Open Twitter Page for This Person</t>
  </si>
  <si>
    <t>https://twitter.com/timmcclure23</t>
  </si>
  <si>
    <t>https://twitter.com/thepmcfevents</t>
  </si>
  <si>
    <t>https://twitter.com/mcclure_jim</t>
  </si>
  <si>
    <t>https://twitter.com/roadhockey</t>
  </si>
  <si>
    <t>https://twitter.com/uhn</t>
  </si>
  <si>
    <t>https://twitter.com/thepmcf</t>
  </si>
  <si>
    <t>https://twitter.com/beerandpizzaday</t>
  </si>
  <si>
    <t>https://twitter.com/chrismoralesto</t>
  </si>
  <si>
    <t>timmcclure23
⁦@UHN⁩ ⁦@thePMCF⁩ ⁦@RoadHockey⁩
⁦@ThePMCFevents⁩ Game on, cancer!
#thePMCF #RoadHockeyToConquerCancer
#WeAreOne https://t.co/YhQEJfK01B</t>
  </si>
  <si>
    <t xml:space="preserve">thepmcfevents
</t>
  </si>
  <si>
    <t>mcclure_jim
RT @TimMcClure23: ⁦@UHN⁩ ⁦@thePMCF⁩
⁦@RoadHockey⁩ ⁦@ThePMCFevents⁩
Game on, cancer! #thePMCF #RoadHockeyToConquerCancer
#WeAreOne https://t…</t>
  </si>
  <si>
    <t xml:space="preserve">roadhockey
</t>
  </si>
  <si>
    <t xml:space="preserve">uhn
</t>
  </si>
  <si>
    <t xml:space="preserve">thepmcf
</t>
  </si>
  <si>
    <t>beerandpizzaday
RT @ChrisMoralesTO: Team Sally...Sally's
Team! Post walk beer and pizza!
_xD83D__xDE0E_ #thePMCF #J2CC @thePMCF https://t.co/MoZl4XxAnF</t>
  </si>
  <si>
    <t>chrismoralesto
@thePMCF We had a blast! Excellent
event...well run, and the breakfast
after was tops! We are looking
forward to 2020 already! #thePMCF
#conquercancer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</si>
  <si>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</si>
  <si>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</si>
  <si>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</si>
  <si>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</si>
  <si>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</si>
  <si>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</si>
  <si>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</si>
  <si>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</si>
  <si>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</si>
  <si>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</si>
  <si>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</si>
  <si>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</si>
  <si>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</si>
  <si>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</si>
  <si>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</si>
  <si>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</si>
  <si>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</si>
  <si>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</si>
  <si>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</si>
  <si>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</si>
  <si>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</si>
  <si>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</si>
  <si>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</si>
  <si>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</si>
  <si>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</si>
  <si>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</si>
  <si>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</si>
  <si>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</si>
  <si>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</si>
  <si>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</si>
  <si>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</si>
  <si>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</si>
  <si>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</si>
  <si>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</si>
  <si>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</si>
  <si>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</si>
  <si>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</si>
  <si>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</si>
  <si>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</si>
  <si>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</si>
  <si>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</si>
  <si>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</si>
  <si>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</si>
  <si>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</si>
  <si>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</si>
  <si>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</si>
  <si>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</si>
  <si>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</si>
  <si>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</si>
  <si>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</si>
  <si>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</si>
  <si>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</si>
  <si>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</si>
  <si>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</si>
  <si>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</si>
  <si>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</si>
  <si>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</si>
  <si>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</si>
  <si>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</si>
  <si>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</si>
  <si>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</si>
  <si>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</si>
  <si>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</si>
  <si>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</si>
  <si>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</si>
  <si>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</si>
  <si>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j2cc</t>
  </si>
  <si>
    <t>roadhockeytoconquercancer</t>
  </si>
  <si>
    <t>weareone</t>
  </si>
  <si>
    <t>conquercancer</t>
  </si>
  <si>
    <t>sallyswalkers</t>
  </si>
  <si>
    <t>Top Hashtags in Tweet in G1</t>
  </si>
  <si>
    <t>Top Hashtags in Tweet in G2</t>
  </si>
  <si>
    <t>Top Hashtags in Tweet</t>
  </si>
  <si>
    <t>thepmcf j2cc conquercancer sallyswalkers</t>
  </si>
  <si>
    <t>Top Words in Tweet in Entire Graph</t>
  </si>
  <si>
    <t>Words in Sentiment List#1: Positive</t>
  </si>
  <si>
    <t>Words in Sentiment List#2: Negative</t>
  </si>
  <si>
    <t>Words in Sentiment List#3: Angry/Violent</t>
  </si>
  <si>
    <t>Non-categorized Words</t>
  </si>
  <si>
    <t>Total Words</t>
  </si>
  <si>
    <t>#thepmcf</t>
  </si>
  <si>
    <t>team</t>
  </si>
  <si>
    <t>sally's</t>
  </si>
  <si>
    <t>cancer</t>
  </si>
  <si>
    <t>Top Words in Tweet in G1</t>
  </si>
  <si>
    <t>game</t>
  </si>
  <si>
    <t>#roadhockeytoconquercancer</t>
  </si>
  <si>
    <t>#weareone</t>
  </si>
  <si>
    <t>Top Words in Tweet in G2</t>
  </si>
  <si>
    <t>walk</t>
  </si>
  <si>
    <t>#j2cc</t>
  </si>
  <si>
    <t>today</t>
  </si>
  <si>
    <t>journey</t>
  </si>
  <si>
    <t>conquer</t>
  </si>
  <si>
    <t>Top Words in Tweet</t>
  </si>
  <si>
    <t>uhn thepmcf roadhockey thepmcfevents game cancer #thepmcf #roadhockeytoconquercancer #weareone</t>
  </si>
  <si>
    <t>thepmcf #thepmcf sally's team walk #j2cc today journey conquer cancer</t>
  </si>
  <si>
    <t>Top Word Pairs in Tweet in Entire Graph</t>
  </si>
  <si>
    <t>team,sally</t>
  </si>
  <si>
    <t>sally,sally's</t>
  </si>
  <si>
    <t>sally's,team</t>
  </si>
  <si>
    <t>team,post</t>
  </si>
  <si>
    <t>post,walk</t>
  </si>
  <si>
    <t>walk,beer</t>
  </si>
  <si>
    <t>beer,pizza</t>
  </si>
  <si>
    <t>pizza,#thepmcf</t>
  </si>
  <si>
    <t>#thepmcf,#j2cc</t>
  </si>
  <si>
    <t>#j2cc,thepmcf</t>
  </si>
  <si>
    <t>Top Word Pairs in Tweet in G1</t>
  </si>
  <si>
    <t>uhn,thepmcf</t>
  </si>
  <si>
    <t>thepmcf,roadhockey</t>
  </si>
  <si>
    <t>roadhockey,thepmcfevents</t>
  </si>
  <si>
    <t>thepmcfevents,game</t>
  </si>
  <si>
    <t>game,cancer</t>
  </si>
  <si>
    <t>cancer,#thepmcf</t>
  </si>
  <si>
    <t>#thepmcf,#roadhockeytoconquercancer</t>
  </si>
  <si>
    <t>#roadhockeytoconquercancer,#weareone</t>
  </si>
  <si>
    <t>Top Word Pairs in Tweet in G2</t>
  </si>
  <si>
    <t>journey,conquer</t>
  </si>
  <si>
    <t>conquer,cancer</t>
  </si>
  <si>
    <t>sally's,walkers</t>
  </si>
  <si>
    <t>#thepmcf,thepmcf</t>
  </si>
  <si>
    <t>Top Word Pairs in Tweet</t>
  </si>
  <si>
    <t>uhn,thepmcf  thepmcf,roadhockey  roadhockey,thepmcfevents  thepmcfevents,game  game,cancer  cancer,#thepmcf  #thepmcf,#roadhockeytoconquercancer  #roadhockeytoconquercancer,#weareone</t>
  </si>
  <si>
    <t>journey,conquer  conquer,cancer  sally's,walkers  #thepmcf,thepmcf  team,sally  sally,sally's  sally's,team  team,post  post,walk  walk,beer</t>
  </si>
  <si>
    <t>Top Replied-To in Entire Graph</t>
  </si>
  <si>
    <t>Top Mentioned in Entire Graph</t>
  </si>
  <si>
    <t>Top Replied-To in G1</t>
  </si>
  <si>
    <t>Top Replied-To in G2</t>
  </si>
  <si>
    <t>Top Mentioned in G1</t>
  </si>
  <si>
    <t>Top Mentioned in G2</t>
  </si>
  <si>
    <t>Top Replied-To in Tweet</t>
  </si>
  <si>
    <t>Top Mentioned in Tweet</t>
  </si>
  <si>
    <t>uhn thepmcf roadhockey thepmcfevents timmcclure23</t>
  </si>
  <si>
    <t>thepmcf chrismoralesto</t>
  </si>
  <si>
    <t>Top Tweeters in Entire Graph</t>
  </si>
  <si>
    <t>Top Tweeters in G1</t>
  </si>
  <si>
    <t>Top Tweeters in G2</t>
  </si>
  <si>
    <t>Top Tweeters</t>
  </si>
  <si>
    <t>timmcclure23 uhn roadhockey mcclure_jim thepmcfevents</t>
  </si>
  <si>
    <t>beerandpizzaday thepmcf chrismoralesto</t>
  </si>
  <si>
    <t>Top URLs in Tweet by Count</t>
  </si>
  <si>
    <t>Top URLs in Tweet by Salience</t>
  </si>
  <si>
    <t>Top Domains in Tweet by Count</t>
  </si>
  <si>
    <t>Top Domains in Tweet by Salience</t>
  </si>
  <si>
    <t>Top Hashtags in Tweet by Count</t>
  </si>
  <si>
    <t>Top Hashtags in Tweet by Salience</t>
  </si>
  <si>
    <t>j2cc conquercancer sallyswalkers thepmcf</t>
  </si>
  <si>
    <t>Top Words in Tweet by Count</t>
  </si>
  <si>
    <t>uhn thepmcf roadhockey thepmcfevents game cancer #roadhockeytoconquercancer #weareone</t>
  </si>
  <si>
    <t>timmcclure23 uhn thepmcf roadhockey thepmcfevents game cancer #roadhockeytoconquercancer #weareone</t>
  </si>
  <si>
    <t>team chrismoralesto sally sally's post walk beer pizza #j2cc thepmcf</t>
  </si>
  <si>
    <t>thepmcf sally's team walk #j2cc today walkers journey conquer cancer</t>
  </si>
  <si>
    <t>Top Words in Tweet by Salience</t>
  </si>
  <si>
    <t>team walk #j2cc today walkers journey conquer cancer blast excellent</t>
  </si>
  <si>
    <t>Top Word Pairs in Tweet by Count</t>
  </si>
  <si>
    <t>timmcclure23,uhn  uhn,thepmcf  thepmcf,roadhockey  roadhockey,thepmcfevents  thepmcfevents,game  game,cancer  cancer,#thepmcf  #thepmcf,#roadhockeytoconquercancer  #roadhockeytoconquercancer,#weareone</t>
  </si>
  <si>
    <t>chrismoralesto,team  team,sally  sally,sally's  sally's,team  team,post  post,walk  walk,beer  beer,pizza  pizza,#thepmcf  #thepmcf,#j2cc</t>
  </si>
  <si>
    <t>sally's,walkers  journey,conquer  conquer,cancer  #thepmcf,thepmcf  thepmcf,blast  blast,excellent  excellent,event  event,well  well,run  run,breakfast</t>
  </si>
  <si>
    <t>Top Word Pairs in Tweet by Salience</t>
  </si>
  <si>
    <t>Word</t>
  </si>
  <si>
    <t>sally</t>
  </si>
  <si>
    <t>post</t>
  </si>
  <si>
    <t>beer</t>
  </si>
  <si>
    <t>pizza</t>
  </si>
  <si>
    <t>walkers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</si>
  <si>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</si>
  <si>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</si>
  <si>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</si>
  <si>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</si>
  <si>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</si>
  <si>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</si>
  <si>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</si>
  <si>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</si>
  <si>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</si>
  <si>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</si>
  <si>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</si>
  <si>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</si>
  <si>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</si>
  <si>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</si>
  <si>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</si>
  <si>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</si>
  <si>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</si>
  <si>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</si>
  <si>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</si>
  <si>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</si>
  <si>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</si>
  <si>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</si>
  <si>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</si>
  <si>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</si>
  <si>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</si>
  <si>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</si>
  <si>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</si>
  <si>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</si>
  <si>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</si>
  <si>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</si>
  <si>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</si>
  <si>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Red</t>
  </si>
  <si>
    <t>G1: uhn thepmcf roadhockey thepmcfevents game cancer #thepmcf #roadhockeytoconquercancer #weareone</t>
  </si>
  <si>
    <t>G2: thepmcf #thepmcf sally's team walk #j2cc today journey conquer cancer</t>
  </si>
  <si>
    <t>Autofill Workbook Results</t>
  </si>
  <si>
    <t>Edge Weight▓1▓1▓0▓True▓Gray▓Red▓▓Edge Weight▓1▓1▓0▓3▓10▓False▓Edge Weight▓1▓1▓0▓35▓12▓False▓▓0▓0▓0▓True▓Black▓Black▓▓Followers▓24▓3542▓0▓162▓1000▓False▓▓0▓0▓0▓0▓0▓False▓▓0▓0▓0▓0▓0▓False▓▓0▓0▓0▓0▓0▓False</t>
  </si>
  <si>
    <t>GraphSource░GraphServerTwitterSearch▓GraphTerm░#thePMCF▓ImportDescription░The graph represents a network of 8 Twitter users whose tweets in the requested range contained "#thePMCF", or who were replied to or mentioned in those tweets.  The network was obtained from the NodeXL Graph Server on Friday, 12 July 2019 at 14:52 UTC.
The requested start date was Thursday, 11 July 2019 at 00:01 UTC and the maximum number of tweets (going backward in time) was 5,000.
The tweets in the network were tweeted over the 53-day, 16-hour, 55-minute period from Friday, 03 May 2019 at 22:10 UTC to Wednesday, 26 June 2019 at 15:06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</si>
</sst>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465299"/>
        <c:axId val="18078828"/>
      </c:barChart>
      <c:catAx>
        <c:axId val="94652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078828"/>
        <c:crosses val="autoZero"/>
        <c:auto val="1"/>
        <c:lblOffset val="100"/>
        <c:noMultiLvlLbl val="0"/>
      </c:catAx>
      <c:valAx>
        <c:axId val="18078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65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#thePMCF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5/3/2019 22:10</c:v>
                </c:pt>
                <c:pt idx="1">
                  <c:v>5/3/2019 22:15</c:v>
                </c:pt>
                <c:pt idx="2">
                  <c:v>6/14/2019 23:46</c:v>
                </c:pt>
                <c:pt idx="3">
                  <c:v>6/16/2019 10:22</c:v>
                </c:pt>
                <c:pt idx="4">
                  <c:v>6/16/2019 17:23</c:v>
                </c:pt>
                <c:pt idx="5">
                  <c:v>6/16/2019 17:31</c:v>
                </c:pt>
                <c:pt idx="6">
                  <c:v>6/26/2019 15:06</c:v>
                </c:pt>
              </c:strCache>
            </c:strRef>
          </c:cat>
          <c:val>
            <c:numRef>
              <c:f>'Time Series'!$B$26:$B$33</c:f>
              <c:numCache>
                <c:formatCode>General</c:formatCode>
                <c:ptCount val="7"/>
                <c:pt idx="0">
                  <c:v>4</c:v>
                </c:pt>
                <c:pt idx="1">
                  <c:v>5</c:v>
                </c:pt>
                <c:pt idx="2">
                  <c:v>1</c:v>
                </c:pt>
                <c:pt idx="3">
                  <c:v>1</c:v>
                </c:pt>
                <c:pt idx="4">
                  <c:v>1</c:v>
                </c:pt>
                <c:pt idx="5">
                  <c:v>2</c:v>
                </c:pt>
                <c:pt idx="6">
                  <c:v>1</c:v>
                </c:pt>
              </c:numCache>
            </c:numRef>
          </c:val>
        </c:ser>
        <c:axId val="30413853"/>
        <c:axId val="5289222"/>
      </c:barChart>
      <c:catAx>
        <c:axId val="30413853"/>
        <c:scaling>
          <c:orientation val="minMax"/>
        </c:scaling>
        <c:axPos val="b"/>
        <c:delete val="0"/>
        <c:numFmt formatCode="General" sourceLinked="1"/>
        <c:majorTickMark val="out"/>
        <c:minorTickMark val="none"/>
        <c:tickLblPos val="nextTo"/>
        <c:crossAx val="5289222"/>
        <c:crosses val="autoZero"/>
        <c:auto val="1"/>
        <c:lblOffset val="100"/>
        <c:noMultiLvlLbl val="0"/>
      </c:catAx>
      <c:valAx>
        <c:axId val="5289222"/>
        <c:scaling>
          <c:orientation val="minMax"/>
        </c:scaling>
        <c:axPos val="l"/>
        <c:majorGridlines/>
        <c:delete val="0"/>
        <c:numFmt formatCode="General" sourceLinked="1"/>
        <c:majorTickMark val="out"/>
        <c:minorTickMark val="none"/>
        <c:tickLblPos val="nextTo"/>
        <c:crossAx val="304138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491725"/>
        <c:axId val="55098934"/>
      </c:barChart>
      <c:catAx>
        <c:axId val="284917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098934"/>
        <c:crosses val="autoZero"/>
        <c:auto val="1"/>
        <c:lblOffset val="100"/>
        <c:noMultiLvlLbl val="0"/>
      </c:catAx>
      <c:valAx>
        <c:axId val="55098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91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6128359"/>
        <c:axId val="33828640"/>
      </c:barChart>
      <c:catAx>
        <c:axId val="261283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828640"/>
        <c:crosses val="autoZero"/>
        <c:auto val="1"/>
        <c:lblOffset val="100"/>
        <c:noMultiLvlLbl val="0"/>
      </c:catAx>
      <c:valAx>
        <c:axId val="33828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28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022305"/>
        <c:axId val="55765290"/>
      </c:barChart>
      <c:catAx>
        <c:axId val="360223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765290"/>
        <c:crosses val="autoZero"/>
        <c:auto val="1"/>
        <c:lblOffset val="100"/>
        <c:noMultiLvlLbl val="0"/>
      </c:catAx>
      <c:valAx>
        <c:axId val="55765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22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125563"/>
        <c:axId val="20694612"/>
      </c:barChart>
      <c:catAx>
        <c:axId val="321255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694612"/>
        <c:crosses val="autoZero"/>
        <c:auto val="1"/>
        <c:lblOffset val="100"/>
        <c:noMultiLvlLbl val="0"/>
      </c:catAx>
      <c:valAx>
        <c:axId val="20694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25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033781"/>
        <c:axId val="65650846"/>
      </c:barChart>
      <c:catAx>
        <c:axId val="520337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650846"/>
        <c:crosses val="autoZero"/>
        <c:auto val="1"/>
        <c:lblOffset val="100"/>
        <c:noMultiLvlLbl val="0"/>
      </c:catAx>
      <c:valAx>
        <c:axId val="65650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33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986703"/>
        <c:axId val="16118280"/>
      </c:barChart>
      <c:catAx>
        <c:axId val="539867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118280"/>
        <c:crosses val="autoZero"/>
        <c:auto val="1"/>
        <c:lblOffset val="100"/>
        <c:noMultiLvlLbl val="0"/>
      </c:catAx>
      <c:valAx>
        <c:axId val="16118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86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0846793"/>
        <c:axId val="30512274"/>
      </c:barChart>
      <c:catAx>
        <c:axId val="108467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512274"/>
        <c:crosses val="autoZero"/>
        <c:auto val="1"/>
        <c:lblOffset val="100"/>
        <c:noMultiLvlLbl val="0"/>
      </c:catAx>
      <c:valAx>
        <c:axId val="30512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46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75011"/>
        <c:axId val="55575100"/>
      </c:barChart>
      <c:catAx>
        <c:axId val="6175011"/>
        <c:scaling>
          <c:orientation val="minMax"/>
        </c:scaling>
        <c:axPos val="b"/>
        <c:delete val="1"/>
        <c:majorTickMark val="out"/>
        <c:minorTickMark val="none"/>
        <c:tickLblPos val="none"/>
        <c:crossAx val="55575100"/>
        <c:crosses val="autoZero"/>
        <c:auto val="1"/>
        <c:lblOffset val="100"/>
        <c:noMultiLvlLbl val="0"/>
      </c:catAx>
      <c:valAx>
        <c:axId val="55575100"/>
        <c:scaling>
          <c:orientation val="minMax"/>
        </c:scaling>
        <c:axPos val="l"/>
        <c:delete val="1"/>
        <c:majorTickMark val="out"/>
        <c:minorTickMark val="none"/>
        <c:tickLblPos val="none"/>
        <c:crossAx val="61750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Smith" refreshedVersion="5">
  <cacheSource type="worksheet">
    <worksheetSource ref="A2:BL1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5">
        <s v="thepmcf roadhockeytoconquercancer weareone"/>
        <s v="thepmcf j2cc"/>
        <s v="sallyswalkers thepmcf"/>
        <s v="j2cc thepmcf"/>
        <s v="thepmcf conquercanc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19-05-03T22:10:46.000"/>
        <d v="2019-05-03T22:15:06.000"/>
        <d v="2019-06-16T17:31:57.000"/>
        <d v="2019-06-14T23:46:46.000"/>
        <d v="2019-06-16T10:22:29.000"/>
        <d v="2019-06-16T17:23:10.000"/>
        <d v="2019-06-26T15:06:32.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timmcclure23"/>
    <s v="thepmcfevents"/>
    <m/>
    <m/>
    <m/>
    <m/>
    <m/>
    <m/>
    <m/>
    <m/>
    <s v="No"/>
    <n v="3"/>
    <m/>
    <m/>
    <x v="0"/>
    <d v="2019-05-03T22:10:46.000"/>
    <s v="⁦@UHN⁩ ⁦@thePMCF⁩ ⁦@RoadHockey⁩ ⁦@ThePMCFevents⁩ Game on, cancer! #thePMCF #RoadHockeyToConquerCancer #WeAreOne https://t.co/YhQEJfK01B"/>
    <m/>
    <m/>
    <x v="0"/>
    <s v="https://pbs.twimg.com/media/D5rMuURUwAAoyzw.jpg"/>
    <s v="https://pbs.twimg.com/media/D5rMuURUwAAoyzw.jpg"/>
    <x v="0"/>
    <s v="https://twitter.com/#!/timmcclure23/status/1124436161760415745"/>
    <m/>
    <m/>
    <s v="1124436161760415745"/>
    <m/>
    <b v="0"/>
    <n v="3"/>
    <s v=""/>
    <b v="0"/>
    <s v="en"/>
    <m/>
    <s v=""/>
    <b v="0"/>
    <n v="1"/>
    <s v=""/>
    <s v="Twitter for iPhone"/>
    <b v="0"/>
    <s v="1124436161760415745"/>
    <s v="Tweet"/>
    <n v="0"/>
    <n v="0"/>
    <m/>
    <m/>
    <m/>
    <m/>
    <m/>
    <m/>
    <m/>
    <m/>
    <n v="1"/>
    <s v="1"/>
    <s v="1"/>
    <m/>
    <m/>
    <m/>
    <m/>
    <m/>
    <m/>
    <m/>
    <m/>
    <m/>
  </r>
  <r>
    <s v="mcclure_jim"/>
    <s v="thepmcfevents"/>
    <m/>
    <m/>
    <m/>
    <m/>
    <m/>
    <m/>
    <m/>
    <m/>
    <s v="No"/>
    <n v="4"/>
    <m/>
    <m/>
    <x v="0"/>
    <d v="2019-05-03T22:15:06.000"/>
    <s v="RT @TimMcClure23: ⁦@UHN⁩ ⁦@thePMCF⁩ ⁦@RoadHockey⁩ ⁦@ThePMCFevents⁩ Game on, cancer! #thePMCF #RoadHockeyToConquerCancer #WeAreOne https://t…"/>
    <m/>
    <m/>
    <x v="0"/>
    <m/>
    <s v="http://pbs.twimg.com/profile_images/1146588766431322112/KisfBtCV_normal.jpg"/>
    <x v="1"/>
    <s v="https://twitter.com/#!/mcclure_jim/status/1124437250799017985"/>
    <m/>
    <m/>
    <s v="1124437250799017985"/>
    <m/>
    <b v="0"/>
    <n v="0"/>
    <s v=""/>
    <b v="0"/>
    <s v="en"/>
    <m/>
    <s v=""/>
    <b v="0"/>
    <n v="1"/>
    <s v="1124436161760415745"/>
    <s v="Twitter Web App"/>
    <b v="0"/>
    <s v="1124436161760415745"/>
    <s v="Tweet"/>
    <n v="0"/>
    <n v="0"/>
    <m/>
    <m/>
    <m/>
    <m/>
    <m/>
    <m/>
    <m/>
    <m/>
    <n v="1"/>
    <s v="1"/>
    <s v="1"/>
    <m/>
    <m/>
    <m/>
    <m/>
    <m/>
    <m/>
    <m/>
    <m/>
    <m/>
  </r>
  <r>
    <s v="timmcclure23"/>
    <s v="roadhockey"/>
    <m/>
    <m/>
    <m/>
    <m/>
    <m/>
    <m/>
    <m/>
    <m/>
    <s v="No"/>
    <n v="5"/>
    <m/>
    <m/>
    <x v="0"/>
    <d v="2019-05-03T22:10:46.000"/>
    <s v="⁦@UHN⁩ ⁦@thePMCF⁩ ⁦@RoadHockey⁩ ⁦@ThePMCFevents⁩ Game on, cancer! #thePMCF #RoadHockeyToConquerCancer #WeAreOne https://t.co/YhQEJfK01B"/>
    <m/>
    <m/>
    <x v="0"/>
    <s v="https://pbs.twimg.com/media/D5rMuURUwAAoyzw.jpg"/>
    <s v="https://pbs.twimg.com/media/D5rMuURUwAAoyzw.jpg"/>
    <x v="0"/>
    <s v="https://twitter.com/#!/timmcclure23/status/1124436161760415745"/>
    <m/>
    <m/>
    <s v="1124436161760415745"/>
    <m/>
    <b v="0"/>
    <n v="3"/>
    <s v=""/>
    <b v="0"/>
    <s v="en"/>
    <m/>
    <s v=""/>
    <b v="0"/>
    <n v="1"/>
    <s v=""/>
    <s v="Twitter for iPhone"/>
    <b v="0"/>
    <s v="1124436161760415745"/>
    <s v="Tweet"/>
    <n v="0"/>
    <n v="0"/>
    <m/>
    <m/>
    <m/>
    <m/>
    <m/>
    <m/>
    <m/>
    <m/>
    <n v="1"/>
    <s v="1"/>
    <s v="1"/>
    <m/>
    <m/>
    <m/>
    <m/>
    <m/>
    <m/>
    <m/>
    <m/>
    <m/>
  </r>
  <r>
    <s v="mcclure_jim"/>
    <s v="roadhockey"/>
    <m/>
    <m/>
    <m/>
    <m/>
    <m/>
    <m/>
    <m/>
    <m/>
    <s v="No"/>
    <n v="6"/>
    <m/>
    <m/>
    <x v="0"/>
    <d v="2019-05-03T22:15:06.000"/>
    <s v="RT @TimMcClure23: ⁦@UHN⁩ ⁦@thePMCF⁩ ⁦@RoadHockey⁩ ⁦@ThePMCFevents⁩ Game on, cancer! #thePMCF #RoadHockeyToConquerCancer #WeAreOne https://t…"/>
    <m/>
    <m/>
    <x v="0"/>
    <m/>
    <s v="http://pbs.twimg.com/profile_images/1146588766431322112/KisfBtCV_normal.jpg"/>
    <x v="1"/>
    <s v="https://twitter.com/#!/mcclure_jim/status/1124437250799017985"/>
    <m/>
    <m/>
    <s v="1124437250799017985"/>
    <m/>
    <b v="0"/>
    <n v="0"/>
    <s v=""/>
    <b v="0"/>
    <s v="en"/>
    <m/>
    <s v=""/>
    <b v="0"/>
    <n v="1"/>
    <s v="1124436161760415745"/>
    <s v="Twitter Web App"/>
    <b v="0"/>
    <s v="1124436161760415745"/>
    <s v="Tweet"/>
    <n v="0"/>
    <n v="0"/>
    <m/>
    <m/>
    <m/>
    <m/>
    <m/>
    <m/>
    <m/>
    <m/>
    <n v="1"/>
    <s v="1"/>
    <s v="1"/>
    <m/>
    <m/>
    <m/>
    <m/>
    <m/>
    <m/>
    <m/>
    <m/>
    <m/>
  </r>
  <r>
    <s v="timmcclure23"/>
    <s v="uhn"/>
    <m/>
    <m/>
    <m/>
    <m/>
    <m/>
    <m/>
    <m/>
    <m/>
    <s v="No"/>
    <n v="7"/>
    <m/>
    <m/>
    <x v="0"/>
    <d v="2019-05-03T22:10:46.000"/>
    <s v="⁦@UHN⁩ ⁦@thePMCF⁩ ⁦@RoadHockey⁩ ⁦@ThePMCFevents⁩ Game on, cancer! #thePMCF #RoadHockeyToConquerCancer #WeAreOne https://t.co/YhQEJfK01B"/>
    <m/>
    <m/>
    <x v="0"/>
    <s v="https://pbs.twimg.com/media/D5rMuURUwAAoyzw.jpg"/>
    <s v="https://pbs.twimg.com/media/D5rMuURUwAAoyzw.jpg"/>
    <x v="0"/>
    <s v="https://twitter.com/#!/timmcclure23/status/1124436161760415745"/>
    <m/>
    <m/>
    <s v="1124436161760415745"/>
    <m/>
    <b v="0"/>
    <n v="3"/>
    <s v=""/>
    <b v="0"/>
    <s v="en"/>
    <m/>
    <s v=""/>
    <b v="0"/>
    <n v="1"/>
    <s v=""/>
    <s v="Twitter for iPhone"/>
    <b v="0"/>
    <s v="1124436161760415745"/>
    <s v="Tweet"/>
    <n v="0"/>
    <n v="0"/>
    <m/>
    <m/>
    <m/>
    <m/>
    <m/>
    <m/>
    <m/>
    <m/>
    <n v="1"/>
    <s v="1"/>
    <s v="1"/>
    <m/>
    <m/>
    <m/>
    <m/>
    <m/>
    <m/>
    <m/>
    <m/>
    <m/>
  </r>
  <r>
    <s v="mcclure_jim"/>
    <s v="uhn"/>
    <m/>
    <m/>
    <m/>
    <m/>
    <m/>
    <m/>
    <m/>
    <m/>
    <s v="No"/>
    <n v="8"/>
    <m/>
    <m/>
    <x v="0"/>
    <d v="2019-05-03T22:15:06.000"/>
    <s v="RT @TimMcClure23: ⁦@UHN⁩ ⁦@thePMCF⁩ ⁦@RoadHockey⁩ ⁦@ThePMCFevents⁩ Game on, cancer! #thePMCF #RoadHockeyToConquerCancer #WeAreOne https://t…"/>
    <m/>
    <m/>
    <x v="0"/>
    <m/>
    <s v="http://pbs.twimg.com/profile_images/1146588766431322112/KisfBtCV_normal.jpg"/>
    <x v="1"/>
    <s v="https://twitter.com/#!/mcclure_jim/status/1124437250799017985"/>
    <m/>
    <m/>
    <s v="1124437250799017985"/>
    <m/>
    <b v="0"/>
    <n v="0"/>
    <s v=""/>
    <b v="0"/>
    <s v="en"/>
    <m/>
    <s v=""/>
    <b v="0"/>
    <n v="1"/>
    <s v="1124436161760415745"/>
    <s v="Twitter Web App"/>
    <b v="0"/>
    <s v="1124436161760415745"/>
    <s v="Tweet"/>
    <n v="0"/>
    <n v="0"/>
    <m/>
    <m/>
    <m/>
    <m/>
    <m/>
    <m/>
    <m/>
    <m/>
    <n v="1"/>
    <s v="1"/>
    <s v="1"/>
    <m/>
    <m/>
    <m/>
    <m/>
    <m/>
    <m/>
    <m/>
    <m/>
    <m/>
  </r>
  <r>
    <s v="timmcclure23"/>
    <s v="thepmcf"/>
    <m/>
    <m/>
    <m/>
    <m/>
    <m/>
    <m/>
    <m/>
    <m/>
    <s v="No"/>
    <n v="9"/>
    <m/>
    <m/>
    <x v="0"/>
    <d v="2019-05-03T22:10:46.000"/>
    <s v="⁦@UHN⁩ ⁦@thePMCF⁩ ⁦@RoadHockey⁩ ⁦@ThePMCFevents⁩ Game on, cancer! #thePMCF #RoadHockeyToConquerCancer #WeAreOne https://t.co/YhQEJfK01B"/>
    <m/>
    <m/>
    <x v="0"/>
    <s v="https://pbs.twimg.com/media/D5rMuURUwAAoyzw.jpg"/>
    <s v="https://pbs.twimg.com/media/D5rMuURUwAAoyzw.jpg"/>
    <x v="0"/>
    <s v="https://twitter.com/#!/timmcclure23/status/1124436161760415745"/>
    <m/>
    <m/>
    <s v="1124436161760415745"/>
    <m/>
    <b v="0"/>
    <n v="3"/>
    <s v=""/>
    <b v="0"/>
    <s v="en"/>
    <m/>
    <s v=""/>
    <b v="0"/>
    <n v="1"/>
    <s v=""/>
    <s v="Twitter for iPhone"/>
    <b v="0"/>
    <s v="1124436161760415745"/>
    <s v="Tweet"/>
    <n v="0"/>
    <n v="0"/>
    <m/>
    <m/>
    <m/>
    <m/>
    <m/>
    <m/>
    <m/>
    <m/>
    <n v="1"/>
    <s v="1"/>
    <s v="2"/>
    <n v="0"/>
    <n v="0"/>
    <n v="1"/>
    <n v="10"/>
    <n v="0"/>
    <n v="0"/>
    <n v="9"/>
    <n v="90"/>
    <n v="10"/>
  </r>
  <r>
    <s v="mcclure_jim"/>
    <s v="timmcclure23"/>
    <m/>
    <m/>
    <m/>
    <m/>
    <m/>
    <m/>
    <m/>
    <m/>
    <s v="No"/>
    <n v="10"/>
    <m/>
    <m/>
    <x v="0"/>
    <d v="2019-05-03T22:15:06.000"/>
    <s v="RT @TimMcClure23: ⁦@UHN⁩ ⁦@thePMCF⁩ ⁦@RoadHockey⁩ ⁦@ThePMCFevents⁩ Game on, cancer! #thePMCF #RoadHockeyToConquerCancer #WeAreOne https://t…"/>
    <m/>
    <m/>
    <x v="0"/>
    <m/>
    <s v="http://pbs.twimg.com/profile_images/1146588766431322112/KisfBtCV_normal.jpg"/>
    <x v="1"/>
    <s v="https://twitter.com/#!/mcclure_jim/status/1124437250799017985"/>
    <m/>
    <m/>
    <s v="1124437250799017985"/>
    <m/>
    <b v="0"/>
    <n v="0"/>
    <s v=""/>
    <b v="0"/>
    <s v="en"/>
    <m/>
    <s v=""/>
    <b v="0"/>
    <n v="1"/>
    <s v="1124436161760415745"/>
    <s v="Twitter Web App"/>
    <b v="0"/>
    <s v="1124436161760415745"/>
    <s v="Tweet"/>
    <n v="0"/>
    <n v="0"/>
    <m/>
    <m/>
    <m/>
    <m/>
    <m/>
    <m/>
    <m/>
    <m/>
    <n v="1"/>
    <s v="1"/>
    <s v="1"/>
    <m/>
    <m/>
    <m/>
    <m/>
    <m/>
    <m/>
    <m/>
    <m/>
    <m/>
  </r>
  <r>
    <s v="mcclure_jim"/>
    <s v="thepmcf"/>
    <m/>
    <m/>
    <m/>
    <m/>
    <m/>
    <m/>
    <m/>
    <m/>
    <s v="No"/>
    <n v="11"/>
    <m/>
    <m/>
    <x v="0"/>
    <d v="2019-05-03T22:15:06.000"/>
    <s v="RT @TimMcClure23: ⁦@UHN⁩ ⁦@thePMCF⁩ ⁦@RoadHockey⁩ ⁦@ThePMCFevents⁩ Game on, cancer! #thePMCF #RoadHockeyToConquerCancer #WeAreOne https://t…"/>
    <m/>
    <m/>
    <x v="0"/>
    <m/>
    <s v="http://pbs.twimg.com/profile_images/1146588766431322112/KisfBtCV_normal.jpg"/>
    <x v="1"/>
    <s v="https://twitter.com/#!/mcclure_jim/status/1124437250799017985"/>
    <m/>
    <m/>
    <s v="1124437250799017985"/>
    <m/>
    <b v="0"/>
    <n v="0"/>
    <s v=""/>
    <b v="0"/>
    <s v="en"/>
    <m/>
    <s v=""/>
    <b v="0"/>
    <n v="1"/>
    <s v="1124436161760415745"/>
    <s v="Twitter Web App"/>
    <b v="0"/>
    <s v="1124436161760415745"/>
    <s v="Tweet"/>
    <n v="0"/>
    <n v="0"/>
    <m/>
    <m/>
    <m/>
    <m/>
    <m/>
    <m/>
    <m/>
    <m/>
    <n v="1"/>
    <s v="1"/>
    <s v="2"/>
    <n v="0"/>
    <n v="0"/>
    <n v="1"/>
    <n v="8.333333333333334"/>
    <n v="0"/>
    <n v="0"/>
    <n v="11"/>
    <n v="91.66666666666667"/>
    <n v="12"/>
  </r>
  <r>
    <s v="beerandpizzaday"/>
    <s v="thepmcf"/>
    <m/>
    <m/>
    <m/>
    <m/>
    <m/>
    <m/>
    <m/>
    <m/>
    <s v="No"/>
    <n v="12"/>
    <m/>
    <m/>
    <x v="0"/>
    <d v="2019-06-16T17:31:57.000"/>
    <s v="RT @ChrisMoralesTO: Team Sally...Sally's Team! Post walk beer and pizza! 😎 #thePMCF #J2CC @thePMCF https://t.co/MoZl4XxAnF"/>
    <m/>
    <m/>
    <x v="1"/>
    <s v="https://pbs.twimg.com/media/D9Mw25jXUAIx0P4.jpg"/>
    <s v="https://pbs.twimg.com/media/D9Mw25jXUAIx0P4.jpg"/>
    <x v="2"/>
    <s v="https://twitter.com/#!/beerandpizzaday/status/1140311062308278272"/>
    <m/>
    <m/>
    <s v="1140311062308278272"/>
    <m/>
    <b v="0"/>
    <n v="0"/>
    <s v=""/>
    <b v="0"/>
    <s v="en"/>
    <m/>
    <s v=""/>
    <b v="0"/>
    <n v="1"/>
    <s v="1140308852119887872"/>
    <s v="Beer and Pizza - Rewteet"/>
    <b v="0"/>
    <s v="1140308852119887872"/>
    <s v="Tweet"/>
    <n v="0"/>
    <n v="0"/>
    <m/>
    <m/>
    <m/>
    <m/>
    <m/>
    <m/>
    <m/>
    <m/>
    <n v="1"/>
    <s v="2"/>
    <s v="2"/>
    <m/>
    <m/>
    <m/>
    <m/>
    <m/>
    <m/>
    <m/>
    <m/>
    <m/>
  </r>
  <r>
    <s v="beerandpizzaday"/>
    <s v="chrismoralesto"/>
    <m/>
    <m/>
    <m/>
    <m/>
    <m/>
    <m/>
    <m/>
    <m/>
    <s v="No"/>
    <n v="13"/>
    <m/>
    <m/>
    <x v="0"/>
    <d v="2019-06-16T17:31:57.000"/>
    <s v="RT @ChrisMoralesTO: Team Sally...Sally's Team! Post walk beer and pizza! 😎 #thePMCF #J2CC @thePMCF https://t.co/MoZl4XxAnF"/>
    <m/>
    <m/>
    <x v="1"/>
    <s v="https://pbs.twimg.com/media/D9Mw25jXUAIx0P4.jpg"/>
    <s v="https://pbs.twimg.com/media/D9Mw25jXUAIx0P4.jpg"/>
    <x v="2"/>
    <s v="https://twitter.com/#!/beerandpizzaday/status/1140311062308278272"/>
    <m/>
    <m/>
    <s v="1140311062308278272"/>
    <m/>
    <b v="0"/>
    <n v="0"/>
    <s v=""/>
    <b v="0"/>
    <s v="en"/>
    <m/>
    <s v=""/>
    <b v="0"/>
    <n v="1"/>
    <s v="1140308852119887872"/>
    <s v="Beer and Pizza - Rewteet"/>
    <b v="0"/>
    <s v="1140308852119887872"/>
    <s v="Tweet"/>
    <n v="0"/>
    <n v="0"/>
    <m/>
    <m/>
    <m/>
    <m/>
    <m/>
    <m/>
    <m/>
    <m/>
    <n v="1"/>
    <s v="2"/>
    <s v="2"/>
    <n v="0"/>
    <n v="0"/>
    <n v="0"/>
    <n v="0"/>
    <n v="0"/>
    <n v="0"/>
    <n v="14"/>
    <n v="100"/>
    <n v="14"/>
  </r>
  <r>
    <s v="chrismoralesto"/>
    <s v="thepmcf"/>
    <m/>
    <m/>
    <m/>
    <m/>
    <m/>
    <m/>
    <m/>
    <m/>
    <s v="No"/>
    <n v="14"/>
    <m/>
    <m/>
    <x v="0"/>
    <d v="2019-06-14T23:46:46.000"/>
    <s v="We picked up our kits today. Excited about our Journey to Conquer Cancer on Sunday. Look out for Kyrie leading Sally's Walkers! 😎 #sallyswalkers J2CC #thePMCF @thePMCF https://t.co/7M1ySTMfMb"/>
    <m/>
    <m/>
    <x v="2"/>
    <s v="https://pbs.twimg.com/media/D9D1eWVXYAAeUAR.jpg"/>
    <s v="https://pbs.twimg.com/media/D9D1eWVXYAAeUAR.jpg"/>
    <x v="3"/>
    <s v="https://twitter.com/#!/chrismoralesto/status/1139680609469493248"/>
    <m/>
    <m/>
    <s v="1139680609469493248"/>
    <m/>
    <b v="0"/>
    <n v="0"/>
    <s v=""/>
    <b v="0"/>
    <s v="en"/>
    <m/>
    <s v=""/>
    <b v="0"/>
    <n v="0"/>
    <s v=""/>
    <s v="Hootsuite Inc."/>
    <b v="0"/>
    <s v="1139680609469493248"/>
    <s v="Tweet"/>
    <n v="0"/>
    <n v="0"/>
    <m/>
    <m/>
    <m/>
    <m/>
    <m/>
    <m/>
    <m/>
    <m/>
    <n v="3"/>
    <s v="2"/>
    <s v="2"/>
    <n v="2"/>
    <n v="7.6923076923076925"/>
    <n v="1"/>
    <n v="3.8461538461538463"/>
    <n v="0"/>
    <n v="0"/>
    <n v="23"/>
    <n v="88.46153846153847"/>
    <n v="26"/>
  </r>
  <r>
    <s v="chrismoralesto"/>
    <s v="thepmcf"/>
    <m/>
    <m/>
    <m/>
    <m/>
    <m/>
    <m/>
    <m/>
    <m/>
    <s v="No"/>
    <n v="15"/>
    <m/>
    <m/>
    <x v="0"/>
    <d v="2019-06-16T10:22:29.000"/>
    <s v="Walk today!! Sally's Walkers...Journey to Conquer Cancer #J2CC #thePMCF @thePMCF https://t.co/hvSnfJEVh2"/>
    <m/>
    <m/>
    <x v="3"/>
    <s v="https://pbs.twimg.com/media/D9LQkfVX4AAGlJR.jpg"/>
    <s v="https://pbs.twimg.com/media/D9LQkfVX4AAGlJR.jpg"/>
    <x v="4"/>
    <s v="https://twitter.com/#!/chrismoralesto/status/1140202982753091585"/>
    <m/>
    <m/>
    <s v="1140202982753091585"/>
    <m/>
    <b v="0"/>
    <n v="0"/>
    <s v=""/>
    <b v="0"/>
    <s v="en"/>
    <m/>
    <s v=""/>
    <b v="0"/>
    <n v="0"/>
    <s v=""/>
    <s v="Hootsuite Inc."/>
    <b v="0"/>
    <s v="1140202982753091585"/>
    <s v="Tweet"/>
    <n v="0"/>
    <n v="0"/>
    <m/>
    <m/>
    <m/>
    <m/>
    <m/>
    <m/>
    <m/>
    <m/>
    <n v="3"/>
    <s v="2"/>
    <s v="2"/>
    <n v="0"/>
    <n v="0"/>
    <n v="1"/>
    <n v="9.090909090909092"/>
    <n v="0"/>
    <n v="0"/>
    <n v="10"/>
    <n v="90.9090909090909"/>
    <n v="11"/>
  </r>
  <r>
    <s v="chrismoralesto"/>
    <s v="thepmcf"/>
    <m/>
    <m/>
    <m/>
    <m/>
    <m/>
    <m/>
    <m/>
    <m/>
    <s v="No"/>
    <n v="16"/>
    <m/>
    <m/>
    <x v="0"/>
    <d v="2019-06-16T17:23:10.000"/>
    <s v="Team Sally...Sally's Team! Post walk beer and pizza! 😎 #thePMCF #J2CC @thePMCF https://t.co/MoZl4XxAnF"/>
    <m/>
    <m/>
    <x v="1"/>
    <s v="https://pbs.twimg.com/media/D9Mw25jXUAIx0P4.jpg"/>
    <s v="https://pbs.twimg.com/media/D9Mw25jXUAIx0P4.jpg"/>
    <x v="5"/>
    <s v="https://twitter.com/#!/chrismoralesto/status/1140308852119887872"/>
    <m/>
    <m/>
    <s v="1140308852119887872"/>
    <m/>
    <b v="0"/>
    <n v="0"/>
    <s v=""/>
    <b v="0"/>
    <s v="en"/>
    <m/>
    <s v=""/>
    <b v="0"/>
    <n v="1"/>
    <s v=""/>
    <s v="Hootsuite Inc."/>
    <b v="0"/>
    <s v="1140308852119887872"/>
    <s v="Tweet"/>
    <n v="0"/>
    <n v="0"/>
    <m/>
    <m/>
    <m/>
    <m/>
    <m/>
    <m/>
    <m/>
    <m/>
    <n v="3"/>
    <s v="2"/>
    <s v="2"/>
    <n v="0"/>
    <n v="0"/>
    <n v="0"/>
    <n v="0"/>
    <n v="0"/>
    <n v="0"/>
    <n v="12"/>
    <n v="100"/>
    <n v="12"/>
  </r>
  <r>
    <s v="chrismoralesto"/>
    <s v="thepmcf"/>
    <m/>
    <m/>
    <m/>
    <m/>
    <m/>
    <m/>
    <m/>
    <m/>
    <s v="No"/>
    <n v="17"/>
    <m/>
    <m/>
    <x v="1"/>
    <d v="2019-06-26T15:06:32.000"/>
    <s v="@thePMCF We had a blast!  Excellent event...well run, and the breakfast after was tops!  We are looking forward to 2020 already!  #thePMCF #conquercancer"/>
    <m/>
    <m/>
    <x v="4"/>
    <m/>
    <s v="http://pbs.twimg.com/profile_images/710564996342800384/mlfe1CfG_normal.jpg"/>
    <x v="6"/>
    <s v="https://twitter.com/#!/chrismoralesto/status/1143898343845838848"/>
    <m/>
    <m/>
    <s v="1143898343845838848"/>
    <s v="1140239625904152581"/>
    <b v="0"/>
    <n v="0"/>
    <s v="16827492"/>
    <b v="0"/>
    <s v="en"/>
    <m/>
    <s v=""/>
    <b v="0"/>
    <n v="0"/>
    <s v=""/>
    <s v="Twitter Web App"/>
    <b v="0"/>
    <s v="1140239625904152581"/>
    <s v="Tweet"/>
    <n v="0"/>
    <n v="0"/>
    <m/>
    <m/>
    <m/>
    <m/>
    <m/>
    <m/>
    <m/>
    <m/>
    <n v="1"/>
    <s v="2"/>
    <s v="2"/>
    <n v="3"/>
    <n v="12.5"/>
    <n v="0"/>
    <n v="0"/>
    <n v="0"/>
    <n v="0"/>
    <n v="21"/>
    <n v="87.5"/>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3"/>
        <item x="4"/>
        <item x="5"/>
        <item x="2"/>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
        <i x="3" s="1"/>
        <i x="2"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7" totalsRowShown="0" headerRowDxfId="364" dataDxfId="363">
  <autoFilter ref="A2:BL17"/>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94"/>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Twitter Page for Tweet" dataDxfId="340"/>
    <tableColumn id="25" name="Latitude" dataDxfId="339"/>
    <tableColumn id="26" name="Longitude" dataDxfId="338"/>
    <tableColumn id="27" name="Imported ID" dataDxfId="337"/>
    <tableColumn id="28" name="In-Reply-To Tweet ID" dataDxfId="336"/>
    <tableColumn id="29" name="Favorited" dataDxfId="335"/>
    <tableColumn id="30" name="Favorite Count" dataDxfId="334"/>
    <tableColumn id="31" name="In-Reply-To User ID" dataDxfId="333"/>
    <tableColumn id="32" name="Is Quote Status" dataDxfId="332"/>
    <tableColumn id="33" name="Language" dataDxfId="331"/>
    <tableColumn id="34" name="Possibly Sensitive" dataDxfId="330"/>
    <tableColumn id="35" name="Quoted Status ID" dataDxfId="329"/>
    <tableColumn id="36" name="Retweeted" dataDxfId="328"/>
    <tableColumn id="37" name="Retweet Count" dataDxfId="327"/>
    <tableColumn id="38" name="Retweet ID" dataDxfId="326"/>
    <tableColumn id="39" name="Source" dataDxfId="325"/>
    <tableColumn id="40" name="Truncated" dataDxfId="324"/>
    <tableColumn id="41" name="Unified Twitter ID" dataDxfId="323"/>
    <tableColumn id="42" name="Imported Tweet Type" dataDxfId="322"/>
    <tableColumn id="43" name="Added By Extended Analysis" dataDxfId="321"/>
    <tableColumn id="44" name="Corrected By Extended Analysis" dataDxfId="320"/>
    <tableColumn id="45" name="Place Bounding Box" dataDxfId="319"/>
    <tableColumn id="46" name="Place Country" dataDxfId="318"/>
    <tableColumn id="47" name="Place Country Code" dataDxfId="317"/>
    <tableColumn id="48" name="Place Full Name" dataDxfId="316"/>
    <tableColumn id="49" name="Place ID" dataDxfId="315"/>
    <tableColumn id="50" name="Place Name" dataDxfId="314"/>
    <tableColumn id="51" name="Place Type" dataDxfId="313"/>
    <tableColumn id="52" name="Place URL" dataDxfId="31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234" dataDxfId="233">
  <autoFilter ref="A2:C5"/>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2" totalsRowShown="0" headerRowDxfId="227" dataDxfId="226">
  <autoFilter ref="A1:F2"/>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F5" totalsRowShown="0" headerRowDxfId="219" dataDxfId="218">
  <autoFilter ref="A4:F5"/>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F13" totalsRowShown="0" headerRowDxfId="211" dataDxfId="210">
  <autoFilter ref="A7:F13"/>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6:F26" totalsRowShown="0" headerRowDxfId="202" dataDxfId="201">
  <autoFilter ref="A16:F26"/>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9:F39" totalsRowShown="0" headerRowDxfId="193" dataDxfId="192">
  <autoFilter ref="A29:F39"/>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2:F43" totalsRowShown="0" headerRowDxfId="184" dataDxfId="183">
  <autoFilter ref="A42:F43"/>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6:F52" totalsRowShown="0" headerRowDxfId="181" dataDxfId="180">
  <autoFilter ref="A46:F52"/>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5:F63" totalsRowShown="0" headerRowDxfId="166" dataDxfId="165">
  <autoFilter ref="A55:F63"/>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11" dataDxfId="310">
  <autoFilter ref="A2:BS10"/>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1" totalsRowShown="0" headerRowDxfId="147" dataDxfId="146">
  <autoFilter ref="A1:G5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5" totalsRowShown="0" headerRowDxfId="138" dataDxfId="137">
  <autoFilter ref="A1:L4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7" totalsRowShown="0" headerRowDxfId="64" dataDxfId="63">
  <autoFilter ref="A2:BL1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9" totalsRowShown="0" headerRowDxfId="68" dataDxfId="67">
  <autoFilter ref="A1:B9"/>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6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65" dataDxfId="264">
  <autoFilter ref="A1:C9"/>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D5rMuURUwAAoyzw.jpg" TargetMode="External" /><Relationship Id="rId2" Type="http://schemas.openxmlformats.org/officeDocument/2006/relationships/hyperlink" Target="https://pbs.twimg.com/media/D5rMuURUwAAoyzw.jpg" TargetMode="External" /><Relationship Id="rId3" Type="http://schemas.openxmlformats.org/officeDocument/2006/relationships/hyperlink" Target="https://pbs.twimg.com/media/D5rMuURUwAAoyzw.jpg" TargetMode="External" /><Relationship Id="rId4" Type="http://schemas.openxmlformats.org/officeDocument/2006/relationships/hyperlink" Target="https://pbs.twimg.com/media/D5rMuURUwAAoyzw.jpg" TargetMode="External" /><Relationship Id="rId5" Type="http://schemas.openxmlformats.org/officeDocument/2006/relationships/hyperlink" Target="https://pbs.twimg.com/media/D9Mw25jXUAIx0P4.jpg" TargetMode="External" /><Relationship Id="rId6" Type="http://schemas.openxmlformats.org/officeDocument/2006/relationships/hyperlink" Target="https://pbs.twimg.com/media/D9Mw25jXUAIx0P4.jpg" TargetMode="External" /><Relationship Id="rId7" Type="http://schemas.openxmlformats.org/officeDocument/2006/relationships/hyperlink" Target="https://pbs.twimg.com/media/D9D1eWVXYAAeUAR.jpg" TargetMode="External" /><Relationship Id="rId8" Type="http://schemas.openxmlformats.org/officeDocument/2006/relationships/hyperlink" Target="https://pbs.twimg.com/media/D9LQkfVX4AAGlJR.jpg" TargetMode="External" /><Relationship Id="rId9" Type="http://schemas.openxmlformats.org/officeDocument/2006/relationships/hyperlink" Target="https://pbs.twimg.com/media/D9Mw25jXUAIx0P4.jpg" TargetMode="External" /><Relationship Id="rId10" Type="http://schemas.openxmlformats.org/officeDocument/2006/relationships/hyperlink" Target="https://pbs.twimg.com/media/D5rMuURUwAAoyzw.jpg" TargetMode="External" /><Relationship Id="rId11" Type="http://schemas.openxmlformats.org/officeDocument/2006/relationships/hyperlink" Target="http://pbs.twimg.com/profile_images/1146588766431322112/KisfBtCV_normal.jpg" TargetMode="External" /><Relationship Id="rId12" Type="http://schemas.openxmlformats.org/officeDocument/2006/relationships/hyperlink" Target="https://pbs.twimg.com/media/D5rMuURUwAAoyzw.jpg" TargetMode="External" /><Relationship Id="rId13" Type="http://schemas.openxmlformats.org/officeDocument/2006/relationships/hyperlink" Target="http://pbs.twimg.com/profile_images/1146588766431322112/KisfBtCV_normal.jpg" TargetMode="External" /><Relationship Id="rId14" Type="http://schemas.openxmlformats.org/officeDocument/2006/relationships/hyperlink" Target="https://pbs.twimg.com/media/D5rMuURUwAAoyzw.jpg" TargetMode="External" /><Relationship Id="rId15" Type="http://schemas.openxmlformats.org/officeDocument/2006/relationships/hyperlink" Target="http://pbs.twimg.com/profile_images/1146588766431322112/KisfBtCV_normal.jpg" TargetMode="External" /><Relationship Id="rId16" Type="http://schemas.openxmlformats.org/officeDocument/2006/relationships/hyperlink" Target="https://pbs.twimg.com/media/D5rMuURUwAAoyzw.jpg" TargetMode="External" /><Relationship Id="rId17" Type="http://schemas.openxmlformats.org/officeDocument/2006/relationships/hyperlink" Target="http://pbs.twimg.com/profile_images/1146588766431322112/KisfBtCV_normal.jpg" TargetMode="External" /><Relationship Id="rId18" Type="http://schemas.openxmlformats.org/officeDocument/2006/relationships/hyperlink" Target="http://pbs.twimg.com/profile_images/1146588766431322112/KisfBtCV_normal.jpg" TargetMode="External" /><Relationship Id="rId19" Type="http://schemas.openxmlformats.org/officeDocument/2006/relationships/hyperlink" Target="https://pbs.twimg.com/media/D9Mw25jXUAIx0P4.jpg" TargetMode="External" /><Relationship Id="rId20" Type="http://schemas.openxmlformats.org/officeDocument/2006/relationships/hyperlink" Target="https://pbs.twimg.com/media/D9Mw25jXUAIx0P4.jpg" TargetMode="External" /><Relationship Id="rId21" Type="http://schemas.openxmlformats.org/officeDocument/2006/relationships/hyperlink" Target="https://pbs.twimg.com/media/D9D1eWVXYAAeUAR.jpg" TargetMode="External" /><Relationship Id="rId22" Type="http://schemas.openxmlformats.org/officeDocument/2006/relationships/hyperlink" Target="https://pbs.twimg.com/media/D9LQkfVX4AAGlJR.jpg" TargetMode="External" /><Relationship Id="rId23" Type="http://schemas.openxmlformats.org/officeDocument/2006/relationships/hyperlink" Target="https://pbs.twimg.com/media/D9Mw25jXUAIx0P4.jpg" TargetMode="External" /><Relationship Id="rId24" Type="http://schemas.openxmlformats.org/officeDocument/2006/relationships/hyperlink" Target="http://pbs.twimg.com/profile_images/710564996342800384/mlfe1CfG_normal.jpg" TargetMode="External" /><Relationship Id="rId25" Type="http://schemas.openxmlformats.org/officeDocument/2006/relationships/hyperlink" Target="https://twitter.com/#!/timmcclure23/status/1124436161760415745" TargetMode="External" /><Relationship Id="rId26" Type="http://schemas.openxmlformats.org/officeDocument/2006/relationships/hyperlink" Target="https://twitter.com/#!/mcclure_jim/status/1124437250799017985" TargetMode="External" /><Relationship Id="rId27" Type="http://schemas.openxmlformats.org/officeDocument/2006/relationships/hyperlink" Target="https://twitter.com/#!/timmcclure23/status/1124436161760415745" TargetMode="External" /><Relationship Id="rId28" Type="http://schemas.openxmlformats.org/officeDocument/2006/relationships/hyperlink" Target="https://twitter.com/#!/mcclure_jim/status/1124437250799017985" TargetMode="External" /><Relationship Id="rId29" Type="http://schemas.openxmlformats.org/officeDocument/2006/relationships/hyperlink" Target="https://twitter.com/#!/timmcclure23/status/1124436161760415745" TargetMode="External" /><Relationship Id="rId30" Type="http://schemas.openxmlformats.org/officeDocument/2006/relationships/hyperlink" Target="https://twitter.com/#!/mcclure_jim/status/1124437250799017985" TargetMode="External" /><Relationship Id="rId31" Type="http://schemas.openxmlformats.org/officeDocument/2006/relationships/hyperlink" Target="https://twitter.com/#!/timmcclure23/status/1124436161760415745" TargetMode="External" /><Relationship Id="rId32" Type="http://schemas.openxmlformats.org/officeDocument/2006/relationships/hyperlink" Target="https://twitter.com/#!/mcclure_jim/status/1124437250799017985" TargetMode="External" /><Relationship Id="rId33" Type="http://schemas.openxmlformats.org/officeDocument/2006/relationships/hyperlink" Target="https://twitter.com/#!/mcclure_jim/status/1124437250799017985" TargetMode="External" /><Relationship Id="rId34" Type="http://schemas.openxmlformats.org/officeDocument/2006/relationships/hyperlink" Target="https://twitter.com/#!/beerandpizzaday/status/1140311062308278272" TargetMode="External" /><Relationship Id="rId35" Type="http://schemas.openxmlformats.org/officeDocument/2006/relationships/hyperlink" Target="https://twitter.com/#!/beerandpizzaday/status/1140311062308278272" TargetMode="External" /><Relationship Id="rId36" Type="http://schemas.openxmlformats.org/officeDocument/2006/relationships/hyperlink" Target="https://twitter.com/#!/chrismoralesto/status/1139680609469493248" TargetMode="External" /><Relationship Id="rId37" Type="http://schemas.openxmlformats.org/officeDocument/2006/relationships/hyperlink" Target="https://twitter.com/#!/chrismoralesto/status/1140202982753091585" TargetMode="External" /><Relationship Id="rId38" Type="http://schemas.openxmlformats.org/officeDocument/2006/relationships/hyperlink" Target="https://twitter.com/#!/chrismoralesto/status/1140308852119887872" TargetMode="External" /><Relationship Id="rId39" Type="http://schemas.openxmlformats.org/officeDocument/2006/relationships/hyperlink" Target="https://twitter.com/#!/chrismoralesto/status/1143898343845838848" TargetMode="External" /><Relationship Id="rId40" Type="http://schemas.openxmlformats.org/officeDocument/2006/relationships/comments" Target="../comments1.xml" /><Relationship Id="rId41" Type="http://schemas.openxmlformats.org/officeDocument/2006/relationships/vmlDrawing" Target="../drawings/vmlDrawing1.vml" /><Relationship Id="rId42" Type="http://schemas.openxmlformats.org/officeDocument/2006/relationships/table" Target="../tables/table1.xml" /><Relationship Id="rId4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bs.twimg.com/media/D5rMuURUwAAoyzw.jpg" TargetMode="External" /><Relationship Id="rId2" Type="http://schemas.openxmlformats.org/officeDocument/2006/relationships/hyperlink" Target="https://pbs.twimg.com/media/D5rMuURUwAAoyzw.jpg" TargetMode="External" /><Relationship Id="rId3" Type="http://schemas.openxmlformats.org/officeDocument/2006/relationships/hyperlink" Target="https://pbs.twimg.com/media/D5rMuURUwAAoyzw.jpg" TargetMode="External" /><Relationship Id="rId4" Type="http://schemas.openxmlformats.org/officeDocument/2006/relationships/hyperlink" Target="https://pbs.twimg.com/media/D5rMuURUwAAoyzw.jpg" TargetMode="External" /><Relationship Id="rId5" Type="http://schemas.openxmlformats.org/officeDocument/2006/relationships/hyperlink" Target="https://pbs.twimg.com/media/D9Mw25jXUAIx0P4.jpg" TargetMode="External" /><Relationship Id="rId6" Type="http://schemas.openxmlformats.org/officeDocument/2006/relationships/hyperlink" Target="https://pbs.twimg.com/media/D9Mw25jXUAIx0P4.jpg" TargetMode="External" /><Relationship Id="rId7" Type="http://schemas.openxmlformats.org/officeDocument/2006/relationships/hyperlink" Target="https://pbs.twimg.com/media/D9D1eWVXYAAeUAR.jpg" TargetMode="External" /><Relationship Id="rId8" Type="http://schemas.openxmlformats.org/officeDocument/2006/relationships/hyperlink" Target="https://pbs.twimg.com/media/D9LQkfVX4AAGlJR.jpg" TargetMode="External" /><Relationship Id="rId9" Type="http://schemas.openxmlformats.org/officeDocument/2006/relationships/hyperlink" Target="https://pbs.twimg.com/media/D9Mw25jXUAIx0P4.jpg" TargetMode="External" /><Relationship Id="rId10" Type="http://schemas.openxmlformats.org/officeDocument/2006/relationships/hyperlink" Target="https://pbs.twimg.com/media/D5rMuURUwAAoyzw.jpg" TargetMode="External" /><Relationship Id="rId11" Type="http://schemas.openxmlformats.org/officeDocument/2006/relationships/hyperlink" Target="http://pbs.twimg.com/profile_images/1146588766431322112/KisfBtCV_normal.jpg" TargetMode="External" /><Relationship Id="rId12" Type="http://schemas.openxmlformats.org/officeDocument/2006/relationships/hyperlink" Target="https://pbs.twimg.com/media/D5rMuURUwAAoyzw.jpg" TargetMode="External" /><Relationship Id="rId13" Type="http://schemas.openxmlformats.org/officeDocument/2006/relationships/hyperlink" Target="http://pbs.twimg.com/profile_images/1146588766431322112/KisfBtCV_normal.jpg" TargetMode="External" /><Relationship Id="rId14" Type="http://schemas.openxmlformats.org/officeDocument/2006/relationships/hyperlink" Target="https://pbs.twimg.com/media/D5rMuURUwAAoyzw.jpg" TargetMode="External" /><Relationship Id="rId15" Type="http://schemas.openxmlformats.org/officeDocument/2006/relationships/hyperlink" Target="http://pbs.twimg.com/profile_images/1146588766431322112/KisfBtCV_normal.jpg" TargetMode="External" /><Relationship Id="rId16" Type="http://schemas.openxmlformats.org/officeDocument/2006/relationships/hyperlink" Target="https://pbs.twimg.com/media/D5rMuURUwAAoyzw.jpg" TargetMode="External" /><Relationship Id="rId17" Type="http://schemas.openxmlformats.org/officeDocument/2006/relationships/hyperlink" Target="http://pbs.twimg.com/profile_images/1146588766431322112/KisfBtCV_normal.jpg" TargetMode="External" /><Relationship Id="rId18" Type="http://schemas.openxmlformats.org/officeDocument/2006/relationships/hyperlink" Target="http://pbs.twimg.com/profile_images/1146588766431322112/KisfBtCV_normal.jpg" TargetMode="External" /><Relationship Id="rId19" Type="http://schemas.openxmlformats.org/officeDocument/2006/relationships/hyperlink" Target="https://pbs.twimg.com/media/D9Mw25jXUAIx0P4.jpg" TargetMode="External" /><Relationship Id="rId20" Type="http://schemas.openxmlformats.org/officeDocument/2006/relationships/hyperlink" Target="https://pbs.twimg.com/media/D9Mw25jXUAIx0P4.jpg" TargetMode="External" /><Relationship Id="rId21" Type="http://schemas.openxmlformats.org/officeDocument/2006/relationships/hyperlink" Target="https://pbs.twimg.com/media/D9D1eWVXYAAeUAR.jpg" TargetMode="External" /><Relationship Id="rId22" Type="http://schemas.openxmlformats.org/officeDocument/2006/relationships/hyperlink" Target="https://pbs.twimg.com/media/D9LQkfVX4AAGlJR.jpg" TargetMode="External" /><Relationship Id="rId23" Type="http://schemas.openxmlformats.org/officeDocument/2006/relationships/hyperlink" Target="https://pbs.twimg.com/media/D9Mw25jXUAIx0P4.jpg" TargetMode="External" /><Relationship Id="rId24" Type="http://schemas.openxmlformats.org/officeDocument/2006/relationships/hyperlink" Target="http://pbs.twimg.com/profile_images/710564996342800384/mlfe1CfG_normal.jpg" TargetMode="External" /><Relationship Id="rId25" Type="http://schemas.openxmlformats.org/officeDocument/2006/relationships/hyperlink" Target="https://twitter.com/#!/timmcclure23/status/1124436161760415745" TargetMode="External" /><Relationship Id="rId26" Type="http://schemas.openxmlformats.org/officeDocument/2006/relationships/hyperlink" Target="https://twitter.com/#!/mcclure_jim/status/1124437250799017985" TargetMode="External" /><Relationship Id="rId27" Type="http://schemas.openxmlformats.org/officeDocument/2006/relationships/hyperlink" Target="https://twitter.com/#!/timmcclure23/status/1124436161760415745" TargetMode="External" /><Relationship Id="rId28" Type="http://schemas.openxmlformats.org/officeDocument/2006/relationships/hyperlink" Target="https://twitter.com/#!/mcclure_jim/status/1124437250799017985" TargetMode="External" /><Relationship Id="rId29" Type="http://schemas.openxmlformats.org/officeDocument/2006/relationships/hyperlink" Target="https://twitter.com/#!/timmcclure23/status/1124436161760415745" TargetMode="External" /><Relationship Id="rId30" Type="http://schemas.openxmlformats.org/officeDocument/2006/relationships/hyperlink" Target="https://twitter.com/#!/mcclure_jim/status/1124437250799017985" TargetMode="External" /><Relationship Id="rId31" Type="http://schemas.openxmlformats.org/officeDocument/2006/relationships/hyperlink" Target="https://twitter.com/#!/timmcclure23/status/1124436161760415745" TargetMode="External" /><Relationship Id="rId32" Type="http://schemas.openxmlformats.org/officeDocument/2006/relationships/hyperlink" Target="https://twitter.com/#!/mcclure_jim/status/1124437250799017985" TargetMode="External" /><Relationship Id="rId33" Type="http://schemas.openxmlformats.org/officeDocument/2006/relationships/hyperlink" Target="https://twitter.com/#!/mcclure_jim/status/1124437250799017985" TargetMode="External" /><Relationship Id="rId34" Type="http://schemas.openxmlformats.org/officeDocument/2006/relationships/hyperlink" Target="https://twitter.com/#!/beerandpizzaday/status/1140311062308278272" TargetMode="External" /><Relationship Id="rId35" Type="http://schemas.openxmlformats.org/officeDocument/2006/relationships/hyperlink" Target="https://twitter.com/#!/beerandpizzaday/status/1140311062308278272" TargetMode="External" /><Relationship Id="rId36" Type="http://schemas.openxmlformats.org/officeDocument/2006/relationships/hyperlink" Target="https://twitter.com/#!/chrismoralesto/status/1139680609469493248" TargetMode="External" /><Relationship Id="rId37" Type="http://schemas.openxmlformats.org/officeDocument/2006/relationships/hyperlink" Target="https://twitter.com/#!/chrismoralesto/status/1140202982753091585" TargetMode="External" /><Relationship Id="rId38" Type="http://schemas.openxmlformats.org/officeDocument/2006/relationships/hyperlink" Target="https://twitter.com/#!/chrismoralesto/status/1140308852119887872" TargetMode="External" /><Relationship Id="rId39" Type="http://schemas.openxmlformats.org/officeDocument/2006/relationships/hyperlink" Target="https://twitter.com/#!/chrismoralesto/status/1143898343845838848" TargetMode="External" /><Relationship Id="rId40" Type="http://schemas.openxmlformats.org/officeDocument/2006/relationships/comments" Target="../comments12.xml" /><Relationship Id="rId41" Type="http://schemas.openxmlformats.org/officeDocument/2006/relationships/vmlDrawing" Target="../drawings/vmlDrawing6.vml" /><Relationship Id="rId42" Type="http://schemas.openxmlformats.org/officeDocument/2006/relationships/table" Target="../tables/table22.xml" /><Relationship Id="rId4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eVDxv4bWN" TargetMode="External" /><Relationship Id="rId2" Type="http://schemas.openxmlformats.org/officeDocument/2006/relationships/hyperlink" Target="http://t.co/GjdZqSUm7H" TargetMode="External" /><Relationship Id="rId3" Type="http://schemas.openxmlformats.org/officeDocument/2006/relationships/hyperlink" Target="http://t.co/MvUEofCbDz" TargetMode="External" /><Relationship Id="rId4" Type="http://schemas.openxmlformats.org/officeDocument/2006/relationships/hyperlink" Target="https://t.co/nCA4od0Vyu" TargetMode="External" /><Relationship Id="rId5" Type="http://schemas.openxmlformats.org/officeDocument/2006/relationships/hyperlink" Target="https://t.co/8KFC4wBUJs" TargetMode="External" /><Relationship Id="rId6" Type="http://schemas.openxmlformats.org/officeDocument/2006/relationships/hyperlink" Target="https://t.co/ejUDEmlGvv" TargetMode="External" /><Relationship Id="rId7" Type="http://schemas.openxmlformats.org/officeDocument/2006/relationships/hyperlink" Target="https://t.co/arF60PcoFQ" TargetMode="External" /><Relationship Id="rId8" Type="http://schemas.openxmlformats.org/officeDocument/2006/relationships/hyperlink" Target="https://pbs.twimg.com/profile_banners/1898428039/1505413705" TargetMode="External" /><Relationship Id="rId9" Type="http://schemas.openxmlformats.org/officeDocument/2006/relationships/hyperlink" Target="https://pbs.twimg.com/profile_banners/2387750564/1398267199" TargetMode="External" /><Relationship Id="rId10" Type="http://schemas.openxmlformats.org/officeDocument/2006/relationships/hyperlink" Target="https://pbs.twimg.com/profile_banners/178047160/1515421765" TargetMode="External" /><Relationship Id="rId11" Type="http://schemas.openxmlformats.org/officeDocument/2006/relationships/hyperlink" Target="https://pbs.twimg.com/profile_banners/153085446/1545341191" TargetMode="External" /><Relationship Id="rId12" Type="http://schemas.openxmlformats.org/officeDocument/2006/relationships/hyperlink" Target="https://pbs.twimg.com/profile_banners/16827492/1543603189" TargetMode="External" /><Relationship Id="rId13" Type="http://schemas.openxmlformats.org/officeDocument/2006/relationships/hyperlink" Target="https://pbs.twimg.com/profile_banners/4923786180/1456471440" TargetMode="External" /><Relationship Id="rId14" Type="http://schemas.openxmlformats.org/officeDocument/2006/relationships/hyperlink" Target="https://pbs.twimg.com/profile_banners/545228562/1559566574" TargetMode="External" /><Relationship Id="rId15" Type="http://schemas.openxmlformats.org/officeDocument/2006/relationships/hyperlink" Target="http://abs.twimg.com/images/themes/theme9/bg.gif" TargetMode="External" /><Relationship Id="rId16" Type="http://schemas.openxmlformats.org/officeDocument/2006/relationships/hyperlink" Target="http://pbs.twimg.com/profile_background_images/446680919760314368/Ms6wyHYc.jpe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pbs.twimg.com/profile_background_images/514121096119873536/bCfQeLIF.jpe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9/bg.gif"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4/bg.gif" TargetMode="External" /><Relationship Id="rId23" Type="http://schemas.openxmlformats.org/officeDocument/2006/relationships/hyperlink" Target="http://pbs.twimg.com/profile_images/675080091035172864/HZ5U7SeD_normal.jpg" TargetMode="External" /><Relationship Id="rId24" Type="http://schemas.openxmlformats.org/officeDocument/2006/relationships/hyperlink" Target="http://pbs.twimg.com/profile_images/458991864851357697/K1Ftu1MF_normal.jpeg" TargetMode="External" /><Relationship Id="rId25" Type="http://schemas.openxmlformats.org/officeDocument/2006/relationships/hyperlink" Target="http://pbs.twimg.com/profile_images/1146588766431322112/KisfBtCV_normal.jpg" TargetMode="External" /><Relationship Id="rId26" Type="http://schemas.openxmlformats.org/officeDocument/2006/relationships/hyperlink" Target="http://pbs.twimg.com/profile_images/855091966866055170/MXDv4NpN_normal.jpg" TargetMode="External" /><Relationship Id="rId27" Type="http://schemas.openxmlformats.org/officeDocument/2006/relationships/hyperlink" Target="http://pbs.twimg.com/profile_images/943910074371756032/tT_zOkpM_normal.jpg" TargetMode="External" /><Relationship Id="rId28" Type="http://schemas.openxmlformats.org/officeDocument/2006/relationships/hyperlink" Target="http://pbs.twimg.com/profile_images/753606995077435392/0XRI28kj_normal.jpg" TargetMode="External" /><Relationship Id="rId29" Type="http://schemas.openxmlformats.org/officeDocument/2006/relationships/hyperlink" Target="http://pbs.twimg.com/profile_images/779678988847448064/mNI0Kq2k_normal.jpg" TargetMode="External" /><Relationship Id="rId30" Type="http://schemas.openxmlformats.org/officeDocument/2006/relationships/hyperlink" Target="http://pbs.twimg.com/profile_images/710564996342800384/mlfe1CfG_normal.jpg" TargetMode="External" /><Relationship Id="rId31" Type="http://schemas.openxmlformats.org/officeDocument/2006/relationships/hyperlink" Target="https://twitter.com/timmcclure23" TargetMode="External" /><Relationship Id="rId32" Type="http://schemas.openxmlformats.org/officeDocument/2006/relationships/hyperlink" Target="https://twitter.com/thepmcfevents" TargetMode="External" /><Relationship Id="rId33" Type="http://schemas.openxmlformats.org/officeDocument/2006/relationships/hyperlink" Target="https://twitter.com/mcclure_jim" TargetMode="External" /><Relationship Id="rId34" Type="http://schemas.openxmlformats.org/officeDocument/2006/relationships/hyperlink" Target="https://twitter.com/roadhockey" TargetMode="External" /><Relationship Id="rId35" Type="http://schemas.openxmlformats.org/officeDocument/2006/relationships/hyperlink" Target="https://twitter.com/uhn" TargetMode="External" /><Relationship Id="rId36" Type="http://schemas.openxmlformats.org/officeDocument/2006/relationships/hyperlink" Target="https://twitter.com/thepmcf" TargetMode="External" /><Relationship Id="rId37" Type="http://schemas.openxmlformats.org/officeDocument/2006/relationships/hyperlink" Target="https://twitter.com/beerandpizzaday" TargetMode="External" /><Relationship Id="rId38" Type="http://schemas.openxmlformats.org/officeDocument/2006/relationships/hyperlink" Target="https://twitter.com/chrismoralesto" TargetMode="External" /><Relationship Id="rId39" Type="http://schemas.openxmlformats.org/officeDocument/2006/relationships/comments" Target="../comments2.xml" /><Relationship Id="rId40" Type="http://schemas.openxmlformats.org/officeDocument/2006/relationships/vmlDrawing" Target="../drawings/vmlDrawing2.vml" /><Relationship Id="rId41" Type="http://schemas.openxmlformats.org/officeDocument/2006/relationships/table" Target="../tables/table2.xml" /><Relationship Id="rId4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386</v>
      </c>
      <c r="BB2" s="13" t="s">
        <v>392</v>
      </c>
      <c r="BC2" s="13" t="s">
        <v>393</v>
      </c>
      <c r="BD2" s="67" t="s">
        <v>530</v>
      </c>
      <c r="BE2" s="67" t="s">
        <v>531</v>
      </c>
      <c r="BF2" s="67" t="s">
        <v>532</v>
      </c>
      <c r="BG2" s="67" t="s">
        <v>533</v>
      </c>
      <c r="BH2" s="67" t="s">
        <v>534</v>
      </c>
      <c r="BI2" s="67" t="s">
        <v>535</v>
      </c>
      <c r="BJ2" s="67" t="s">
        <v>536</v>
      </c>
      <c r="BK2" s="67" t="s">
        <v>537</v>
      </c>
      <c r="BL2" s="67" t="s">
        <v>538</v>
      </c>
    </row>
    <row r="3" spans="1:64" ht="15" customHeight="1">
      <c r="A3" s="84" t="s">
        <v>212</v>
      </c>
      <c r="B3" s="84" t="s">
        <v>216</v>
      </c>
      <c r="C3" s="53" t="s">
        <v>545</v>
      </c>
      <c r="D3" s="54">
        <v>3</v>
      </c>
      <c r="E3" s="65" t="s">
        <v>132</v>
      </c>
      <c r="F3" s="55">
        <v>35</v>
      </c>
      <c r="G3" s="53"/>
      <c r="H3" s="57"/>
      <c r="I3" s="56"/>
      <c r="J3" s="56"/>
      <c r="K3" s="36" t="s">
        <v>65</v>
      </c>
      <c r="L3" s="62">
        <v>3</v>
      </c>
      <c r="M3" s="62"/>
      <c r="N3" s="63"/>
      <c r="O3" s="85" t="s">
        <v>220</v>
      </c>
      <c r="P3" s="87">
        <v>43588.92414351852</v>
      </c>
      <c r="Q3" s="85" t="s">
        <v>222</v>
      </c>
      <c r="R3" s="85"/>
      <c r="S3" s="85"/>
      <c r="T3" s="85" t="s">
        <v>229</v>
      </c>
      <c r="U3" s="89" t="s">
        <v>234</v>
      </c>
      <c r="V3" s="89" t="s">
        <v>234</v>
      </c>
      <c r="W3" s="87">
        <v>43588.92414351852</v>
      </c>
      <c r="X3" s="89" t="s">
        <v>240</v>
      </c>
      <c r="Y3" s="85"/>
      <c r="Z3" s="85"/>
      <c r="AA3" s="91" t="s">
        <v>247</v>
      </c>
      <c r="AB3" s="85"/>
      <c r="AC3" s="85" t="b">
        <v>0</v>
      </c>
      <c r="AD3" s="85">
        <v>3</v>
      </c>
      <c r="AE3" s="91" t="s">
        <v>255</v>
      </c>
      <c r="AF3" s="85" t="b">
        <v>0</v>
      </c>
      <c r="AG3" s="85" t="s">
        <v>257</v>
      </c>
      <c r="AH3" s="85"/>
      <c r="AI3" s="91" t="s">
        <v>255</v>
      </c>
      <c r="AJ3" s="85" t="b">
        <v>0</v>
      </c>
      <c r="AK3" s="85">
        <v>1</v>
      </c>
      <c r="AL3" s="91" t="s">
        <v>255</v>
      </c>
      <c r="AM3" s="85" t="s">
        <v>258</v>
      </c>
      <c r="AN3" s="85" t="b">
        <v>0</v>
      </c>
      <c r="AO3" s="91" t="s">
        <v>247</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213</v>
      </c>
      <c r="B4" s="84" t="s">
        <v>216</v>
      </c>
      <c r="C4" s="53" t="s">
        <v>545</v>
      </c>
      <c r="D4" s="54">
        <v>3</v>
      </c>
      <c r="E4" s="65" t="s">
        <v>132</v>
      </c>
      <c r="F4" s="55">
        <v>35</v>
      </c>
      <c r="G4" s="53"/>
      <c r="H4" s="57"/>
      <c r="I4" s="56"/>
      <c r="J4" s="56"/>
      <c r="K4" s="36" t="s">
        <v>65</v>
      </c>
      <c r="L4" s="83">
        <v>4</v>
      </c>
      <c r="M4" s="83"/>
      <c r="N4" s="63"/>
      <c r="O4" s="86" t="s">
        <v>220</v>
      </c>
      <c r="P4" s="88">
        <v>43588.927152777775</v>
      </c>
      <c r="Q4" s="86" t="s">
        <v>223</v>
      </c>
      <c r="R4" s="86"/>
      <c r="S4" s="86"/>
      <c r="T4" s="86" t="s">
        <v>229</v>
      </c>
      <c r="U4" s="86"/>
      <c r="V4" s="90" t="s">
        <v>238</v>
      </c>
      <c r="W4" s="88">
        <v>43588.927152777775</v>
      </c>
      <c r="X4" s="90" t="s">
        <v>241</v>
      </c>
      <c r="Y4" s="86"/>
      <c r="Z4" s="86"/>
      <c r="AA4" s="92" t="s">
        <v>248</v>
      </c>
      <c r="AB4" s="86"/>
      <c r="AC4" s="86" t="b">
        <v>0</v>
      </c>
      <c r="AD4" s="86">
        <v>0</v>
      </c>
      <c r="AE4" s="92" t="s">
        <v>255</v>
      </c>
      <c r="AF4" s="86" t="b">
        <v>0</v>
      </c>
      <c r="AG4" s="86" t="s">
        <v>257</v>
      </c>
      <c r="AH4" s="86"/>
      <c r="AI4" s="92" t="s">
        <v>255</v>
      </c>
      <c r="AJ4" s="86" t="b">
        <v>0</v>
      </c>
      <c r="AK4" s="86">
        <v>1</v>
      </c>
      <c r="AL4" s="92" t="s">
        <v>247</v>
      </c>
      <c r="AM4" s="86" t="s">
        <v>259</v>
      </c>
      <c r="AN4" s="86" t="b">
        <v>0</v>
      </c>
      <c r="AO4" s="92" t="s">
        <v>247</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212</v>
      </c>
      <c r="B5" s="84" t="s">
        <v>217</v>
      </c>
      <c r="C5" s="53" t="s">
        <v>545</v>
      </c>
      <c r="D5" s="54">
        <v>3</v>
      </c>
      <c r="E5" s="65" t="s">
        <v>132</v>
      </c>
      <c r="F5" s="55">
        <v>35</v>
      </c>
      <c r="G5" s="53"/>
      <c r="H5" s="57"/>
      <c r="I5" s="56"/>
      <c r="J5" s="56"/>
      <c r="K5" s="36" t="s">
        <v>65</v>
      </c>
      <c r="L5" s="83">
        <v>5</v>
      </c>
      <c r="M5" s="83"/>
      <c r="N5" s="63"/>
      <c r="O5" s="86" t="s">
        <v>220</v>
      </c>
      <c r="P5" s="88">
        <v>43588.92414351852</v>
      </c>
      <c r="Q5" s="86" t="s">
        <v>222</v>
      </c>
      <c r="R5" s="86"/>
      <c r="S5" s="86"/>
      <c r="T5" s="86" t="s">
        <v>229</v>
      </c>
      <c r="U5" s="90" t="s">
        <v>234</v>
      </c>
      <c r="V5" s="90" t="s">
        <v>234</v>
      </c>
      <c r="W5" s="88">
        <v>43588.92414351852</v>
      </c>
      <c r="X5" s="90" t="s">
        <v>240</v>
      </c>
      <c r="Y5" s="86"/>
      <c r="Z5" s="86"/>
      <c r="AA5" s="92" t="s">
        <v>247</v>
      </c>
      <c r="AB5" s="86"/>
      <c r="AC5" s="86" t="b">
        <v>0</v>
      </c>
      <c r="AD5" s="86">
        <v>3</v>
      </c>
      <c r="AE5" s="92" t="s">
        <v>255</v>
      </c>
      <c r="AF5" s="86" t="b">
        <v>0</v>
      </c>
      <c r="AG5" s="86" t="s">
        <v>257</v>
      </c>
      <c r="AH5" s="86"/>
      <c r="AI5" s="92" t="s">
        <v>255</v>
      </c>
      <c r="AJ5" s="86" t="b">
        <v>0</v>
      </c>
      <c r="AK5" s="86">
        <v>1</v>
      </c>
      <c r="AL5" s="92" t="s">
        <v>255</v>
      </c>
      <c r="AM5" s="86" t="s">
        <v>258</v>
      </c>
      <c r="AN5" s="86" t="b">
        <v>0</v>
      </c>
      <c r="AO5" s="92" t="s">
        <v>247</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213</v>
      </c>
      <c r="B6" s="84" t="s">
        <v>217</v>
      </c>
      <c r="C6" s="53" t="s">
        <v>545</v>
      </c>
      <c r="D6" s="54">
        <v>3</v>
      </c>
      <c r="E6" s="65" t="s">
        <v>132</v>
      </c>
      <c r="F6" s="55">
        <v>35</v>
      </c>
      <c r="G6" s="53"/>
      <c r="H6" s="57"/>
      <c r="I6" s="56"/>
      <c r="J6" s="56"/>
      <c r="K6" s="36" t="s">
        <v>65</v>
      </c>
      <c r="L6" s="83">
        <v>6</v>
      </c>
      <c r="M6" s="83"/>
      <c r="N6" s="63"/>
      <c r="O6" s="86" t="s">
        <v>220</v>
      </c>
      <c r="P6" s="88">
        <v>43588.927152777775</v>
      </c>
      <c r="Q6" s="86" t="s">
        <v>223</v>
      </c>
      <c r="R6" s="86"/>
      <c r="S6" s="86"/>
      <c r="T6" s="86" t="s">
        <v>229</v>
      </c>
      <c r="U6" s="86"/>
      <c r="V6" s="90" t="s">
        <v>238</v>
      </c>
      <c r="W6" s="88">
        <v>43588.927152777775</v>
      </c>
      <c r="X6" s="90" t="s">
        <v>241</v>
      </c>
      <c r="Y6" s="86"/>
      <c r="Z6" s="86"/>
      <c r="AA6" s="92" t="s">
        <v>248</v>
      </c>
      <c r="AB6" s="86"/>
      <c r="AC6" s="86" t="b">
        <v>0</v>
      </c>
      <c r="AD6" s="86">
        <v>0</v>
      </c>
      <c r="AE6" s="92" t="s">
        <v>255</v>
      </c>
      <c r="AF6" s="86" t="b">
        <v>0</v>
      </c>
      <c r="AG6" s="86" t="s">
        <v>257</v>
      </c>
      <c r="AH6" s="86"/>
      <c r="AI6" s="92" t="s">
        <v>255</v>
      </c>
      <c r="AJ6" s="86" t="b">
        <v>0</v>
      </c>
      <c r="AK6" s="86">
        <v>1</v>
      </c>
      <c r="AL6" s="92" t="s">
        <v>247</v>
      </c>
      <c r="AM6" s="86" t="s">
        <v>259</v>
      </c>
      <c r="AN6" s="86" t="b">
        <v>0</v>
      </c>
      <c r="AO6" s="92" t="s">
        <v>247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212</v>
      </c>
      <c r="B7" s="84" t="s">
        <v>218</v>
      </c>
      <c r="C7" s="53" t="s">
        <v>545</v>
      </c>
      <c r="D7" s="54">
        <v>3</v>
      </c>
      <c r="E7" s="65" t="s">
        <v>132</v>
      </c>
      <c r="F7" s="55">
        <v>35</v>
      </c>
      <c r="G7" s="53"/>
      <c r="H7" s="57"/>
      <c r="I7" s="56"/>
      <c r="J7" s="56"/>
      <c r="K7" s="36" t="s">
        <v>65</v>
      </c>
      <c r="L7" s="83">
        <v>7</v>
      </c>
      <c r="M7" s="83"/>
      <c r="N7" s="63"/>
      <c r="O7" s="86" t="s">
        <v>220</v>
      </c>
      <c r="P7" s="88">
        <v>43588.92414351852</v>
      </c>
      <c r="Q7" s="86" t="s">
        <v>222</v>
      </c>
      <c r="R7" s="86"/>
      <c r="S7" s="86"/>
      <c r="T7" s="86" t="s">
        <v>229</v>
      </c>
      <c r="U7" s="90" t="s">
        <v>234</v>
      </c>
      <c r="V7" s="90" t="s">
        <v>234</v>
      </c>
      <c r="W7" s="88">
        <v>43588.92414351852</v>
      </c>
      <c r="X7" s="90" t="s">
        <v>240</v>
      </c>
      <c r="Y7" s="86"/>
      <c r="Z7" s="86"/>
      <c r="AA7" s="92" t="s">
        <v>247</v>
      </c>
      <c r="AB7" s="86"/>
      <c r="AC7" s="86" t="b">
        <v>0</v>
      </c>
      <c r="AD7" s="86">
        <v>3</v>
      </c>
      <c r="AE7" s="92" t="s">
        <v>255</v>
      </c>
      <c r="AF7" s="86" t="b">
        <v>0</v>
      </c>
      <c r="AG7" s="86" t="s">
        <v>257</v>
      </c>
      <c r="AH7" s="86"/>
      <c r="AI7" s="92" t="s">
        <v>255</v>
      </c>
      <c r="AJ7" s="86" t="b">
        <v>0</v>
      </c>
      <c r="AK7" s="86">
        <v>1</v>
      </c>
      <c r="AL7" s="92" t="s">
        <v>255</v>
      </c>
      <c r="AM7" s="86" t="s">
        <v>258</v>
      </c>
      <c r="AN7" s="86" t="b">
        <v>0</v>
      </c>
      <c r="AO7" s="92" t="s">
        <v>247</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213</v>
      </c>
      <c r="B8" s="84" t="s">
        <v>218</v>
      </c>
      <c r="C8" s="53" t="s">
        <v>545</v>
      </c>
      <c r="D8" s="54">
        <v>3</v>
      </c>
      <c r="E8" s="65" t="s">
        <v>132</v>
      </c>
      <c r="F8" s="55">
        <v>35</v>
      </c>
      <c r="G8" s="53"/>
      <c r="H8" s="57"/>
      <c r="I8" s="56"/>
      <c r="J8" s="56"/>
      <c r="K8" s="36" t="s">
        <v>65</v>
      </c>
      <c r="L8" s="83">
        <v>8</v>
      </c>
      <c r="M8" s="83"/>
      <c r="N8" s="63"/>
      <c r="O8" s="86" t="s">
        <v>220</v>
      </c>
      <c r="P8" s="88">
        <v>43588.927152777775</v>
      </c>
      <c r="Q8" s="86" t="s">
        <v>223</v>
      </c>
      <c r="R8" s="86"/>
      <c r="S8" s="86"/>
      <c r="T8" s="86" t="s">
        <v>229</v>
      </c>
      <c r="U8" s="86"/>
      <c r="V8" s="90" t="s">
        <v>238</v>
      </c>
      <c r="W8" s="88">
        <v>43588.927152777775</v>
      </c>
      <c r="X8" s="90" t="s">
        <v>241</v>
      </c>
      <c r="Y8" s="86"/>
      <c r="Z8" s="86"/>
      <c r="AA8" s="92" t="s">
        <v>248</v>
      </c>
      <c r="AB8" s="86"/>
      <c r="AC8" s="86" t="b">
        <v>0</v>
      </c>
      <c r="AD8" s="86">
        <v>0</v>
      </c>
      <c r="AE8" s="92" t="s">
        <v>255</v>
      </c>
      <c r="AF8" s="86" t="b">
        <v>0</v>
      </c>
      <c r="AG8" s="86" t="s">
        <v>257</v>
      </c>
      <c r="AH8" s="86"/>
      <c r="AI8" s="92" t="s">
        <v>255</v>
      </c>
      <c r="AJ8" s="86" t="b">
        <v>0</v>
      </c>
      <c r="AK8" s="86">
        <v>1</v>
      </c>
      <c r="AL8" s="92" t="s">
        <v>247</v>
      </c>
      <c r="AM8" s="86" t="s">
        <v>259</v>
      </c>
      <c r="AN8" s="86" t="b">
        <v>0</v>
      </c>
      <c r="AO8" s="92" t="s">
        <v>247</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212</v>
      </c>
      <c r="B9" s="84" t="s">
        <v>219</v>
      </c>
      <c r="C9" s="53" t="s">
        <v>545</v>
      </c>
      <c r="D9" s="54">
        <v>3</v>
      </c>
      <c r="E9" s="65" t="s">
        <v>132</v>
      </c>
      <c r="F9" s="55">
        <v>35</v>
      </c>
      <c r="G9" s="53"/>
      <c r="H9" s="57"/>
      <c r="I9" s="56"/>
      <c r="J9" s="56"/>
      <c r="K9" s="36" t="s">
        <v>65</v>
      </c>
      <c r="L9" s="83">
        <v>9</v>
      </c>
      <c r="M9" s="83"/>
      <c r="N9" s="63"/>
      <c r="O9" s="86" t="s">
        <v>220</v>
      </c>
      <c r="P9" s="88">
        <v>43588.92414351852</v>
      </c>
      <c r="Q9" s="86" t="s">
        <v>222</v>
      </c>
      <c r="R9" s="86"/>
      <c r="S9" s="86"/>
      <c r="T9" s="86" t="s">
        <v>229</v>
      </c>
      <c r="U9" s="90" t="s">
        <v>234</v>
      </c>
      <c r="V9" s="90" t="s">
        <v>234</v>
      </c>
      <c r="W9" s="88">
        <v>43588.92414351852</v>
      </c>
      <c r="X9" s="90" t="s">
        <v>240</v>
      </c>
      <c r="Y9" s="86"/>
      <c r="Z9" s="86"/>
      <c r="AA9" s="92" t="s">
        <v>247</v>
      </c>
      <c r="AB9" s="86"/>
      <c r="AC9" s="86" t="b">
        <v>0</v>
      </c>
      <c r="AD9" s="86">
        <v>3</v>
      </c>
      <c r="AE9" s="92" t="s">
        <v>255</v>
      </c>
      <c r="AF9" s="86" t="b">
        <v>0</v>
      </c>
      <c r="AG9" s="86" t="s">
        <v>257</v>
      </c>
      <c r="AH9" s="86"/>
      <c r="AI9" s="92" t="s">
        <v>255</v>
      </c>
      <c r="AJ9" s="86" t="b">
        <v>0</v>
      </c>
      <c r="AK9" s="86">
        <v>1</v>
      </c>
      <c r="AL9" s="92" t="s">
        <v>255</v>
      </c>
      <c r="AM9" s="86" t="s">
        <v>258</v>
      </c>
      <c r="AN9" s="86" t="b">
        <v>0</v>
      </c>
      <c r="AO9" s="92" t="s">
        <v>247</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2</v>
      </c>
      <c r="BD9" s="51">
        <v>0</v>
      </c>
      <c r="BE9" s="52">
        <v>0</v>
      </c>
      <c r="BF9" s="51">
        <v>1</v>
      </c>
      <c r="BG9" s="52">
        <v>10</v>
      </c>
      <c r="BH9" s="51">
        <v>0</v>
      </c>
      <c r="BI9" s="52">
        <v>0</v>
      </c>
      <c r="BJ9" s="51">
        <v>9</v>
      </c>
      <c r="BK9" s="52">
        <v>90</v>
      </c>
      <c r="BL9" s="51">
        <v>10</v>
      </c>
    </row>
    <row r="10" spans="1:64" ht="45">
      <c r="A10" s="84" t="s">
        <v>213</v>
      </c>
      <c r="B10" s="84" t="s">
        <v>212</v>
      </c>
      <c r="C10" s="53" t="s">
        <v>545</v>
      </c>
      <c r="D10" s="54">
        <v>3</v>
      </c>
      <c r="E10" s="65" t="s">
        <v>132</v>
      </c>
      <c r="F10" s="55">
        <v>35</v>
      </c>
      <c r="G10" s="53"/>
      <c r="H10" s="57"/>
      <c r="I10" s="56"/>
      <c r="J10" s="56"/>
      <c r="K10" s="36" t="s">
        <v>65</v>
      </c>
      <c r="L10" s="83">
        <v>10</v>
      </c>
      <c r="M10" s="83"/>
      <c r="N10" s="63"/>
      <c r="O10" s="86" t="s">
        <v>220</v>
      </c>
      <c r="P10" s="88">
        <v>43588.927152777775</v>
      </c>
      <c r="Q10" s="86" t="s">
        <v>223</v>
      </c>
      <c r="R10" s="86"/>
      <c r="S10" s="86"/>
      <c r="T10" s="86" t="s">
        <v>229</v>
      </c>
      <c r="U10" s="86"/>
      <c r="V10" s="90" t="s">
        <v>238</v>
      </c>
      <c r="W10" s="88">
        <v>43588.927152777775</v>
      </c>
      <c r="X10" s="90" t="s">
        <v>241</v>
      </c>
      <c r="Y10" s="86"/>
      <c r="Z10" s="86"/>
      <c r="AA10" s="92" t="s">
        <v>248</v>
      </c>
      <c r="AB10" s="86"/>
      <c r="AC10" s="86" t="b">
        <v>0</v>
      </c>
      <c r="AD10" s="86">
        <v>0</v>
      </c>
      <c r="AE10" s="92" t="s">
        <v>255</v>
      </c>
      <c r="AF10" s="86" t="b">
        <v>0</v>
      </c>
      <c r="AG10" s="86" t="s">
        <v>257</v>
      </c>
      <c r="AH10" s="86"/>
      <c r="AI10" s="92" t="s">
        <v>255</v>
      </c>
      <c r="AJ10" s="86" t="b">
        <v>0</v>
      </c>
      <c r="AK10" s="86">
        <v>1</v>
      </c>
      <c r="AL10" s="92" t="s">
        <v>247</v>
      </c>
      <c r="AM10" s="86" t="s">
        <v>259</v>
      </c>
      <c r="AN10" s="86" t="b">
        <v>0</v>
      </c>
      <c r="AO10" s="92" t="s">
        <v>247</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213</v>
      </c>
      <c r="B11" s="84" t="s">
        <v>219</v>
      </c>
      <c r="C11" s="53" t="s">
        <v>545</v>
      </c>
      <c r="D11" s="54">
        <v>3</v>
      </c>
      <c r="E11" s="65" t="s">
        <v>132</v>
      </c>
      <c r="F11" s="55">
        <v>35</v>
      </c>
      <c r="G11" s="53"/>
      <c r="H11" s="57"/>
      <c r="I11" s="56"/>
      <c r="J11" s="56"/>
      <c r="K11" s="36" t="s">
        <v>65</v>
      </c>
      <c r="L11" s="83">
        <v>11</v>
      </c>
      <c r="M11" s="83"/>
      <c r="N11" s="63"/>
      <c r="O11" s="86" t="s">
        <v>220</v>
      </c>
      <c r="P11" s="88">
        <v>43588.927152777775</v>
      </c>
      <c r="Q11" s="86" t="s">
        <v>223</v>
      </c>
      <c r="R11" s="86"/>
      <c r="S11" s="86"/>
      <c r="T11" s="86" t="s">
        <v>229</v>
      </c>
      <c r="U11" s="86"/>
      <c r="V11" s="90" t="s">
        <v>238</v>
      </c>
      <c r="W11" s="88">
        <v>43588.927152777775</v>
      </c>
      <c r="X11" s="90" t="s">
        <v>241</v>
      </c>
      <c r="Y11" s="86"/>
      <c r="Z11" s="86"/>
      <c r="AA11" s="92" t="s">
        <v>248</v>
      </c>
      <c r="AB11" s="86"/>
      <c r="AC11" s="86" t="b">
        <v>0</v>
      </c>
      <c r="AD11" s="86">
        <v>0</v>
      </c>
      <c r="AE11" s="92" t="s">
        <v>255</v>
      </c>
      <c r="AF11" s="86" t="b">
        <v>0</v>
      </c>
      <c r="AG11" s="86" t="s">
        <v>257</v>
      </c>
      <c r="AH11" s="86"/>
      <c r="AI11" s="92" t="s">
        <v>255</v>
      </c>
      <c r="AJ11" s="86" t="b">
        <v>0</v>
      </c>
      <c r="AK11" s="86">
        <v>1</v>
      </c>
      <c r="AL11" s="92" t="s">
        <v>247</v>
      </c>
      <c r="AM11" s="86" t="s">
        <v>259</v>
      </c>
      <c r="AN11" s="86" t="b">
        <v>0</v>
      </c>
      <c r="AO11" s="92" t="s">
        <v>247</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2</v>
      </c>
      <c r="BD11" s="51">
        <v>0</v>
      </c>
      <c r="BE11" s="52">
        <v>0</v>
      </c>
      <c r="BF11" s="51">
        <v>1</v>
      </c>
      <c r="BG11" s="52">
        <v>8.333333333333334</v>
      </c>
      <c r="BH11" s="51">
        <v>0</v>
      </c>
      <c r="BI11" s="52">
        <v>0</v>
      </c>
      <c r="BJ11" s="51">
        <v>11</v>
      </c>
      <c r="BK11" s="52">
        <v>91.66666666666667</v>
      </c>
      <c r="BL11" s="51">
        <v>12</v>
      </c>
    </row>
    <row r="12" spans="1:64" ht="45">
      <c r="A12" s="84" t="s">
        <v>214</v>
      </c>
      <c r="B12" s="84" t="s">
        <v>219</v>
      </c>
      <c r="C12" s="53" t="s">
        <v>545</v>
      </c>
      <c r="D12" s="54">
        <v>3</v>
      </c>
      <c r="E12" s="65" t="s">
        <v>132</v>
      </c>
      <c r="F12" s="55">
        <v>35</v>
      </c>
      <c r="G12" s="53"/>
      <c r="H12" s="57"/>
      <c r="I12" s="56"/>
      <c r="J12" s="56"/>
      <c r="K12" s="36" t="s">
        <v>65</v>
      </c>
      <c r="L12" s="83">
        <v>12</v>
      </c>
      <c r="M12" s="83"/>
      <c r="N12" s="63"/>
      <c r="O12" s="86" t="s">
        <v>220</v>
      </c>
      <c r="P12" s="88">
        <v>43632.730520833335</v>
      </c>
      <c r="Q12" s="86" t="s">
        <v>224</v>
      </c>
      <c r="R12" s="86"/>
      <c r="S12" s="86"/>
      <c r="T12" s="86" t="s">
        <v>230</v>
      </c>
      <c r="U12" s="90" t="s">
        <v>235</v>
      </c>
      <c r="V12" s="90" t="s">
        <v>235</v>
      </c>
      <c r="W12" s="88">
        <v>43632.730520833335</v>
      </c>
      <c r="X12" s="90" t="s">
        <v>242</v>
      </c>
      <c r="Y12" s="86"/>
      <c r="Z12" s="86"/>
      <c r="AA12" s="92" t="s">
        <v>249</v>
      </c>
      <c r="AB12" s="86"/>
      <c r="AC12" s="86" t="b">
        <v>0</v>
      </c>
      <c r="AD12" s="86">
        <v>0</v>
      </c>
      <c r="AE12" s="92" t="s">
        <v>255</v>
      </c>
      <c r="AF12" s="86" t="b">
        <v>0</v>
      </c>
      <c r="AG12" s="86" t="s">
        <v>257</v>
      </c>
      <c r="AH12" s="86"/>
      <c r="AI12" s="92" t="s">
        <v>255</v>
      </c>
      <c r="AJ12" s="86" t="b">
        <v>0</v>
      </c>
      <c r="AK12" s="86">
        <v>1</v>
      </c>
      <c r="AL12" s="92" t="s">
        <v>252</v>
      </c>
      <c r="AM12" s="86" t="s">
        <v>260</v>
      </c>
      <c r="AN12" s="86" t="b">
        <v>0</v>
      </c>
      <c r="AO12" s="92" t="s">
        <v>252</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214</v>
      </c>
      <c r="B13" s="84" t="s">
        <v>215</v>
      </c>
      <c r="C13" s="53" t="s">
        <v>545</v>
      </c>
      <c r="D13" s="54">
        <v>3</v>
      </c>
      <c r="E13" s="65" t="s">
        <v>132</v>
      </c>
      <c r="F13" s="55">
        <v>35</v>
      </c>
      <c r="G13" s="53"/>
      <c r="H13" s="57"/>
      <c r="I13" s="56"/>
      <c r="J13" s="56"/>
      <c r="K13" s="36" t="s">
        <v>65</v>
      </c>
      <c r="L13" s="83">
        <v>13</v>
      </c>
      <c r="M13" s="83"/>
      <c r="N13" s="63"/>
      <c r="O13" s="86" t="s">
        <v>220</v>
      </c>
      <c r="P13" s="88">
        <v>43632.730520833335</v>
      </c>
      <c r="Q13" s="86" t="s">
        <v>224</v>
      </c>
      <c r="R13" s="86"/>
      <c r="S13" s="86"/>
      <c r="T13" s="86" t="s">
        <v>230</v>
      </c>
      <c r="U13" s="90" t="s">
        <v>235</v>
      </c>
      <c r="V13" s="90" t="s">
        <v>235</v>
      </c>
      <c r="W13" s="88">
        <v>43632.730520833335</v>
      </c>
      <c r="X13" s="90" t="s">
        <v>242</v>
      </c>
      <c r="Y13" s="86"/>
      <c r="Z13" s="86"/>
      <c r="AA13" s="92" t="s">
        <v>249</v>
      </c>
      <c r="AB13" s="86"/>
      <c r="AC13" s="86" t="b">
        <v>0</v>
      </c>
      <c r="AD13" s="86">
        <v>0</v>
      </c>
      <c r="AE13" s="92" t="s">
        <v>255</v>
      </c>
      <c r="AF13" s="86" t="b">
        <v>0</v>
      </c>
      <c r="AG13" s="86" t="s">
        <v>257</v>
      </c>
      <c r="AH13" s="86"/>
      <c r="AI13" s="92" t="s">
        <v>255</v>
      </c>
      <c r="AJ13" s="86" t="b">
        <v>0</v>
      </c>
      <c r="AK13" s="86">
        <v>1</v>
      </c>
      <c r="AL13" s="92" t="s">
        <v>252</v>
      </c>
      <c r="AM13" s="86" t="s">
        <v>260</v>
      </c>
      <c r="AN13" s="86" t="b">
        <v>0</v>
      </c>
      <c r="AO13" s="92" t="s">
        <v>252</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14</v>
      </c>
      <c r="BK13" s="52">
        <v>100</v>
      </c>
      <c r="BL13" s="51">
        <v>14</v>
      </c>
    </row>
    <row r="14" spans="1:64" ht="30">
      <c r="A14" s="84" t="s">
        <v>215</v>
      </c>
      <c r="B14" s="84" t="s">
        <v>219</v>
      </c>
      <c r="C14" s="53" t="s">
        <v>546</v>
      </c>
      <c r="D14" s="54">
        <v>3</v>
      </c>
      <c r="E14" s="65" t="s">
        <v>136</v>
      </c>
      <c r="F14" s="55">
        <v>35</v>
      </c>
      <c r="G14" s="53"/>
      <c r="H14" s="57"/>
      <c r="I14" s="56"/>
      <c r="J14" s="56"/>
      <c r="K14" s="36" t="s">
        <v>65</v>
      </c>
      <c r="L14" s="83">
        <v>14</v>
      </c>
      <c r="M14" s="83"/>
      <c r="N14" s="63"/>
      <c r="O14" s="86" t="s">
        <v>220</v>
      </c>
      <c r="P14" s="88">
        <v>43630.99081018518</v>
      </c>
      <c r="Q14" s="86" t="s">
        <v>225</v>
      </c>
      <c r="R14" s="86"/>
      <c r="S14" s="86"/>
      <c r="T14" s="86" t="s">
        <v>231</v>
      </c>
      <c r="U14" s="90" t="s">
        <v>236</v>
      </c>
      <c r="V14" s="90" t="s">
        <v>236</v>
      </c>
      <c r="W14" s="88">
        <v>43630.99081018518</v>
      </c>
      <c r="X14" s="90" t="s">
        <v>243</v>
      </c>
      <c r="Y14" s="86"/>
      <c r="Z14" s="86"/>
      <c r="AA14" s="92" t="s">
        <v>250</v>
      </c>
      <c r="AB14" s="86"/>
      <c r="AC14" s="86" t="b">
        <v>0</v>
      </c>
      <c r="AD14" s="86">
        <v>0</v>
      </c>
      <c r="AE14" s="92" t="s">
        <v>255</v>
      </c>
      <c r="AF14" s="86" t="b">
        <v>0</v>
      </c>
      <c r="AG14" s="86" t="s">
        <v>257</v>
      </c>
      <c r="AH14" s="86"/>
      <c r="AI14" s="92" t="s">
        <v>255</v>
      </c>
      <c r="AJ14" s="86" t="b">
        <v>0</v>
      </c>
      <c r="AK14" s="86">
        <v>0</v>
      </c>
      <c r="AL14" s="92" t="s">
        <v>255</v>
      </c>
      <c r="AM14" s="86" t="s">
        <v>261</v>
      </c>
      <c r="AN14" s="86" t="b">
        <v>0</v>
      </c>
      <c r="AO14" s="92" t="s">
        <v>250</v>
      </c>
      <c r="AP14" s="86" t="s">
        <v>176</v>
      </c>
      <c r="AQ14" s="86">
        <v>0</v>
      </c>
      <c r="AR14" s="86">
        <v>0</v>
      </c>
      <c r="AS14" s="86"/>
      <c r="AT14" s="86"/>
      <c r="AU14" s="86"/>
      <c r="AV14" s="86"/>
      <c r="AW14" s="86"/>
      <c r="AX14" s="86"/>
      <c r="AY14" s="86"/>
      <c r="AZ14" s="86"/>
      <c r="BA14">
        <v>3</v>
      </c>
      <c r="BB14" s="85" t="str">
        <f>REPLACE(INDEX(GroupVertices[Group],MATCH(Edges[[#This Row],[Vertex 1]],GroupVertices[Vertex],0)),1,1,"")</f>
        <v>2</v>
      </c>
      <c r="BC14" s="85" t="str">
        <f>REPLACE(INDEX(GroupVertices[Group],MATCH(Edges[[#This Row],[Vertex 2]],GroupVertices[Vertex],0)),1,1,"")</f>
        <v>2</v>
      </c>
      <c r="BD14" s="51">
        <v>2</v>
      </c>
      <c r="BE14" s="52">
        <v>7.6923076923076925</v>
      </c>
      <c r="BF14" s="51">
        <v>1</v>
      </c>
      <c r="BG14" s="52">
        <v>3.8461538461538463</v>
      </c>
      <c r="BH14" s="51">
        <v>0</v>
      </c>
      <c r="BI14" s="52">
        <v>0</v>
      </c>
      <c r="BJ14" s="51">
        <v>23</v>
      </c>
      <c r="BK14" s="52">
        <v>88.46153846153847</v>
      </c>
      <c r="BL14" s="51">
        <v>26</v>
      </c>
    </row>
    <row r="15" spans="1:64" ht="30">
      <c r="A15" s="84" t="s">
        <v>215</v>
      </c>
      <c r="B15" s="84" t="s">
        <v>219</v>
      </c>
      <c r="C15" s="53" t="s">
        <v>546</v>
      </c>
      <c r="D15" s="54">
        <v>3</v>
      </c>
      <c r="E15" s="65" t="s">
        <v>136</v>
      </c>
      <c r="F15" s="55">
        <v>35</v>
      </c>
      <c r="G15" s="53"/>
      <c r="H15" s="57"/>
      <c r="I15" s="56"/>
      <c r="J15" s="56"/>
      <c r="K15" s="36" t="s">
        <v>65</v>
      </c>
      <c r="L15" s="83">
        <v>15</v>
      </c>
      <c r="M15" s="83"/>
      <c r="N15" s="63"/>
      <c r="O15" s="86" t="s">
        <v>220</v>
      </c>
      <c r="P15" s="88">
        <v>43632.432280092595</v>
      </c>
      <c r="Q15" s="86" t="s">
        <v>226</v>
      </c>
      <c r="R15" s="86"/>
      <c r="S15" s="86"/>
      <c r="T15" s="86" t="s">
        <v>232</v>
      </c>
      <c r="U15" s="90" t="s">
        <v>237</v>
      </c>
      <c r="V15" s="90" t="s">
        <v>237</v>
      </c>
      <c r="W15" s="88">
        <v>43632.432280092595</v>
      </c>
      <c r="X15" s="90" t="s">
        <v>244</v>
      </c>
      <c r="Y15" s="86"/>
      <c r="Z15" s="86"/>
      <c r="AA15" s="92" t="s">
        <v>251</v>
      </c>
      <c r="AB15" s="86"/>
      <c r="AC15" s="86" t="b">
        <v>0</v>
      </c>
      <c r="AD15" s="86">
        <v>0</v>
      </c>
      <c r="AE15" s="92" t="s">
        <v>255</v>
      </c>
      <c r="AF15" s="86" t="b">
        <v>0</v>
      </c>
      <c r="AG15" s="86" t="s">
        <v>257</v>
      </c>
      <c r="AH15" s="86"/>
      <c r="AI15" s="92" t="s">
        <v>255</v>
      </c>
      <c r="AJ15" s="86" t="b">
        <v>0</v>
      </c>
      <c r="AK15" s="86">
        <v>0</v>
      </c>
      <c r="AL15" s="92" t="s">
        <v>255</v>
      </c>
      <c r="AM15" s="86" t="s">
        <v>261</v>
      </c>
      <c r="AN15" s="86" t="b">
        <v>0</v>
      </c>
      <c r="AO15" s="92" t="s">
        <v>251</v>
      </c>
      <c r="AP15" s="86" t="s">
        <v>176</v>
      </c>
      <c r="AQ15" s="86">
        <v>0</v>
      </c>
      <c r="AR15" s="86">
        <v>0</v>
      </c>
      <c r="AS15" s="86"/>
      <c r="AT15" s="86"/>
      <c r="AU15" s="86"/>
      <c r="AV15" s="86"/>
      <c r="AW15" s="86"/>
      <c r="AX15" s="86"/>
      <c r="AY15" s="86"/>
      <c r="AZ15" s="86"/>
      <c r="BA15">
        <v>3</v>
      </c>
      <c r="BB15" s="85" t="str">
        <f>REPLACE(INDEX(GroupVertices[Group],MATCH(Edges[[#This Row],[Vertex 1]],GroupVertices[Vertex],0)),1,1,"")</f>
        <v>2</v>
      </c>
      <c r="BC15" s="85" t="str">
        <f>REPLACE(INDEX(GroupVertices[Group],MATCH(Edges[[#This Row],[Vertex 2]],GroupVertices[Vertex],0)),1,1,"")</f>
        <v>2</v>
      </c>
      <c r="BD15" s="51">
        <v>0</v>
      </c>
      <c r="BE15" s="52">
        <v>0</v>
      </c>
      <c r="BF15" s="51">
        <v>1</v>
      </c>
      <c r="BG15" s="52">
        <v>9.090909090909092</v>
      </c>
      <c r="BH15" s="51">
        <v>0</v>
      </c>
      <c r="BI15" s="52">
        <v>0</v>
      </c>
      <c r="BJ15" s="51">
        <v>10</v>
      </c>
      <c r="BK15" s="52">
        <v>90.9090909090909</v>
      </c>
      <c r="BL15" s="51">
        <v>11</v>
      </c>
    </row>
    <row r="16" spans="1:64" ht="30">
      <c r="A16" s="84" t="s">
        <v>215</v>
      </c>
      <c r="B16" s="84" t="s">
        <v>219</v>
      </c>
      <c r="C16" s="53" t="s">
        <v>546</v>
      </c>
      <c r="D16" s="54">
        <v>3</v>
      </c>
      <c r="E16" s="65" t="s">
        <v>136</v>
      </c>
      <c r="F16" s="55">
        <v>35</v>
      </c>
      <c r="G16" s="53"/>
      <c r="H16" s="57"/>
      <c r="I16" s="56"/>
      <c r="J16" s="56"/>
      <c r="K16" s="36" t="s">
        <v>65</v>
      </c>
      <c r="L16" s="83">
        <v>16</v>
      </c>
      <c r="M16" s="83"/>
      <c r="N16" s="63"/>
      <c r="O16" s="86" t="s">
        <v>220</v>
      </c>
      <c r="P16" s="88">
        <v>43632.7244212963</v>
      </c>
      <c r="Q16" s="86" t="s">
        <v>227</v>
      </c>
      <c r="R16" s="86"/>
      <c r="S16" s="86"/>
      <c r="T16" s="86" t="s">
        <v>230</v>
      </c>
      <c r="U16" s="90" t="s">
        <v>235</v>
      </c>
      <c r="V16" s="90" t="s">
        <v>235</v>
      </c>
      <c r="W16" s="88">
        <v>43632.7244212963</v>
      </c>
      <c r="X16" s="90" t="s">
        <v>245</v>
      </c>
      <c r="Y16" s="86"/>
      <c r="Z16" s="86"/>
      <c r="AA16" s="92" t="s">
        <v>252</v>
      </c>
      <c r="AB16" s="86"/>
      <c r="AC16" s="86" t="b">
        <v>0</v>
      </c>
      <c r="AD16" s="86">
        <v>0</v>
      </c>
      <c r="AE16" s="92" t="s">
        <v>255</v>
      </c>
      <c r="AF16" s="86" t="b">
        <v>0</v>
      </c>
      <c r="AG16" s="86" t="s">
        <v>257</v>
      </c>
      <c r="AH16" s="86"/>
      <c r="AI16" s="92" t="s">
        <v>255</v>
      </c>
      <c r="AJ16" s="86" t="b">
        <v>0</v>
      </c>
      <c r="AK16" s="86">
        <v>1</v>
      </c>
      <c r="AL16" s="92" t="s">
        <v>255</v>
      </c>
      <c r="AM16" s="86" t="s">
        <v>261</v>
      </c>
      <c r="AN16" s="86" t="b">
        <v>0</v>
      </c>
      <c r="AO16" s="92" t="s">
        <v>252</v>
      </c>
      <c r="AP16" s="86" t="s">
        <v>176</v>
      </c>
      <c r="AQ16" s="86">
        <v>0</v>
      </c>
      <c r="AR16" s="86">
        <v>0</v>
      </c>
      <c r="AS16" s="86"/>
      <c r="AT16" s="86"/>
      <c r="AU16" s="86"/>
      <c r="AV16" s="86"/>
      <c r="AW16" s="86"/>
      <c r="AX16" s="86"/>
      <c r="AY16" s="86"/>
      <c r="AZ16" s="86"/>
      <c r="BA16">
        <v>3</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12</v>
      </c>
      <c r="BK16" s="52">
        <v>100</v>
      </c>
      <c r="BL16" s="51">
        <v>12</v>
      </c>
    </row>
    <row r="17" spans="1:64" ht="45">
      <c r="A17" s="84" t="s">
        <v>215</v>
      </c>
      <c r="B17" s="84" t="s">
        <v>219</v>
      </c>
      <c r="C17" s="53" t="s">
        <v>545</v>
      </c>
      <c r="D17" s="54">
        <v>3</v>
      </c>
      <c r="E17" s="65" t="s">
        <v>132</v>
      </c>
      <c r="F17" s="55">
        <v>35</v>
      </c>
      <c r="G17" s="53"/>
      <c r="H17" s="57"/>
      <c r="I17" s="56"/>
      <c r="J17" s="56"/>
      <c r="K17" s="36" t="s">
        <v>65</v>
      </c>
      <c r="L17" s="83">
        <v>17</v>
      </c>
      <c r="M17" s="83"/>
      <c r="N17" s="63"/>
      <c r="O17" s="86" t="s">
        <v>221</v>
      </c>
      <c r="P17" s="88">
        <v>43642.629537037035</v>
      </c>
      <c r="Q17" s="86" t="s">
        <v>228</v>
      </c>
      <c r="R17" s="86"/>
      <c r="S17" s="86"/>
      <c r="T17" s="86" t="s">
        <v>233</v>
      </c>
      <c r="U17" s="86"/>
      <c r="V17" s="90" t="s">
        <v>239</v>
      </c>
      <c r="W17" s="88">
        <v>43642.629537037035</v>
      </c>
      <c r="X17" s="90" t="s">
        <v>246</v>
      </c>
      <c r="Y17" s="86"/>
      <c r="Z17" s="86"/>
      <c r="AA17" s="92" t="s">
        <v>253</v>
      </c>
      <c r="AB17" s="92" t="s">
        <v>254</v>
      </c>
      <c r="AC17" s="86" t="b">
        <v>0</v>
      </c>
      <c r="AD17" s="86">
        <v>0</v>
      </c>
      <c r="AE17" s="92" t="s">
        <v>256</v>
      </c>
      <c r="AF17" s="86" t="b">
        <v>0</v>
      </c>
      <c r="AG17" s="86" t="s">
        <v>257</v>
      </c>
      <c r="AH17" s="86"/>
      <c r="AI17" s="92" t="s">
        <v>255</v>
      </c>
      <c r="AJ17" s="86" t="b">
        <v>0</v>
      </c>
      <c r="AK17" s="86">
        <v>0</v>
      </c>
      <c r="AL17" s="92" t="s">
        <v>255</v>
      </c>
      <c r="AM17" s="86" t="s">
        <v>259</v>
      </c>
      <c r="AN17" s="86" t="b">
        <v>0</v>
      </c>
      <c r="AO17" s="92" t="s">
        <v>254</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3</v>
      </c>
      <c r="BE17" s="52">
        <v>12.5</v>
      </c>
      <c r="BF17" s="51">
        <v>0</v>
      </c>
      <c r="BG17" s="52">
        <v>0</v>
      </c>
      <c r="BH17" s="51">
        <v>0</v>
      </c>
      <c r="BI17" s="52">
        <v>0</v>
      </c>
      <c r="BJ17" s="51">
        <v>21</v>
      </c>
      <c r="BK17" s="52">
        <v>87.5</v>
      </c>
      <c r="BL17"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hyperlinks>
    <hyperlink ref="U3" r:id="rId1" display="https://pbs.twimg.com/media/D5rMuURUwAAoyzw.jpg"/>
    <hyperlink ref="U5" r:id="rId2" display="https://pbs.twimg.com/media/D5rMuURUwAAoyzw.jpg"/>
    <hyperlink ref="U7" r:id="rId3" display="https://pbs.twimg.com/media/D5rMuURUwAAoyzw.jpg"/>
    <hyperlink ref="U9" r:id="rId4" display="https://pbs.twimg.com/media/D5rMuURUwAAoyzw.jpg"/>
    <hyperlink ref="U12" r:id="rId5" display="https://pbs.twimg.com/media/D9Mw25jXUAIx0P4.jpg"/>
    <hyperlink ref="U13" r:id="rId6" display="https://pbs.twimg.com/media/D9Mw25jXUAIx0P4.jpg"/>
    <hyperlink ref="U14" r:id="rId7" display="https://pbs.twimg.com/media/D9D1eWVXYAAeUAR.jpg"/>
    <hyperlink ref="U15" r:id="rId8" display="https://pbs.twimg.com/media/D9LQkfVX4AAGlJR.jpg"/>
    <hyperlink ref="U16" r:id="rId9" display="https://pbs.twimg.com/media/D9Mw25jXUAIx0P4.jpg"/>
    <hyperlink ref="V3" r:id="rId10" display="https://pbs.twimg.com/media/D5rMuURUwAAoyzw.jpg"/>
    <hyperlink ref="V4" r:id="rId11" display="http://pbs.twimg.com/profile_images/1146588766431322112/KisfBtCV_normal.jpg"/>
    <hyperlink ref="V5" r:id="rId12" display="https://pbs.twimg.com/media/D5rMuURUwAAoyzw.jpg"/>
    <hyperlink ref="V6" r:id="rId13" display="http://pbs.twimg.com/profile_images/1146588766431322112/KisfBtCV_normal.jpg"/>
    <hyperlink ref="V7" r:id="rId14" display="https://pbs.twimg.com/media/D5rMuURUwAAoyzw.jpg"/>
    <hyperlink ref="V8" r:id="rId15" display="http://pbs.twimg.com/profile_images/1146588766431322112/KisfBtCV_normal.jpg"/>
    <hyperlink ref="V9" r:id="rId16" display="https://pbs.twimg.com/media/D5rMuURUwAAoyzw.jpg"/>
    <hyperlink ref="V10" r:id="rId17" display="http://pbs.twimg.com/profile_images/1146588766431322112/KisfBtCV_normal.jpg"/>
    <hyperlink ref="V11" r:id="rId18" display="http://pbs.twimg.com/profile_images/1146588766431322112/KisfBtCV_normal.jpg"/>
    <hyperlink ref="V12" r:id="rId19" display="https://pbs.twimg.com/media/D9Mw25jXUAIx0P4.jpg"/>
    <hyperlink ref="V13" r:id="rId20" display="https://pbs.twimg.com/media/D9Mw25jXUAIx0P4.jpg"/>
    <hyperlink ref="V14" r:id="rId21" display="https://pbs.twimg.com/media/D9D1eWVXYAAeUAR.jpg"/>
    <hyperlink ref="V15" r:id="rId22" display="https://pbs.twimg.com/media/D9LQkfVX4AAGlJR.jpg"/>
    <hyperlink ref="V16" r:id="rId23" display="https://pbs.twimg.com/media/D9Mw25jXUAIx0P4.jpg"/>
    <hyperlink ref="V17" r:id="rId24" display="http://pbs.twimg.com/profile_images/710564996342800384/mlfe1CfG_normal.jpg"/>
    <hyperlink ref="X3" r:id="rId25" display="https://twitter.com/#!/timmcclure23/status/1124436161760415745"/>
    <hyperlink ref="X4" r:id="rId26" display="https://twitter.com/#!/mcclure_jim/status/1124437250799017985"/>
    <hyperlink ref="X5" r:id="rId27" display="https://twitter.com/#!/timmcclure23/status/1124436161760415745"/>
    <hyperlink ref="X6" r:id="rId28" display="https://twitter.com/#!/mcclure_jim/status/1124437250799017985"/>
    <hyperlink ref="X7" r:id="rId29" display="https://twitter.com/#!/timmcclure23/status/1124436161760415745"/>
    <hyperlink ref="X8" r:id="rId30" display="https://twitter.com/#!/mcclure_jim/status/1124437250799017985"/>
    <hyperlink ref="X9" r:id="rId31" display="https://twitter.com/#!/timmcclure23/status/1124436161760415745"/>
    <hyperlink ref="X10" r:id="rId32" display="https://twitter.com/#!/mcclure_jim/status/1124437250799017985"/>
    <hyperlink ref="X11" r:id="rId33" display="https://twitter.com/#!/mcclure_jim/status/1124437250799017985"/>
    <hyperlink ref="X12" r:id="rId34" display="https://twitter.com/#!/beerandpizzaday/status/1140311062308278272"/>
    <hyperlink ref="X13" r:id="rId35" display="https://twitter.com/#!/beerandpizzaday/status/1140311062308278272"/>
    <hyperlink ref="X14" r:id="rId36" display="https://twitter.com/#!/chrismoralesto/status/1139680609469493248"/>
    <hyperlink ref="X15" r:id="rId37" display="https://twitter.com/#!/chrismoralesto/status/1140202982753091585"/>
    <hyperlink ref="X16" r:id="rId38" display="https://twitter.com/#!/chrismoralesto/status/1140308852119887872"/>
    <hyperlink ref="X17" r:id="rId39" display="https://twitter.com/#!/chrismoralesto/status/1143898343845838848"/>
  </hyperlinks>
  <printOptions/>
  <pageMargins left="0.7" right="0.7" top="0.75" bottom="0.75" header="0.3" footer="0.3"/>
  <pageSetup horizontalDpi="600" verticalDpi="600" orientation="portrait" r:id="rId43"/>
  <legacyDrawing r:id="rId41"/>
  <tableParts>
    <tablePart r:id="rId4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509</v>
      </c>
      <c r="B1" s="13" t="s">
        <v>515</v>
      </c>
      <c r="C1" s="13" t="s">
        <v>516</v>
      </c>
      <c r="D1" s="13" t="s">
        <v>144</v>
      </c>
      <c r="E1" s="13" t="s">
        <v>518</v>
      </c>
      <c r="F1" s="13" t="s">
        <v>519</v>
      </c>
      <c r="G1" s="13" t="s">
        <v>520</v>
      </c>
    </row>
    <row r="2" spans="1:7" ht="15">
      <c r="A2" s="85" t="s">
        <v>424</v>
      </c>
      <c r="B2" s="85">
        <v>5</v>
      </c>
      <c r="C2" s="132">
        <v>0.045871559633027525</v>
      </c>
      <c r="D2" s="85" t="s">
        <v>517</v>
      </c>
      <c r="E2" s="85"/>
      <c r="F2" s="85"/>
      <c r="G2" s="85"/>
    </row>
    <row r="3" spans="1:7" ht="15">
      <c r="A3" s="85" t="s">
        <v>425</v>
      </c>
      <c r="B3" s="85">
        <v>4</v>
      </c>
      <c r="C3" s="132">
        <v>0.03669724770642202</v>
      </c>
      <c r="D3" s="85" t="s">
        <v>517</v>
      </c>
      <c r="E3" s="85"/>
      <c r="F3" s="85"/>
      <c r="G3" s="85"/>
    </row>
    <row r="4" spans="1:7" ht="15">
      <c r="A4" s="85" t="s">
        <v>426</v>
      </c>
      <c r="B4" s="85">
        <v>0</v>
      </c>
      <c r="C4" s="132">
        <v>0</v>
      </c>
      <c r="D4" s="85" t="s">
        <v>517</v>
      </c>
      <c r="E4" s="85"/>
      <c r="F4" s="85"/>
      <c r="G4" s="85"/>
    </row>
    <row r="5" spans="1:7" ht="15">
      <c r="A5" s="85" t="s">
        <v>427</v>
      </c>
      <c r="B5" s="85">
        <v>100</v>
      </c>
      <c r="C5" s="132">
        <v>0.9174311926605505</v>
      </c>
      <c r="D5" s="85" t="s">
        <v>517</v>
      </c>
      <c r="E5" s="85"/>
      <c r="F5" s="85"/>
      <c r="G5" s="85"/>
    </row>
    <row r="6" spans="1:7" ht="15">
      <c r="A6" s="85" t="s">
        <v>428</v>
      </c>
      <c r="B6" s="85">
        <v>109</v>
      </c>
      <c r="C6" s="132">
        <v>1</v>
      </c>
      <c r="D6" s="85" t="s">
        <v>517</v>
      </c>
      <c r="E6" s="85"/>
      <c r="F6" s="85"/>
      <c r="G6" s="85"/>
    </row>
    <row r="7" spans="1:7" ht="15">
      <c r="A7" s="91" t="s">
        <v>219</v>
      </c>
      <c r="B7" s="91">
        <v>7</v>
      </c>
      <c r="C7" s="133">
        <v>0</v>
      </c>
      <c r="D7" s="91" t="s">
        <v>517</v>
      </c>
      <c r="E7" s="91" t="b">
        <v>0</v>
      </c>
      <c r="F7" s="91" t="b">
        <v>0</v>
      </c>
      <c r="G7" s="91" t="b">
        <v>0</v>
      </c>
    </row>
    <row r="8" spans="1:7" ht="15">
      <c r="A8" s="91" t="s">
        <v>429</v>
      </c>
      <c r="B8" s="91">
        <v>7</v>
      </c>
      <c r="C8" s="133">
        <v>0</v>
      </c>
      <c r="D8" s="91" t="s">
        <v>517</v>
      </c>
      <c r="E8" s="91" t="b">
        <v>0</v>
      </c>
      <c r="F8" s="91" t="b">
        <v>0</v>
      </c>
      <c r="G8" s="91" t="b">
        <v>0</v>
      </c>
    </row>
    <row r="9" spans="1:7" ht="15">
      <c r="A9" s="91" t="s">
        <v>430</v>
      </c>
      <c r="B9" s="91">
        <v>4</v>
      </c>
      <c r="C9" s="133">
        <v>0.025603202087071796</v>
      </c>
      <c r="D9" s="91" t="s">
        <v>517</v>
      </c>
      <c r="E9" s="91" t="b">
        <v>0</v>
      </c>
      <c r="F9" s="91" t="b">
        <v>0</v>
      </c>
      <c r="G9" s="91" t="b">
        <v>0</v>
      </c>
    </row>
    <row r="10" spans="1:7" ht="15">
      <c r="A10" s="91" t="s">
        <v>431</v>
      </c>
      <c r="B10" s="91">
        <v>4</v>
      </c>
      <c r="C10" s="133">
        <v>0.011437084644060914</v>
      </c>
      <c r="D10" s="91" t="s">
        <v>517</v>
      </c>
      <c r="E10" s="91" t="b">
        <v>0</v>
      </c>
      <c r="F10" s="91" t="b">
        <v>0</v>
      </c>
      <c r="G10" s="91" t="b">
        <v>0</v>
      </c>
    </row>
    <row r="11" spans="1:7" ht="15">
      <c r="A11" s="91" t="s">
        <v>432</v>
      </c>
      <c r="B11" s="91">
        <v>4</v>
      </c>
      <c r="C11" s="133">
        <v>0.011437084644060914</v>
      </c>
      <c r="D11" s="91" t="s">
        <v>517</v>
      </c>
      <c r="E11" s="91" t="b">
        <v>0</v>
      </c>
      <c r="F11" s="91" t="b">
        <v>1</v>
      </c>
      <c r="G11" s="91" t="b">
        <v>0</v>
      </c>
    </row>
    <row r="12" spans="1:7" ht="15">
      <c r="A12" s="91" t="s">
        <v>438</v>
      </c>
      <c r="B12" s="91">
        <v>3</v>
      </c>
      <c r="C12" s="133">
        <v>0.01298741595157392</v>
      </c>
      <c r="D12" s="91" t="s">
        <v>517</v>
      </c>
      <c r="E12" s="91" t="b">
        <v>0</v>
      </c>
      <c r="F12" s="91" t="b">
        <v>0</v>
      </c>
      <c r="G12" s="91" t="b">
        <v>0</v>
      </c>
    </row>
    <row r="13" spans="1:7" ht="15">
      <c r="A13" s="91" t="s">
        <v>439</v>
      </c>
      <c r="B13" s="91">
        <v>3</v>
      </c>
      <c r="C13" s="133">
        <v>0.01298741595157392</v>
      </c>
      <c r="D13" s="91" t="s">
        <v>517</v>
      </c>
      <c r="E13" s="91" t="b">
        <v>0</v>
      </c>
      <c r="F13" s="91" t="b">
        <v>0</v>
      </c>
      <c r="G13" s="91" t="b">
        <v>0</v>
      </c>
    </row>
    <row r="14" spans="1:7" ht="15">
      <c r="A14" s="91" t="s">
        <v>510</v>
      </c>
      <c r="B14" s="91">
        <v>2</v>
      </c>
      <c r="C14" s="133">
        <v>0.012801601043535898</v>
      </c>
      <c r="D14" s="91" t="s">
        <v>517</v>
      </c>
      <c r="E14" s="91" t="b">
        <v>0</v>
      </c>
      <c r="F14" s="91" t="b">
        <v>0</v>
      </c>
      <c r="G14" s="91" t="b">
        <v>0</v>
      </c>
    </row>
    <row r="15" spans="1:7" ht="15">
      <c r="A15" s="91" t="s">
        <v>511</v>
      </c>
      <c r="B15" s="91">
        <v>2</v>
      </c>
      <c r="C15" s="133">
        <v>0.012801601043535898</v>
      </c>
      <c r="D15" s="91" t="s">
        <v>517</v>
      </c>
      <c r="E15" s="91" t="b">
        <v>0</v>
      </c>
      <c r="F15" s="91" t="b">
        <v>0</v>
      </c>
      <c r="G15" s="91" t="b">
        <v>0</v>
      </c>
    </row>
    <row r="16" spans="1:7" ht="15">
      <c r="A16" s="91" t="s">
        <v>512</v>
      </c>
      <c r="B16" s="91">
        <v>2</v>
      </c>
      <c r="C16" s="133">
        <v>0.012801601043535898</v>
      </c>
      <c r="D16" s="91" t="s">
        <v>517</v>
      </c>
      <c r="E16" s="91" t="b">
        <v>0</v>
      </c>
      <c r="F16" s="91" t="b">
        <v>0</v>
      </c>
      <c r="G16" s="91" t="b">
        <v>0</v>
      </c>
    </row>
    <row r="17" spans="1:7" ht="15">
      <c r="A17" s="91" t="s">
        <v>513</v>
      </c>
      <c r="B17" s="91">
        <v>2</v>
      </c>
      <c r="C17" s="133">
        <v>0.012801601043535898</v>
      </c>
      <c r="D17" s="91" t="s">
        <v>517</v>
      </c>
      <c r="E17" s="91" t="b">
        <v>0</v>
      </c>
      <c r="F17" s="91" t="b">
        <v>0</v>
      </c>
      <c r="G17" s="91" t="b">
        <v>0</v>
      </c>
    </row>
    <row r="18" spans="1:7" ht="15">
      <c r="A18" s="91" t="s">
        <v>440</v>
      </c>
      <c r="B18" s="91">
        <v>2</v>
      </c>
      <c r="C18" s="133">
        <v>0.012801601043535898</v>
      </c>
      <c r="D18" s="91" t="s">
        <v>517</v>
      </c>
      <c r="E18" s="91" t="b">
        <v>0</v>
      </c>
      <c r="F18" s="91" t="b">
        <v>0</v>
      </c>
      <c r="G18" s="91" t="b">
        <v>0</v>
      </c>
    </row>
    <row r="19" spans="1:7" ht="15">
      <c r="A19" s="91" t="s">
        <v>514</v>
      </c>
      <c r="B19" s="91">
        <v>2</v>
      </c>
      <c r="C19" s="133">
        <v>0.012801601043535898</v>
      </c>
      <c r="D19" s="91" t="s">
        <v>517</v>
      </c>
      <c r="E19" s="91" t="b">
        <v>0</v>
      </c>
      <c r="F19" s="91" t="b">
        <v>0</v>
      </c>
      <c r="G19" s="91" t="b">
        <v>0</v>
      </c>
    </row>
    <row r="20" spans="1:7" ht="15">
      <c r="A20" s="91" t="s">
        <v>441</v>
      </c>
      <c r="B20" s="91">
        <v>2</v>
      </c>
      <c r="C20" s="133">
        <v>0.012801601043535898</v>
      </c>
      <c r="D20" s="91" t="s">
        <v>517</v>
      </c>
      <c r="E20" s="91" t="b">
        <v>0</v>
      </c>
      <c r="F20" s="91" t="b">
        <v>0</v>
      </c>
      <c r="G20" s="91" t="b">
        <v>0</v>
      </c>
    </row>
    <row r="21" spans="1:7" ht="15">
      <c r="A21" s="91" t="s">
        <v>442</v>
      </c>
      <c r="B21" s="91">
        <v>2</v>
      </c>
      <c r="C21" s="133">
        <v>0.012801601043535898</v>
      </c>
      <c r="D21" s="91" t="s">
        <v>517</v>
      </c>
      <c r="E21" s="91" t="b">
        <v>0</v>
      </c>
      <c r="F21" s="91" t="b">
        <v>0</v>
      </c>
      <c r="G21" s="91" t="b">
        <v>0</v>
      </c>
    </row>
    <row r="22" spans="1:7" ht="15">
      <c r="A22" s="91" t="s">
        <v>218</v>
      </c>
      <c r="B22" s="91">
        <v>2</v>
      </c>
      <c r="C22" s="133">
        <v>0.012801601043535898</v>
      </c>
      <c r="D22" s="91" t="s">
        <v>517</v>
      </c>
      <c r="E22" s="91" t="b">
        <v>0</v>
      </c>
      <c r="F22" s="91" t="b">
        <v>0</v>
      </c>
      <c r="G22" s="91" t="b">
        <v>0</v>
      </c>
    </row>
    <row r="23" spans="1:7" ht="15">
      <c r="A23" s="91" t="s">
        <v>217</v>
      </c>
      <c r="B23" s="91">
        <v>2</v>
      </c>
      <c r="C23" s="133">
        <v>0.012801601043535898</v>
      </c>
      <c r="D23" s="91" t="s">
        <v>517</v>
      </c>
      <c r="E23" s="91" t="b">
        <v>0</v>
      </c>
      <c r="F23" s="91" t="b">
        <v>0</v>
      </c>
      <c r="G23" s="91" t="b">
        <v>0</v>
      </c>
    </row>
    <row r="24" spans="1:7" ht="15">
      <c r="A24" s="91" t="s">
        <v>216</v>
      </c>
      <c r="B24" s="91">
        <v>2</v>
      </c>
      <c r="C24" s="133">
        <v>0.012801601043535898</v>
      </c>
      <c r="D24" s="91" t="s">
        <v>517</v>
      </c>
      <c r="E24" s="91" t="b">
        <v>0</v>
      </c>
      <c r="F24" s="91" t="b">
        <v>0</v>
      </c>
      <c r="G24" s="91" t="b">
        <v>0</v>
      </c>
    </row>
    <row r="25" spans="1:7" ht="15">
      <c r="A25" s="91" t="s">
        <v>434</v>
      </c>
      <c r="B25" s="91">
        <v>2</v>
      </c>
      <c r="C25" s="133">
        <v>0.012801601043535898</v>
      </c>
      <c r="D25" s="91" t="s">
        <v>517</v>
      </c>
      <c r="E25" s="91" t="b">
        <v>0</v>
      </c>
      <c r="F25" s="91" t="b">
        <v>0</v>
      </c>
      <c r="G25" s="91" t="b">
        <v>0</v>
      </c>
    </row>
    <row r="26" spans="1:7" ht="15">
      <c r="A26" s="91" t="s">
        <v>435</v>
      </c>
      <c r="B26" s="91">
        <v>2</v>
      </c>
      <c r="C26" s="133">
        <v>0.012801601043535898</v>
      </c>
      <c r="D26" s="91" t="s">
        <v>517</v>
      </c>
      <c r="E26" s="91" t="b">
        <v>0</v>
      </c>
      <c r="F26" s="91" t="b">
        <v>0</v>
      </c>
      <c r="G26" s="91" t="b">
        <v>0</v>
      </c>
    </row>
    <row r="27" spans="1:7" ht="15">
      <c r="A27" s="91" t="s">
        <v>436</v>
      </c>
      <c r="B27" s="91">
        <v>2</v>
      </c>
      <c r="C27" s="133">
        <v>0.012801601043535898</v>
      </c>
      <c r="D27" s="91" t="s">
        <v>517</v>
      </c>
      <c r="E27" s="91" t="b">
        <v>0</v>
      </c>
      <c r="F27" s="91" t="b">
        <v>0</v>
      </c>
      <c r="G27" s="91" t="b">
        <v>0</v>
      </c>
    </row>
    <row r="28" spans="1:7" ht="15">
      <c r="A28" s="91" t="s">
        <v>218</v>
      </c>
      <c r="B28" s="91">
        <v>2</v>
      </c>
      <c r="C28" s="133">
        <v>0</v>
      </c>
      <c r="D28" s="91" t="s">
        <v>387</v>
      </c>
      <c r="E28" s="91" t="b">
        <v>0</v>
      </c>
      <c r="F28" s="91" t="b">
        <v>0</v>
      </c>
      <c r="G28" s="91" t="b">
        <v>0</v>
      </c>
    </row>
    <row r="29" spans="1:7" ht="15">
      <c r="A29" s="91" t="s">
        <v>219</v>
      </c>
      <c r="B29" s="91">
        <v>2</v>
      </c>
      <c r="C29" s="133">
        <v>0</v>
      </c>
      <c r="D29" s="91" t="s">
        <v>387</v>
      </c>
      <c r="E29" s="91" t="b">
        <v>0</v>
      </c>
      <c r="F29" s="91" t="b">
        <v>0</v>
      </c>
      <c r="G29" s="91" t="b">
        <v>0</v>
      </c>
    </row>
    <row r="30" spans="1:7" ht="15">
      <c r="A30" s="91" t="s">
        <v>217</v>
      </c>
      <c r="B30" s="91">
        <v>2</v>
      </c>
      <c r="C30" s="133">
        <v>0</v>
      </c>
      <c r="D30" s="91" t="s">
        <v>387</v>
      </c>
      <c r="E30" s="91" t="b">
        <v>0</v>
      </c>
      <c r="F30" s="91" t="b">
        <v>0</v>
      </c>
      <c r="G30" s="91" t="b">
        <v>0</v>
      </c>
    </row>
    <row r="31" spans="1:7" ht="15">
      <c r="A31" s="91" t="s">
        <v>216</v>
      </c>
      <c r="B31" s="91">
        <v>2</v>
      </c>
      <c r="C31" s="133">
        <v>0</v>
      </c>
      <c r="D31" s="91" t="s">
        <v>387</v>
      </c>
      <c r="E31" s="91" t="b">
        <v>0</v>
      </c>
      <c r="F31" s="91" t="b">
        <v>0</v>
      </c>
      <c r="G31" s="91" t="b">
        <v>0</v>
      </c>
    </row>
    <row r="32" spans="1:7" ht="15">
      <c r="A32" s="91" t="s">
        <v>434</v>
      </c>
      <c r="B32" s="91">
        <v>2</v>
      </c>
      <c r="C32" s="133">
        <v>0</v>
      </c>
      <c r="D32" s="91" t="s">
        <v>387</v>
      </c>
      <c r="E32" s="91" t="b">
        <v>0</v>
      </c>
      <c r="F32" s="91" t="b">
        <v>0</v>
      </c>
      <c r="G32" s="91" t="b">
        <v>0</v>
      </c>
    </row>
    <row r="33" spans="1:7" ht="15">
      <c r="A33" s="91" t="s">
        <v>432</v>
      </c>
      <c r="B33" s="91">
        <v>2</v>
      </c>
      <c r="C33" s="133">
        <v>0</v>
      </c>
      <c r="D33" s="91" t="s">
        <v>387</v>
      </c>
      <c r="E33" s="91" t="b">
        <v>0</v>
      </c>
      <c r="F33" s="91" t="b">
        <v>1</v>
      </c>
      <c r="G33" s="91" t="b">
        <v>0</v>
      </c>
    </row>
    <row r="34" spans="1:7" ht="15">
      <c r="A34" s="91" t="s">
        <v>429</v>
      </c>
      <c r="B34" s="91">
        <v>2</v>
      </c>
      <c r="C34" s="133">
        <v>0</v>
      </c>
      <c r="D34" s="91" t="s">
        <v>387</v>
      </c>
      <c r="E34" s="91" t="b">
        <v>0</v>
      </c>
      <c r="F34" s="91" t="b">
        <v>0</v>
      </c>
      <c r="G34" s="91" t="b">
        <v>0</v>
      </c>
    </row>
    <row r="35" spans="1:7" ht="15">
      <c r="A35" s="91" t="s">
        <v>435</v>
      </c>
      <c r="B35" s="91">
        <v>2</v>
      </c>
      <c r="C35" s="133">
        <v>0</v>
      </c>
      <c r="D35" s="91" t="s">
        <v>387</v>
      </c>
      <c r="E35" s="91" t="b">
        <v>0</v>
      </c>
      <c r="F35" s="91" t="b">
        <v>0</v>
      </c>
      <c r="G35" s="91" t="b">
        <v>0</v>
      </c>
    </row>
    <row r="36" spans="1:7" ht="15">
      <c r="A36" s="91" t="s">
        <v>436</v>
      </c>
      <c r="B36" s="91">
        <v>2</v>
      </c>
      <c r="C36" s="133">
        <v>0</v>
      </c>
      <c r="D36" s="91" t="s">
        <v>387</v>
      </c>
      <c r="E36" s="91" t="b">
        <v>0</v>
      </c>
      <c r="F36" s="91" t="b">
        <v>0</v>
      </c>
      <c r="G36" s="91" t="b">
        <v>0</v>
      </c>
    </row>
    <row r="37" spans="1:7" ht="15">
      <c r="A37" s="91" t="s">
        <v>219</v>
      </c>
      <c r="B37" s="91">
        <v>5</v>
      </c>
      <c r="C37" s="133">
        <v>0</v>
      </c>
      <c r="D37" s="91" t="s">
        <v>388</v>
      </c>
      <c r="E37" s="91" t="b">
        <v>0</v>
      </c>
      <c r="F37" s="91" t="b">
        <v>0</v>
      </c>
      <c r="G37" s="91" t="b">
        <v>0</v>
      </c>
    </row>
    <row r="38" spans="1:7" ht="15">
      <c r="A38" s="91" t="s">
        <v>429</v>
      </c>
      <c r="B38" s="91">
        <v>5</v>
      </c>
      <c r="C38" s="133">
        <v>0</v>
      </c>
      <c r="D38" s="91" t="s">
        <v>388</v>
      </c>
      <c r="E38" s="91" t="b">
        <v>0</v>
      </c>
      <c r="F38" s="91" t="b">
        <v>0</v>
      </c>
      <c r="G38" s="91" t="b">
        <v>0</v>
      </c>
    </row>
    <row r="39" spans="1:7" ht="15">
      <c r="A39" s="91" t="s">
        <v>431</v>
      </c>
      <c r="B39" s="91">
        <v>4</v>
      </c>
      <c r="C39" s="133">
        <v>0.005873334121700389</v>
      </c>
      <c r="D39" s="91" t="s">
        <v>388</v>
      </c>
      <c r="E39" s="91" t="b">
        <v>0</v>
      </c>
      <c r="F39" s="91" t="b">
        <v>0</v>
      </c>
      <c r="G39" s="91" t="b">
        <v>0</v>
      </c>
    </row>
    <row r="40" spans="1:7" ht="15">
      <c r="A40" s="91" t="s">
        <v>430</v>
      </c>
      <c r="B40" s="91">
        <v>4</v>
      </c>
      <c r="C40" s="133">
        <v>0.024117576283153794</v>
      </c>
      <c r="D40" s="91" t="s">
        <v>388</v>
      </c>
      <c r="E40" s="91" t="b">
        <v>0</v>
      </c>
      <c r="F40" s="91" t="b">
        <v>0</v>
      </c>
      <c r="G40" s="91" t="b">
        <v>0</v>
      </c>
    </row>
    <row r="41" spans="1:7" ht="15">
      <c r="A41" s="91" t="s">
        <v>438</v>
      </c>
      <c r="B41" s="91">
        <v>3</v>
      </c>
      <c r="C41" s="133">
        <v>0.010084034073470746</v>
      </c>
      <c r="D41" s="91" t="s">
        <v>388</v>
      </c>
      <c r="E41" s="91" t="b">
        <v>0</v>
      </c>
      <c r="F41" s="91" t="b">
        <v>0</v>
      </c>
      <c r="G41" s="91" t="b">
        <v>0</v>
      </c>
    </row>
    <row r="42" spans="1:7" ht="15">
      <c r="A42" s="91" t="s">
        <v>439</v>
      </c>
      <c r="B42" s="91">
        <v>3</v>
      </c>
      <c r="C42" s="133">
        <v>0.010084034073470746</v>
      </c>
      <c r="D42" s="91" t="s">
        <v>388</v>
      </c>
      <c r="E42" s="91" t="b">
        <v>0</v>
      </c>
      <c r="F42" s="91" t="b">
        <v>0</v>
      </c>
      <c r="G42" s="91" t="b">
        <v>0</v>
      </c>
    </row>
    <row r="43" spans="1:7" ht="15">
      <c r="A43" s="91" t="s">
        <v>440</v>
      </c>
      <c r="B43" s="91">
        <v>2</v>
      </c>
      <c r="C43" s="133">
        <v>0.012058788141576897</v>
      </c>
      <c r="D43" s="91" t="s">
        <v>388</v>
      </c>
      <c r="E43" s="91" t="b">
        <v>0</v>
      </c>
      <c r="F43" s="91" t="b">
        <v>0</v>
      </c>
      <c r="G43" s="91" t="b">
        <v>0</v>
      </c>
    </row>
    <row r="44" spans="1:7" ht="15">
      <c r="A44" s="91" t="s">
        <v>441</v>
      </c>
      <c r="B44" s="91">
        <v>2</v>
      </c>
      <c r="C44" s="133">
        <v>0.012058788141576897</v>
      </c>
      <c r="D44" s="91" t="s">
        <v>388</v>
      </c>
      <c r="E44" s="91" t="b">
        <v>0</v>
      </c>
      <c r="F44" s="91" t="b">
        <v>0</v>
      </c>
      <c r="G44" s="91" t="b">
        <v>0</v>
      </c>
    </row>
    <row r="45" spans="1:7" ht="15">
      <c r="A45" s="91" t="s">
        <v>442</v>
      </c>
      <c r="B45" s="91">
        <v>2</v>
      </c>
      <c r="C45" s="133">
        <v>0.012058788141576897</v>
      </c>
      <c r="D45" s="91" t="s">
        <v>388</v>
      </c>
      <c r="E45" s="91" t="b">
        <v>0</v>
      </c>
      <c r="F45" s="91" t="b">
        <v>0</v>
      </c>
      <c r="G45" s="91" t="b">
        <v>0</v>
      </c>
    </row>
    <row r="46" spans="1:7" ht="15">
      <c r="A46" s="91" t="s">
        <v>432</v>
      </c>
      <c r="B46" s="91">
        <v>2</v>
      </c>
      <c r="C46" s="133">
        <v>0.012058788141576897</v>
      </c>
      <c r="D46" s="91" t="s">
        <v>388</v>
      </c>
      <c r="E46" s="91" t="b">
        <v>0</v>
      </c>
      <c r="F46" s="91" t="b">
        <v>1</v>
      </c>
      <c r="G46" s="91" t="b">
        <v>0</v>
      </c>
    </row>
    <row r="47" spans="1:7" ht="15">
      <c r="A47" s="91" t="s">
        <v>514</v>
      </c>
      <c r="B47" s="91">
        <v>2</v>
      </c>
      <c r="C47" s="133">
        <v>0.012058788141576897</v>
      </c>
      <c r="D47" s="91" t="s">
        <v>388</v>
      </c>
      <c r="E47" s="91" t="b">
        <v>0</v>
      </c>
      <c r="F47" s="91" t="b">
        <v>0</v>
      </c>
      <c r="G47" s="91" t="b">
        <v>0</v>
      </c>
    </row>
    <row r="48" spans="1:7" ht="15">
      <c r="A48" s="91" t="s">
        <v>510</v>
      </c>
      <c r="B48" s="91">
        <v>2</v>
      </c>
      <c r="C48" s="133">
        <v>0.012058788141576897</v>
      </c>
      <c r="D48" s="91" t="s">
        <v>388</v>
      </c>
      <c r="E48" s="91" t="b">
        <v>0</v>
      </c>
      <c r="F48" s="91" t="b">
        <v>0</v>
      </c>
      <c r="G48" s="91" t="b">
        <v>0</v>
      </c>
    </row>
    <row r="49" spans="1:7" ht="15">
      <c r="A49" s="91" t="s">
        <v>511</v>
      </c>
      <c r="B49" s="91">
        <v>2</v>
      </c>
      <c r="C49" s="133">
        <v>0.012058788141576897</v>
      </c>
      <c r="D49" s="91" t="s">
        <v>388</v>
      </c>
      <c r="E49" s="91" t="b">
        <v>0</v>
      </c>
      <c r="F49" s="91" t="b">
        <v>0</v>
      </c>
      <c r="G49" s="91" t="b">
        <v>0</v>
      </c>
    </row>
    <row r="50" spans="1:7" ht="15">
      <c r="A50" s="91" t="s">
        <v>512</v>
      </c>
      <c r="B50" s="91">
        <v>2</v>
      </c>
      <c r="C50" s="133">
        <v>0.012058788141576897</v>
      </c>
      <c r="D50" s="91" t="s">
        <v>388</v>
      </c>
      <c r="E50" s="91" t="b">
        <v>0</v>
      </c>
      <c r="F50" s="91" t="b">
        <v>0</v>
      </c>
      <c r="G50" s="91" t="b">
        <v>0</v>
      </c>
    </row>
    <row r="51" spans="1:7" ht="15">
      <c r="A51" s="91" t="s">
        <v>513</v>
      </c>
      <c r="B51" s="91">
        <v>2</v>
      </c>
      <c r="C51" s="133">
        <v>0.012058788141576897</v>
      </c>
      <c r="D51" s="91" t="s">
        <v>388</v>
      </c>
      <c r="E51" s="91" t="b">
        <v>0</v>
      </c>
      <c r="F51" s="91" t="b">
        <v>0</v>
      </c>
      <c r="G5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521</v>
      </c>
      <c r="B1" s="13" t="s">
        <v>522</v>
      </c>
      <c r="C1" s="13" t="s">
        <v>515</v>
      </c>
      <c r="D1" s="13" t="s">
        <v>516</v>
      </c>
      <c r="E1" s="13" t="s">
        <v>523</v>
      </c>
      <c r="F1" s="13" t="s">
        <v>144</v>
      </c>
      <c r="G1" s="13" t="s">
        <v>524</v>
      </c>
      <c r="H1" s="13" t="s">
        <v>525</v>
      </c>
      <c r="I1" s="13" t="s">
        <v>526</v>
      </c>
      <c r="J1" s="13" t="s">
        <v>527</v>
      </c>
      <c r="K1" s="13" t="s">
        <v>528</v>
      </c>
      <c r="L1" s="13" t="s">
        <v>529</v>
      </c>
    </row>
    <row r="2" spans="1:12" ht="15">
      <c r="A2" s="91" t="s">
        <v>430</v>
      </c>
      <c r="B2" s="91" t="s">
        <v>510</v>
      </c>
      <c r="C2" s="91">
        <v>2</v>
      </c>
      <c r="D2" s="133">
        <v>0.012801601043535898</v>
      </c>
      <c r="E2" s="133">
        <v>1.290034611362518</v>
      </c>
      <c r="F2" s="91" t="s">
        <v>517</v>
      </c>
      <c r="G2" s="91" t="b">
        <v>0</v>
      </c>
      <c r="H2" s="91" t="b">
        <v>0</v>
      </c>
      <c r="I2" s="91" t="b">
        <v>0</v>
      </c>
      <c r="J2" s="91" t="b">
        <v>0</v>
      </c>
      <c r="K2" s="91" t="b">
        <v>0</v>
      </c>
      <c r="L2" s="91" t="b">
        <v>0</v>
      </c>
    </row>
    <row r="3" spans="1:12" ht="15">
      <c r="A3" s="91" t="s">
        <v>510</v>
      </c>
      <c r="B3" s="91" t="s">
        <v>431</v>
      </c>
      <c r="C3" s="91">
        <v>2</v>
      </c>
      <c r="D3" s="133">
        <v>0.012801601043535898</v>
      </c>
      <c r="E3" s="133">
        <v>1.290034611362518</v>
      </c>
      <c r="F3" s="91" t="s">
        <v>517</v>
      </c>
      <c r="G3" s="91" t="b">
        <v>0</v>
      </c>
      <c r="H3" s="91" t="b">
        <v>0</v>
      </c>
      <c r="I3" s="91" t="b">
        <v>0</v>
      </c>
      <c r="J3" s="91" t="b">
        <v>0</v>
      </c>
      <c r="K3" s="91" t="b">
        <v>0</v>
      </c>
      <c r="L3" s="91" t="b">
        <v>0</v>
      </c>
    </row>
    <row r="4" spans="1:12" ht="15">
      <c r="A4" s="91" t="s">
        <v>431</v>
      </c>
      <c r="B4" s="91" t="s">
        <v>430</v>
      </c>
      <c r="C4" s="91">
        <v>2</v>
      </c>
      <c r="D4" s="133">
        <v>0.012801601043535898</v>
      </c>
      <c r="E4" s="133">
        <v>1.1139433523068367</v>
      </c>
      <c r="F4" s="91" t="s">
        <v>517</v>
      </c>
      <c r="G4" s="91" t="b">
        <v>0</v>
      </c>
      <c r="H4" s="91" t="b">
        <v>0</v>
      </c>
      <c r="I4" s="91" t="b">
        <v>0</v>
      </c>
      <c r="J4" s="91" t="b">
        <v>0</v>
      </c>
      <c r="K4" s="91" t="b">
        <v>0</v>
      </c>
      <c r="L4" s="91" t="b">
        <v>0</v>
      </c>
    </row>
    <row r="5" spans="1:12" ht="15">
      <c r="A5" s="91" t="s">
        <v>430</v>
      </c>
      <c r="B5" s="91" t="s">
        <v>511</v>
      </c>
      <c r="C5" s="91">
        <v>2</v>
      </c>
      <c r="D5" s="133">
        <v>0.012801601043535898</v>
      </c>
      <c r="E5" s="133">
        <v>1.290034611362518</v>
      </c>
      <c r="F5" s="91" t="s">
        <v>517</v>
      </c>
      <c r="G5" s="91" t="b">
        <v>0</v>
      </c>
      <c r="H5" s="91" t="b">
        <v>0</v>
      </c>
      <c r="I5" s="91" t="b">
        <v>0</v>
      </c>
      <c r="J5" s="91" t="b">
        <v>0</v>
      </c>
      <c r="K5" s="91" t="b">
        <v>0</v>
      </c>
      <c r="L5" s="91" t="b">
        <v>0</v>
      </c>
    </row>
    <row r="6" spans="1:12" ht="15">
      <c r="A6" s="91" t="s">
        <v>511</v>
      </c>
      <c r="B6" s="91" t="s">
        <v>438</v>
      </c>
      <c r="C6" s="91">
        <v>2</v>
      </c>
      <c r="D6" s="133">
        <v>0.012801601043535898</v>
      </c>
      <c r="E6" s="133">
        <v>1.591064607026499</v>
      </c>
      <c r="F6" s="91" t="s">
        <v>517</v>
      </c>
      <c r="G6" s="91" t="b">
        <v>0</v>
      </c>
      <c r="H6" s="91" t="b">
        <v>0</v>
      </c>
      <c r="I6" s="91" t="b">
        <v>0</v>
      </c>
      <c r="J6" s="91" t="b">
        <v>0</v>
      </c>
      <c r="K6" s="91" t="b">
        <v>0</v>
      </c>
      <c r="L6" s="91" t="b">
        <v>0</v>
      </c>
    </row>
    <row r="7" spans="1:12" ht="15">
      <c r="A7" s="91" t="s">
        <v>438</v>
      </c>
      <c r="B7" s="91" t="s">
        <v>512</v>
      </c>
      <c r="C7" s="91">
        <v>2</v>
      </c>
      <c r="D7" s="133">
        <v>0.012801601043535898</v>
      </c>
      <c r="E7" s="133">
        <v>1.414973347970818</v>
      </c>
      <c r="F7" s="91" t="s">
        <v>517</v>
      </c>
      <c r="G7" s="91" t="b">
        <v>0</v>
      </c>
      <c r="H7" s="91" t="b">
        <v>0</v>
      </c>
      <c r="I7" s="91" t="b">
        <v>0</v>
      </c>
      <c r="J7" s="91" t="b">
        <v>0</v>
      </c>
      <c r="K7" s="91" t="b">
        <v>0</v>
      </c>
      <c r="L7" s="91" t="b">
        <v>0</v>
      </c>
    </row>
    <row r="8" spans="1:12" ht="15">
      <c r="A8" s="91" t="s">
        <v>512</v>
      </c>
      <c r="B8" s="91" t="s">
        <v>513</v>
      </c>
      <c r="C8" s="91">
        <v>2</v>
      </c>
      <c r="D8" s="133">
        <v>0.012801601043535898</v>
      </c>
      <c r="E8" s="133">
        <v>1.591064607026499</v>
      </c>
      <c r="F8" s="91" t="s">
        <v>517</v>
      </c>
      <c r="G8" s="91" t="b">
        <v>0</v>
      </c>
      <c r="H8" s="91" t="b">
        <v>0</v>
      </c>
      <c r="I8" s="91" t="b">
        <v>0</v>
      </c>
      <c r="J8" s="91" t="b">
        <v>0</v>
      </c>
      <c r="K8" s="91" t="b">
        <v>0</v>
      </c>
      <c r="L8" s="91" t="b">
        <v>0</v>
      </c>
    </row>
    <row r="9" spans="1:12" ht="15">
      <c r="A9" s="91" t="s">
        <v>513</v>
      </c>
      <c r="B9" s="91" t="s">
        <v>429</v>
      </c>
      <c r="C9" s="91">
        <v>2</v>
      </c>
      <c r="D9" s="133">
        <v>0.012801601043535898</v>
      </c>
      <c r="E9" s="133">
        <v>1.0469965626762237</v>
      </c>
      <c r="F9" s="91" t="s">
        <v>517</v>
      </c>
      <c r="G9" s="91" t="b">
        <v>0</v>
      </c>
      <c r="H9" s="91" t="b">
        <v>0</v>
      </c>
      <c r="I9" s="91" t="b">
        <v>0</v>
      </c>
      <c r="J9" s="91" t="b">
        <v>0</v>
      </c>
      <c r="K9" s="91" t="b">
        <v>0</v>
      </c>
      <c r="L9" s="91" t="b">
        <v>0</v>
      </c>
    </row>
    <row r="10" spans="1:12" ht="15">
      <c r="A10" s="91" t="s">
        <v>429</v>
      </c>
      <c r="B10" s="91" t="s">
        <v>439</v>
      </c>
      <c r="C10" s="91">
        <v>2</v>
      </c>
      <c r="D10" s="133">
        <v>0.012801601043535898</v>
      </c>
      <c r="E10" s="133">
        <v>0.8709053036205423</v>
      </c>
      <c r="F10" s="91" t="s">
        <v>517</v>
      </c>
      <c r="G10" s="91" t="b">
        <v>0</v>
      </c>
      <c r="H10" s="91" t="b">
        <v>0</v>
      </c>
      <c r="I10" s="91" t="b">
        <v>0</v>
      </c>
      <c r="J10" s="91" t="b">
        <v>0</v>
      </c>
      <c r="K10" s="91" t="b">
        <v>0</v>
      </c>
      <c r="L10" s="91" t="b">
        <v>0</v>
      </c>
    </row>
    <row r="11" spans="1:12" ht="15">
      <c r="A11" s="91" t="s">
        <v>439</v>
      </c>
      <c r="B11" s="91" t="s">
        <v>219</v>
      </c>
      <c r="C11" s="91">
        <v>2</v>
      </c>
      <c r="D11" s="133">
        <v>0.012801601043535898</v>
      </c>
      <c r="E11" s="133">
        <v>0.9378520932511555</v>
      </c>
      <c r="F11" s="91" t="s">
        <v>517</v>
      </c>
      <c r="G11" s="91" t="b">
        <v>0</v>
      </c>
      <c r="H11" s="91" t="b">
        <v>0</v>
      </c>
      <c r="I11" s="91" t="b">
        <v>0</v>
      </c>
      <c r="J11" s="91" t="b">
        <v>0</v>
      </c>
      <c r="K11" s="91" t="b">
        <v>0</v>
      </c>
      <c r="L11" s="91" t="b">
        <v>0</v>
      </c>
    </row>
    <row r="12" spans="1:12" ht="15">
      <c r="A12" s="91" t="s">
        <v>431</v>
      </c>
      <c r="B12" s="91" t="s">
        <v>514</v>
      </c>
      <c r="C12" s="91">
        <v>2</v>
      </c>
      <c r="D12" s="133">
        <v>0.012801601043535898</v>
      </c>
      <c r="E12" s="133">
        <v>1.290034611362518</v>
      </c>
      <c r="F12" s="91" t="s">
        <v>517</v>
      </c>
      <c r="G12" s="91" t="b">
        <v>0</v>
      </c>
      <c r="H12" s="91" t="b">
        <v>0</v>
      </c>
      <c r="I12" s="91" t="b">
        <v>0</v>
      </c>
      <c r="J12" s="91" t="b">
        <v>0</v>
      </c>
      <c r="K12" s="91" t="b">
        <v>0</v>
      </c>
      <c r="L12" s="91" t="b">
        <v>0</v>
      </c>
    </row>
    <row r="13" spans="1:12" ht="15">
      <c r="A13" s="91" t="s">
        <v>441</v>
      </c>
      <c r="B13" s="91" t="s">
        <v>442</v>
      </c>
      <c r="C13" s="91">
        <v>2</v>
      </c>
      <c r="D13" s="133">
        <v>0.012801601043535898</v>
      </c>
      <c r="E13" s="133">
        <v>1.591064607026499</v>
      </c>
      <c r="F13" s="91" t="s">
        <v>517</v>
      </c>
      <c r="G13" s="91" t="b">
        <v>0</v>
      </c>
      <c r="H13" s="91" t="b">
        <v>0</v>
      </c>
      <c r="I13" s="91" t="b">
        <v>0</v>
      </c>
      <c r="J13" s="91" t="b">
        <v>0</v>
      </c>
      <c r="K13" s="91" t="b">
        <v>0</v>
      </c>
      <c r="L13" s="91" t="b">
        <v>0</v>
      </c>
    </row>
    <row r="14" spans="1:12" ht="15">
      <c r="A14" s="91" t="s">
        <v>442</v>
      </c>
      <c r="B14" s="91" t="s">
        <v>432</v>
      </c>
      <c r="C14" s="91">
        <v>2</v>
      </c>
      <c r="D14" s="133">
        <v>0.012801601043535898</v>
      </c>
      <c r="E14" s="133">
        <v>1.290034611362518</v>
      </c>
      <c r="F14" s="91" t="s">
        <v>517</v>
      </c>
      <c r="G14" s="91" t="b">
        <v>0</v>
      </c>
      <c r="H14" s="91" t="b">
        <v>0</v>
      </c>
      <c r="I14" s="91" t="b">
        <v>0</v>
      </c>
      <c r="J14" s="91" t="b">
        <v>0</v>
      </c>
      <c r="K14" s="91" t="b">
        <v>1</v>
      </c>
      <c r="L14" s="91" t="b">
        <v>0</v>
      </c>
    </row>
    <row r="15" spans="1:12" ht="15">
      <c r="A15" s="91" t="s">
        <v>429</v>
      </c>
      <c r="B15" s="91" t="s">
        <v>219</v>
      </c>
      <c r="C15" s="91">
        <v>2</v>
      </c>
      <c r="D15" s="133">
        <v>0.012801601043535898</v>
      </c>
      <c r="E15" s="133">
        <v>0.569875307956561</v>
      </c>
      <c r="F15" s="91" t="s">
        <v>517</v>
      </c>
      <c r="G15" s="91" t="b">
        <v>0</v>
      </c>
      <c r="H15" s="91" t="b">
        <v>0</v>
      </c>
      <c r="I15" s="91" t="b">
        <v>0</v>
      </c>
      <c r="J15" s="91" t="b">
        <v>0</v>
      </c>
      <c r="K15" s="91" t="b">
        <v>0</v>
      </c>
      <c r="L15" s="91" t="b">
        <v>0</v>
      </c>
    </row>
    <row r="16" spans="1:12" ht="15">
      <c r="A16" s="91" t="s">
        <v>218</v>
      </c>
      <c r="B16" s="91" t="s">
        <v>219</v>
      </c>
      <c r="C16" s="91">
        <v>2</v>
      </c>
      <c r="D16" s="133">
        <v>0.012801601043535898</v>
      </c>
      <c r="E16" s="133">
        <v>1.1139433523068367</v>
      </c>
      <c r="F16" s="91" t="s">
        <v>517</v>
      </c>
      <c r="G16" s="91" t="b">
        <v>0</v>
      </c>
      <c r="H16" s="91" t="b">
        <v>0</v>
      </c>
      <c r="I16" s="91" t="b">
        <v>0</v>
      </c>
      <c r="J16" s="91" t="b">
        <v>0</v>
      </c>
      <c r="K16" s="91" t="b">
        <v>0</v>
      </c>
      <c r="L16" s="91" t="b">
        <v>0</v>
      </c>
    </row>
    <row r="17" spans="1:12" ht="15">
      <c r="A17" s="91" t="s">
        <v>219</v>
      </c>
      <c r="B17" s="91" t="s">
        <v>217</v>
      </c>
      <c r="C17" s="91">
        <v>2</v>
      </c>
      <c r="D17" s="133">
        <v>0.012801601043535898</v>
      </c>
      <c r="E17" s="133">
        <v>1.414973347970818</v>
      </c>
      <c r="F17" s="91" t="s">
        <v>517</v>
      </c>
      <c r="G17" s="91" t="b">
        <v>0</v>
      </c>
      <c r="H17" s="91" t="b">
        <v>0</v>
      </c>
      <c r="I17" s="91" t="b">
        <v>0</v>
      </c>
      <c r="J17" s="91" t="b">
        <v>0</v>
      </c>
      <c r="K17" s="91" t="b">
        <v>0</v>
      </c>
      <c r="L17" s="91" t="b">
        <v>0</v>
      </c>
    </row>
    <row r="18" spans="1:12" ht="15">
      <c r="A18" s="91" t="s">
        <v>217</v>
      </c>
      <c r="B18" s="91" t="s">
        <v>216</v>
      </c>
      <c r="C18" s="91">
        <v>2</v>
      </c>
      <c r="D18" s="133">
        <v>0.012801601043535898</v>
      </c>
      <c r="E18" s="133">
        <v>1.591064607026499</v>
      </c>
      <c r="F18" s="91" t="s">
        <v>517</v>
      </c>
      <c r="G18" s="91" t="b">
        <v>0</v>
      </c>
      <c r="H18" s="91" t="b">
        <v>0</v>
      </c>
      <c r="I18" s="91" t="b">
        <v>0</v>
      </c>
      <c r="J18" s="91" t="b">
        <v>0</v>
      </c>
      <c r="K18" s="91" t="b">
        <v>0</v>
      </c>
      <c r="L18" s="91" t="b">
        <v>0</v>
      </c>
    </row>
    <row r="19" spans="1:12" ht="15">
      <c r="A19" s="91" t="s">
        <v>216</v>
      </c>
      <c r="B19" s="91" t="s">
        <v>434</v>
      </c>
      <c r="C19" s="91">
        <v>2</v>
      </c>
      <c r="D19" s="133">
        <v>0.012801601043535898</v>
      </c>
      <c r="E19" s="133">
        <v>1.591064607026499</v>
      </c>
      <c r="F19" s="91" t="s">
        <v>517</v>
      </c>
      <c r="G19" s="91" t="b">
        <v>0</v>
      </c>
      <c r="H19" s="91" t="b">
        <v>0</v>
      </c>
      <c r="I19" s="91" t="b">
        <v>0</v>
      </c>
      <c r="J19" s="91" t="b">
        <v>0</v>
      </c>
      <c r="K19" s="91" t="b">
        <v>0</v>
      </c>
      <c r="L19" s="91" t="b">
        <v>0</v>
      </c>
    </row>
    <row r="20" spans="1:12" ht="15">
      <c r="A20" s="91" t="s">
        <v>434</v>
      </c>
      <c r="B20" s="91" t="s">
        <v>432</v>
      </c>
      <c r="C20" s="91">
        <v>2</v>
      </c>
      <c r="D20" s="133">
        <v>0.012801601043535898</v>
      </c>
      <c r="E20" s="133">
        <v>1.290034611362518</v>
      </c>
      <c r="F20" s="91" t="s">
        <v>517</v>
      </c>
      <c r="G20" s="91" t="b">
        <v>0</v>
      </c>
      <c r="H20" s="91" t="b">
        <v>0</v>
      </c>
      <c r="I20" s="91" t="b">
        <v>0</v>
      </c>
      <c r="J20" s="91" t="b">
        <v>0</v>
      </c>
      <c r="K20" s="91" t="b">
        <v>1</v>
      </c>
      <c r="L20" s="91" t="b">
        <v>0</v>
      </c>
    </row>
    <row r="21" spans="1:12" ht="15">
      <c r="A21" s="91" t="s">
        <v>432</v>
      </c>
      <c r="B21" s="91" t="s">
        <v>429</v>
      </c>
      <c r="C21" s="91">
        <v>2</v>
      </c>
      <c r="D21" s="133">
        <v>0.012801601043535898</v>
      </c>
      <c r="E21" s="133">
        <v>0.7459665670122424</v>
      </c>
      <c r="F21" s="91" t="s">
        <v>517</v>
      </c>
      <c r="G21" s="91" t="b">
        <v>0</v>
      </c>
      <c r="H21" s="91" t="b">
        <v>1</v>
      </c>
      <c r="I21" s="91" t="b">
        <v>0</v>
      </c>
      <c r="J21" s="91" t="b">
        <v>0</v>
      </c>
      <c r="K21" s="91" t="b">
        <v>0</v>
      </c>
      <c r="L21" s="91" t="b">
        <v>0</v>
      </c>
    </row>
    <row r="22" spans="1:12" ht="15">
      <c r="A22" s="91" t="s">
        <v>429</v>
      </c>
      <c r="B22" s="91" t="s">
        <v>435</v>
      </c>
      <c r="C22" s="91">
        <v>2</v>
      </c>
      <c r="D22" s="133">
        <v>0.012801601043535898</v>
      </c>
      <c r="E22" s="133">
        <v>1.0469965626762237</v>
      </c>
      <c r="F22" s="91" t="s">
        <v>517</v>
      </c>
      <c r="G22" s="91" t="b">
        <v>0</v>
      </c>
      <c r="H22" s="91" t="b">
        <v>0</v>
      </c>
      <c r="I22" s="91" t="b">
        <v>0</v>
      </c>
      <c r="J22" s="91" t="b">
        <v>0</v>
      </c>
      <c r="K22" s="91" t="b">
        <v>0</v>
      </c>
      <c r="L22" s="91" t="b">
        <v>0</v>
      </c>
    </row>
    <row r="23" spans="1:12" ht="15">
      <c r="A23" s="91" t="s">
        <v>435</v>
      </c>
      <c r="B23" s="91" t="s">
        <v>436</v>
      </c>
      <c r="C23" s="91">
        <v>2</v>
      </c>
      <c r="D23" s="133">
        <v>0.012801601043535898</v>
      </c>
      <c r="E23" s="133">
        <v>1.591064607026499</v>
      </c>
      <c r="F23" s="91" t="s">
        <v>517</v>
      </c>
      <c r="G23" s="91" t="b">
        <v>0</v>
      </c>
      <c r="H23" s="91" t="b">
        <v>0</v>
      </c>
      <c r="I23" s="91" t="b">
        <v>0</v>
      </c>
      <c r="J23" s="91" t="b">
        <v>0</v>
      </c>
      <c r="K23" s="91" t="b">
        <v>0</v>
      </c>
      <c r="L23" s="91" t="b">
        <v>0</v>
      </c>
    </row>
    <row r="24" spans="1:12" ht="15">
      <c r="A24" s="91" t="s">
        <v>218</v>
      </c>
      <c r="B24" s="91" t="s">
        <v>219</v>
      </c>
      <c r="C24" s="91">
        <v>2</v>
      </c>
      <c r="D24" s="133">
        <v>0</v>
      </c>
      <c r="E24" s="133">
        <v>0.9294189257142927</v>
      </c>
      <c r="F24" s="91" t="s">
        <v>387</v>
      </c>
      <c r="G24" s="91" t="b">
        <v>0</v>
      </c>
      <c r="H24" s="91" t="b">
        <v>0</v>
      </c>
      <c r="I24" s="91" t="b">
        <v>0</v>
      </c>
      <c r="J24" s="91" t="b">
        <v>0</v>
      </c>
      <c r="K24" s="91" t="b">
        <v>0</v>
      </c>
      <c r="L24" s="91" t="b">
        <v>0</v>
      </c>
    </row>
    <row r="25" spans="1:12" ht="15">
      <c r="A25" s="91" t="s">
        <v>219</v>
      </c>
      <c r="B25" s="91" t="s">
        <v>217</v>
      </c>
      <c r="C25" s="91">
        <v>2</v>
      </c>
      <c r="D25" s="133">
        <v>0</v>
      </c>
      <c r="E25" s="133">
        <v>0.9294189257142927</v>
      </c>
      <c r="F25" s="91" t="s">
        <v>387</v>
      </c>
      <c r="G25" s="91" t="b">
        <v>0</v>
      </c>
      <c r="H25" s="91" t="b">
        <v>0</v>
      </c>
      <c r="I25" s="91" t="b">
        <v>0</v>
      </c>
      <c r="J25" s="91" t="b">
        <v>0</v>
      </c>
      <c r="K25" s="91" t="b">
        <v>0</v>
      </c>
      <c r="L25" s="91" t="b">
        <v>0</v>
      </c>
    </row>
    <row r="26" spans="1:12" ht="15">
      <c r="A26" s="91" t="s">
        <v>217</v>
      </c>
      <c r="B26" s="91" t="s">
        <v>216</v>
      </c>
      <c r="C26" s="91">
        <v>2</v>
      </c>
      <c r="D26" s="133">
        <v>0</v>
      </c>
      <c r="E26" s="133">
        <v>0.9294189257142927</v>
      </c>
      <c r="F26" s="91" t="s">
        <v>387</v>
      </c>
      <c r="G26" s="91" t="b">
        <v>0</v>
      </c>
      <c r="H26" s="91" t="b">
        <v>0</v>
      </c>
      <c r="I26" s="91" t="b">
        <v>0</v>
      </c>
      <c r="J26" s="91" t="b">
        <v>0</v>
      </c>
      <c r="K26" s="91" t="b">
        <v>0</v>
      </c>
      <c r="L26" s="91" t="b">
        <v>0</v>
      </c>
    </row>
    <row r="27" spans="1:12" ht="15">
      <c r="A27" s="91" t="s">
        <v>216</v>
      </c>
      <c r="B27" s="91" t="s">
        <v>434</v>
      </c>
      <c r="C27" s="91">
        <v>2</v>
      </c>
      <c r="D27" s="133">
        <v>0</v>
      </c>
      <c r="E27" s="133">
        <v>0.9294189257142927</v>
      </c>
      <c r="F27" s="91" t="s">
        <v>387</v>
      </c>
      <c r="G27" s="91" t="b">
        <v>0</v>
      </c>
      <c r="H27" s="91" t="b">
        <v>0</v>
      </c>
      <c r="I27" s="91" t="b">
        <v>0</v>
      </c>
      <c r="J27" s="91" t="b">
        <v>0</v>
      </c>
      <c r="K27" s="91" t="b">
        <v>0</v>
      </c>
      <c r="L27" s="91" t="b">
        <v>0</v>
      </c>
    </row>
    <row r="28" spans="1:12" ht="15">
      <c r="A28" s="91" t="s">
        <v>434</v>
      </c>
      <c r="B28" s="91" t="s">
        <v>432</v>
      </c>
      <c r="C28" s="91">
        <v>2</v>
      </c>
      <c r="D28" s="133">
        <v>0</v>
      </c>
      <c r="E28" s="133">
        <v>0.9294189257142927</v>
      </c>
      <c r="F28" s="91" t="s">
        <v>387</v>
      </c>
      <c r="G28" s="91" t="b">
        <v>0</v>
      </c>
      <c r="H28" s="91" t="b">
        <v>0</v>
      </c>
      <c r="I28" s="91" t="b">
        <v>0</v>
      </c>
      <c r="J28" s="91" t="b">
        <v>0</v>
      </c>
      <c r="K28" s="91" t="b">
        <v>1</v>
      </c>
      <c r="L28" s="91" t="b">
        <v>0</v>
      </c>
    </row>
    <row r="29" spans="1:12" ht="15">
      <c r="A29" s="91" t="s">
        <v>432</v>
      </c>
      <c r="B29" s="91" t="s">
        <v>429</v>
      </c>
      <c r="C29" s="91">
        <v>2</v>
      </c>
      <c r="D29" s="133">
        <v>0</v>
      </c>
      <c r="E29" s="133">
        <v>0.9294189257142927</v>
      </c>
      <c r="F29" s="91" t="s">
        <v>387</v>
      </c>
      <c r="G29" s="91" t="b">
        <v>0</v>
      </c>
      <c r="H29" s="91" t="b">
        <v>1</v>
      </c>
      <c r="I29" s="91" t="b">
        <v>0</v>
      </c>
      <c r="J29" s="91" t="b">
        <v>0</v>
      </c>
      <c r="K29" s="91" t="b">
        <v>0</v>
      </c>
      <c r="L29" s="91" t="b">
        <v>0</v>
      </c>
    </row>
    <row r="30" spans="1:12" ht="15">
      <c r="A30" s="91" t="s">
        <v>429</v>
      </c>
      <c r="B30" s="91" t="s">
        <v>435</v>
      </c>
      <c r="C30" s="91">
        <v>2</v>
      </c>
      <c r="D30" s="133">
        <v>0</v>
      </c>
      <c r="E30" s="133">
        <v>0.9294189257142927</v>
      </c>
      <c r="F30" s="91" t="s">
        <v>387</v>
      </c>
      <c r="G30" s="91" t="b">
        <v>0</v>
      </c>
      <c r="H30" s="91" t="b">
        <v>0</v>
      </c>
      <c r="I30" s="91" t="b">
        <v>0</v>
      </c>
      <c r="J30" s="91" t="b">
        <v>0</v>
      </c>
      <c r="K30" s="91" t="b">
        <v>0</v>
      </c>
      <c r="L30" s="91" t="b">
        <v>0</v>
      </c>
    </row>
    <row r="31" spans="1:12" ht="15">
      <c r="A31" s="91" t="s">
        <v>435</v>
      </c>
      <c r="B31" s="91" t="s">
        <v>436</v>
      </c>
      <c r="C31" s="91">
        <v>2</v>
      </c>
      <c r="D31" s="133">
        <v>0</v>
      </c>
      <c r="E31" s="133">
        <v>0.9294189257142927</v>
      </c>
      <c r="F31" s="91" t="s">
        <v>387</v>
      </c>
      <c r="G31" s="91" t="b">
        <v>0</v>
      </c>
      <c r="H31" s="91" t="b">
        <v>0</v>
      </c>
      <c r="I31" s="91" t="b">
        <v>0</v>
      </c>
      <c r="J31" s="91" t="b">
        <v>0</v>
      </c>
      <c r="K31" s="91" t="b">
        <v>0</v>
      </c>
      <c r="L31" s="91" t="b">
        <v>0</v>
      </c>
    </row>
    <row r="32" spans="1:12" ht="15">
      <c r="A32" s="91" t="s">
        <v>441</v>
      </c>
      <c r="B32" s="91" t="s">
        <v>442</v>
      </c>
      <c r="C32" s="91">
        <v>2</v>
      </c>
      <c r="D32" s="133">
        <v>0.012058788141576897</v>
      </c>
      <c r="E32" s="133">
        <v>1.4842998393467859</v>
      </c>
      <c r="F32" s="91" t="s">
        <v>388</v>
      </c>
      <c r="G32" s="91" t="b">
        <v>0</v>
      </c>
      <c r="H32" s="91" t="b">
        <v>0</v>
      </c>
      <c r="I32" s="91" t="b">
        <v>0</v>
      </c>
      <c r="J32" s="91" t="b">
        <v>0</v>
      </c>
      <c r="K32" s="91" t="b">
        <v>0</v>
      </c>
      <c r="L32" s="91" t="b">
        <v>0</v>
      </c>
    </row>
    <row r="33" spans="1:12" ht="15">
      <c r="A33" s="91" t="s">
        <v>442</v>
      </c>
      <c r="B33" s="91" t="s">
        <v>432</v>
      </c>
      <c r="C33" s="91">
        <v>2</v>
      </c>
      <c r="D33" s="133">
        <v>0.012058788141576897</v>
      </c>
      <c r="E33" s="133">
        <v>1.4842998393467859</v>
      </c>
      <c r="F33" s="91" t="s">
        <v>388</v>
      </c>
      <c r="G33" s="91" t="b">
        <v>0</v>
      </c>
      <c r="H33" s="91" t="b">
        <v>0</v>
      </c>
      <c r="I33" s="91" t="b">
        <v>0</v>
      </c>
      <c r="J33" s="91" t="b">
        <v>0</v>
      </c>
      <c r="K33" s="91" t="b">
        <v>1</v>
      </c>
      <c r="L33" s="91" t="b">
        <v>0</v>
      </c>
    </row>
    <row r="34" spans="1:12" ht="15">
      <c r="A34" s="91" t="s">
        <v>431</v>
      </c>
      <c r="B34" s="91" t="s">
        <v>514</v>
      </c>
      <c r="C34" s="91">
        <v>2</v>
      </c>
      <c r="D34" s="133">
        <v>0.012058788141576897</v>
      </c>
      <c r="E34" s="133">
        <v>1.1832698436828046</v>
      </c>
      <c r="F34" s="91" t="s">
        <v>388</v>
      </c>
      <c r="G34" s="91" t="b">
        <v>0</v>
      </c>
      <c r="H34" s="91" t="b">
        <v>0</v>
      </c>
      <c r="I34" s="91" t="b">
        <v>0</v>
      </c>
      <c r="J34" s="91" t="b">
        <v>0</v>
      </c>
      <c r="K34" s="91" t="b">
        <v>0</v>
      </c>
      <c r="L34" s="91" t="b">
        <v>0</v>
      </c>
    </row>
    <row r="35" spans="1:12" ht="15">
      <c r="A35" s="91" t="s">
        <v>429</v>
      </c>
      <c r="B35" s="91" t="s">
        <v>219</v>
      </c>
      <c r="C35" s="91">
        <v>2</v>
      </c>
      <c r="D35" s="133">
        <v>0.012058788141576897</v>
      </c>
      <c r="E35" s="133">
        <v>0.785329835010767</v>
      </c>
      <c r="F35" s="91" t="s">
        <v>388</v>
      </c>
      <c r="G35" s="91" t="b">
        <v>0</v>
      </c>
      <c r="H35" s="91" t="b">
        <v>0</v>
      </c>
      <c r="I35" s="91" t="b">
        <v>0</v>
      </c>
      <c r="J35" s="91" t="b">
        <v>0</v>
      </c>
      <c r="K35" s="91" t="b">
        <v>0</v>
      </c>
      <c r="L35" s="91" t="b">
        <v>0</v>
      </c>
    </row>
    <row r="36" spans="1:12" ht="15">
      <c r="A36" s="91" t="s">
        <v>430</v>
      </c>
      <c r="B36" s="91" t="s">
        <v>510</v>
      </c>
      <c r="C36" s="91">
        <v>2</v>
      </c>
      <c r="D36" s="133">
        <v>0.012058788141576897</v>
      </c>
      <c r="E36" s="133">
        <v>1.1832698436828046</v>
      </c>
      <c r="F36" s="91" t="s">
        <v>388</v>
      </c>
      <c r="G36" s="91" t="b">
        <v>0</v>
      </c>
      <c r="H36" s="91" t="b">
        <v>0</v>
      </c>
      <c r="I36" s="91" t="b">
        <v>0</v>
      </c>
      <c r="J36" s="91" t="b">
        <v>0</v>
      </c>
      <c r="K36" s="91" t="b">
        <v>0</v>
      </c>
      <c r="L36" s="91" t="b">
        <v>0</v>
      </c>
    </row>
    <row r="37" spans="1:12" ht="15">
      <c r="A37" s="91" t="s">
        <v>510</v>
      </c>
      <c r="B37" s="91" t="s">
        <v>431</v>
      </c>
      <c r="C37" s="91">
        <v>2</v>
      </c>
      <c r="D37" s="133">
        <v>0.012058788141576897</v>
      </c>
      <c r="E37" s="133">
        <v>1.1832698436828046</v>
      </c>
      <c r="F37" s="91" t="s">
        <v>388</v>
      </c>
      <c r="G37" s="91" t="b">
        <v>0</v>
      </c>
      <c r="H37" s="91" t="b">
        <v>0</v>
      </c>
      <c r="I37" s="91" t="b">
        <v>0</v>
      </c>
      <c r="J37" s="91" t="b">
        <v>0</v>
      </c>
      <c r="K37" s="91" t="b">
        <v>0</v>
      </c>
      <c r="L37" s="91" t="b">
        <v>0</v>
      </c>
    </row>
    <row r="38" spans="1:12" ht="15">
      <c r="A38" s="91" t="s">
        <v>431</v>
      </c>
      <c r="B38" s="91" t="s">
        <v>430</v>
      </c>
      <c r="C38" s="91">
        <v>2</v>
      </c>
      <c r="D38" s="133">
        <v>0.012058788141576897</v>
      </c>
      <c r="E38" s="133">
        <v>1.0071785846271235</v>
      </c>
      <c r="F38" s="91" t="s">
        <v>388</v>
      </c>
      <c r="G38" s="91" t="b">
        <v>0</v>
      </c>
      <c r="H38" s="91" t="b">
        <v>0</v>
      </c>
      <c r="I38" s="91" t="b">
        <v>0</v>
      </c>
      <c r="J38" s="91" t="b">
        <v>0</v>
      </c>
      <c r="K38" s="91" t="b">
        <v>0</v>
      </c>
      <c r="L38" s="91" t="b">
        <v>0</v>
      </c>
    </row>
    <row r="39" spans="1:12" ht="15">
      <c r="A39" s="91" t="s">
        <v>430</v>
      </c>
      <c r="B39" s="91" t="s">
        <v>511</v>
      </c>
      <c r="C39" s="91">
        <v>2</v>
      </c>
      <c r="D39" s="133">
        <v>0.012058788141576897</v>
      </c>
      <c r="E39" s="133">
        <v>1.1832698436828046</v>
      </c>
      <c r="F39" s="91" t="s">
        <v>388</v>
      </c>
      <c r="G39" s="91" t="b">
        <v>0</v>
      </c>
      <c r="H39" s="91" t="b">
        <v>0</v>
      </c>
      <c r="I39" s="91" t="b">
        <v>0</v>
      </c>
      <c r="J39" s="91" t="b">
        <v>0</v>
      </c>
      <c r="K39" s="91" t="b">
        <v>0</v>
      </c>
      <c r="L39" s="91" t="b">
        <v>0</v>
      </c>
    </row>
    <row r="40" spans="1:12" ht="15">
      <c r="A40" s="91" t="s">
        <v>511</v>
      </c>
      <c r="B40" s="91" t="s">
        <v>438</v>
      </c>
      <c r="C40" s="91">
        <v>2</v>
      </c>
      <c r="D40" s="133">
        <v>0.012058788141576897</v>
      </c>
      <c r="E40" s="133">
        <v>1.4842998393467859</v>
      </c>
      <c r="F40" s="91" t="s">
        <v>388</v>
      </c>
      <c r="G40" s="91" t="b">
        <v>0</v>
      </c>
      <c r="H40" s="91" t="b">
        <v>0</v>
      </c>
      <c r="I40" s="91" t="b">
        <v>0</v>
      </c>
      <c r="J40" s="91" t="b">
        <v>0</v>
      </c>
      <c r="K40" s="91" t="b">
        <v>0</v>
      </c>
      <c r="L40" s="91" t="b">
        <v>0</v>
      </c>
    </row>
    <row r="41" spans="1:12" ht="15">
      <c r="A41" s="91" t="s">
        <v>438</v>
      </c>
      <c r="B41" s="91" t="s">
        <v>512</v>
      </c>
      <c r="C41" s="91">
        <v>2</v>
      </c>
      <c r="D41" s="133">
        <v>0.012058788141576897</v>
      </c>
      <c r="E41" s="133">
        <v>1.3082085802911045</v>
      </c>
      <c r="F41" s="91" t="s">
        <v>388</v>
      </c>
      <c r="G41" s="91" t="b">
        <v>0</v>
      </c>
      <c r="H41" s="91" t="b">
        <v>0</v>
      </c>
      <c r="I41" s="91" t="b">
        <v>0</v>
      </c>
      <c r="J41" s="91" t="b">
        <v>0</v>
      </c>
      <c r="K41" s="91" t="b">
        <v>0</v>
      </c>
      <c r="L41" s="91" t="b">
        <v>0</v>
      </c>
    </row>
    <row r="42" spans="1:12" ht="15">
      <c r="A42" s="91" t="s">
        <v>512</v>
      </c>
      <c r="B42" s="91" t="s">
        <v>513</v>
      </c>
      <c r="C42" s="91">
        <v>2</v>
      </c>
      <c r="D42" s="133">
        <v>0.012058788141576897</v>
      </c>
      <c r="E42" s="133">
        <v>1.4842998393467859</v>
      </c>
      <c r="F42" s="91" t="s">
        <v>388</v>
      </c>
      <c r="G42" s="91" t="b">
        <v>0</v>
      </c>
      <c r="H42" s="91" t="b">
        <v>0</v>
      </c>
      <c r="I42" s="91" t="b">
        <v>0</v>
      </c>
      <c r="J42" s="91" t="b">
        <v>0</v>
      </c>
      <c r="K42" s="91" t="b">
        <v>0</v>
      </c>
      <c r="L42" s="91" t="b">
        <v>0</v>
      </c>
    </row>
    <row r="43" spans="1:12" ht="15">
      <c r="A43" s="91" t="s">
        <v>513</v>
      </c>
      <c r="B43" s="91" t="s">
        <v>429</v>
      </c>
      <c r="C43" s="91">
        <v>2</v>
      </c>
      <c r="D43" s="133">
        <v>0.012058788141576897</v>
      </c>
      <c r="E43" s="133">
        <v>1.0863598306747482</v>
      </c>
      <c r="F43" s="91" t="s">
        <v>388</v>
      </c>
      <c r="G43" s="91" t="b">
        <v>0</v>
      </c>
      <c r="H43" s="91" t="b">
        <v>0</v>
      </c>
      <c r="I43" s="91" t="b">
        <v>0</v>
      </c>
      <c r="J43" s="91" t="b">
        <v>0</v>
      </c>
      <c r="K43" s="91" t="b">
        <v>0</v>
      </c>
      <c r="L43" s="91" t="b">
        <v>0</v>
      </c>
    </row>
    <row r="44" spans="1:12" ht="15">
      <c r="A44" s="91" t="s">
        <v>429</v>
      </c>
      <c r="B44" s="91" t="s">
        <v>439</v>
      </c>
      <c r="C44" s="91">
        <v>2</v>
      </c>
      <c r="D44" s="133">
        <v>0.012058788141576897</v>
      </c>
      <c r="E44" s="133">
        <v>0.910268571619067</v>
      </c>
      <c r="F44" s="91" t="s">
        <v>388</v>
      </c>
      <c r="G44" s="91" t="b">
        <v>0</v>
      </c>
      <c r="H44" s="91" t="b">
        <v>0</v>
      </c>
      <c r="I44" s="91" t="b">
        <v>0</v>
      </c>
      <c r="J44" s="91" t="b">
        <v>0</v>
      </c>
      <c r="K44" s="91" t="b">
        <v>0</v>
      </c>
      <c r="L44" s="91" t="b">
        <v>0</v>
      </c>
    </row>
    <row r="45" spans="1:12" ht="15">
      <c r="A45" s="91" t="s">
        <v>439</v>
      </c>
      <c r="B45" s="91" t="s">
        <v>219</v>
      </c>
      <c r="C45" s="91">
        <v>2</v>
      </c>
      <c r="D45" s="133">
        <v>0.012058788141576897</v>
      </c>
      <c r="E45" s="133">
        <v>1.0071785846271235</v>
      </c>
      <c r="F45" s="91" t="s">
        <v>388</v>
      </c>
      <c r="G45" s="91" t="b">
        <v>0</v>
      </c>
      <c r="H45" s="91" t="b">
        <v>0</v>
      </c>
      <c r="I45" s="91" t="b">
        <v>0</v>
      </c>
      <c r="J45" s="91" t="b">
        <v>0</v>
      </c>
      <c r="K45" s="91" t="b">
        <v>0</v>
      </c>
      <c r="L4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386</v>
      </c>
      <c r="BB2" s="13" t="s">
        <v>392</v>
      </c>
      <c r="BC2" s="13" t="s">
        <v>393</v>
      </c>
      <c r="BD2" s="67" t="s">
        <v>530</v>
      </c>
      <c r="BE2" s="67" t="s">
        <v>531</v>
      </c>
      <c r="BF2" s="67" t="s">
        <v>532</v>
      </c>
      <c r="BG2" s="67" t="s">
        <v>533</v>
      </c>
      <c r="BH2" s="67" t="s">
        <v>534</v>
      </c>
      <c r="BI2" s="67" t="s">
        <v>535</v>
      </c>
      <c r="BJ2" s="67" t="s">
        <v>536</v>
      </c>
      <c r="BK2" s="67" t="s">
        <v>537</v>
      </c>
      <c r="BL2" s="67" t="s">
        <v>538</v>
      </c>
    </row>
    <row r="3" spans="1:64" ht="15" customHeight="1">
      <c r="A3" s="84" t="s">
        <v>212</v>
      </c>
      <c r="B3" s="84" t="s">
        <v>216</v>
      </c>
      <c r="C3" s="53"/>
      <c r="D3" s="54"/>
      <c r="E3" s="65"/>
      <c r="F3" s="55"/>
      <c r="G3" s="53"/>
      <c r="H3" s="57"/>
      <c r="I3" s="56"/>
      <c r="J3" s="56"/>
      <c r="K3" s="36" t="s">
        <v>65</v>
      </c>
      <c r="L3" s="62">
        <v>3</v>
      </c>
      <c r="M3" s="62"/>
      <c r="N3" s="63"/>
      <c r="O3" s="85" t="s">
        <v>220</v>
      </c>
      <c r="P3" s="87">
        <v>43588.92414351852</v>
      </c>
      <c r="Q3" s="85" t="s">
        <v>222</v>
      </c>
      <c r="R3" s="85"/>
      <c r="S3" s="85"/>
      <c r="T3" s="85" t="s">
        <v>229</v>
      </c>
      <c r="U3" s="89" t="s">
        <v>234</v>
      </c>
      <c r="V3" s="89" t="s">
        <v>234</v>
      </c>
      <c r="W3" s="87">
        <v>43588.92414351852</v>
      </c>
      <c r="X3" s="89" t="s">
        <v>240</v>
      </c>
      <c r="Y3" s="85"/>
      <c r="Z3" s="85"/>
      <c r="AA3" s="91" t="s">
        <v>247</v>
      </c>
      <c r="AB3" s="85"/>
      <c r="AC3" s="85" t="b">
        <v>0</v>
      </c>
      <c r="AD3" s="85">
        <v>3</v>
      </c>
      <c r="AE3" s="91" t="s">
        <v>255</v>
      </c>
      <c r="AF3" s="85" t="b">
        <v>0</v>
      </c>
      <c r="AG3" s="85" t="s">
        <v>257</v>
      </c>
      <c r="AH3" s="85"/>
      <c r="AI3" s="91" t="s">
        <v>255</v>
      </c>
      <c r="AJ3" s="85" t="b">
        <v>0</v>
      </c>
      <c r="AK3" s="85">
        <v>1</v>
      </c>
      <c r="AL3" s="91" t="s">
        <v>255</v>
      </c>
      <c r="AM3" s="85" t="s">
        <v>258</v>
      </c>
      <c r="AN3" s="85" t="b">
        <v>0</v>
      </c>
      <c r="AO3" s="91" t="s">
        <v>247</v>
      </c>
      <c r="AP3" s="85" t="s">
        <v>176</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c r="BE3" s="52"/>
      <c r="BF3" s="51"/>
      <c r="BG3" s="52"/>
      <c r="BH3" s="51"/>
      <c r="BI3" s="52"/>
      <c r="BJ3" s="51"/>
      <c r="BK3" s="52"/>
      <c r="BL3" s="51"/>
    </row>
    <row r="4" spans="1:64" ht="15" customHeight="1">
      <c r="A4" s="84" t="s">
        <v>213</v>
      </c>
      <c r="B4" s="84" t="s">
        <v>216</v>
      </c>
      <c r="C4" s="53"/>
      <c r="D4" s="54"/>
      <c r="E4" s="65"/>
      <c r="F4" s="55"/>
      <c r="G4" s="53"/>
      <c r="H4" s="57"/>
      <c r="I4" s="56"/>
      <c r="J4" s="56"/>
      <c r="K4" s="36" t="s">
        <v>65</v>
      </c>
      <c r="L4" s="83">
        <v>4</v>
      </c>
      <c r="M4" s="83"/>
      <c r="N4" s="63"/>
      <c r="O4" s="86" t="s">
        <v>220</v>
      </c>
      <c r="P4" s="88">
        <v>43588.927152777775</v>
      </c>
      <c r="Q4" s="86" t="s">
        <v>223</v>
      </c>
      <c r="R4" s="86"/>
      <c r="S4" s="86"/>
      <c r="T4" s="86" t="s">
        <v>229</v>
      </c>
      <c r="U4" s="86"/>
      <c r="V4" s="90" t="s">
        <v>238</v>
      </c>
      <c r="W4" s="88">
        <v>43588.927152777775</v>
      </c>
      <c r="X4" s="90" t="s">
        <v>241</v>
      </c>
      <c r="Y4" s="86"/>
      <c r="Z4" s="86"/>
      <c r="AA4" s="92" t="s">
        <v>248</v>
      </c>
      <c r="AB4" s="86"/>
      <c r="AC4" s="86" t="b">
        <v>0</v>
      </c>
      <c r="AD4" s="86">
        <v>0</v>
      </c>
      <c r="AE4" s="92" t="s">
        <v>255</v>
      </c>
      <c r="AF4" s="86" t="b">
        <v>0</v>
      </c>
      <c r="AG4" s="86" t="s">
        <v>257</v>
      </c>
      <c r="AH4" s="86"/>
      <c r="AI4" s="92" t="s">
        <v>255</v>
      </c>
      <c r="AJ4" s="86" t="b">
        <v>0</v>
      </c>
      <c r="AK4" s="86">
        <v>1</v>
      </c>
      <c r="AL4" s="92" t="s">
        <v>247</v>
      </c>
      <c r="AM4" s="86" t="s">
        <v>259</v>
      </c>
      <c r="AN4" s="86" t="b">
        <v>0</v>
      </c>
      <c r="AO4" s="92" t="s">
        <v>247</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212</v>
      </c>
      <c r="B5" s="84" t="s">
        <v>217</v>
      </c>
      <c r="C5" s="53"/>
      <c r="D5" s="54"/>
      <c r="E5" s="65"/>
      <c r="F5" s="55"/>
      <c r="G5" s="53"/>
      <c r="H5" s="57"/>
      <c r="I5" s="56"/>
      <c r="J5" s="56"/>
      <c r="K5" s="36" t="s">
        <v>65</v>
      </c>
      <c r="L5" s="83">
        <v>5</v>
      </c>
      <c r="M5" s="83"/>
      <c r="N5" s="63"/>
      <c r="O5" s="86" t="s">
        <v>220</v>
      </c>
      <c r="P5" s="88">
        <v>43588.92414351852</v>
      </c>
      <c r="Q5" s="86" t="s">
        <v>222</v>
      </c>
      <c r="R5" s="86"/>
      <c r="S5" s="86"/>
      <c r="T5" s="86" t="s">
        <v>229</v>
      </c>
      <c r="U5" s="90" t="s">
        <v>234</v>
      </c>
      <c r="V5" s="90" t="s">
        <v>234</v>
      </c>
      <c r="W5" s="88">
        <v>43588.92414351852</v>
      </c>
      <c r="X5" s="90" t="s">
        <v>240</v>
      </c>
      <c r="Y5" s="86"/>
      <c r="Z5" s="86"/>
      <c r="AA5" s="92" t="s">
        <v>247</v>
      </c>
      <c r="AB5" s="86"/>
      <c r="AC5" s="86" t="b">
        <v>0</v>
      </c>
      <c r="AD5" s="86">
        <v>3</v>
      </c>
      <c r="AE5" s="92" t="s">
        <v>255</v>
      </c>
      <c r="AF5" s="86" t="b">
        <v>0</v>
      </c>
      <c r="AG5" s="86" t="s">
        <v>257</v>
      </c>
      <c r="AH5" s="86"/>
      <c r="AI5" s="92" t="s">
        <v>255</v>
      </c>
      <c r="AJ5" s="86" t="b">
        <v>0</v>
      </c>
      <c r="AK5" s="86">
        <v>1</v>
      </c>
      <c r="AL5" s="92" t="s">
        <v>255</v>
      </c>
      <c r="AM5" s="86" t="s">
        <v>258</v>
      </c>
      <c r="AN5" s="86" t="b">
        <v>0</v>
      </c>
      <c r="AO5" s="92" t="s">
        <v>247</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213</v>
      </c>
      <c r="B6" s="84" t="s">
        <v>217</v>
      </c>
      <c r="C6" s="53"/>
      <c r="D6" s="54"/>
      <c r="E6" s="65"/>
      <c r="F6" s="55"/>
      <c r="G6" s="53"/>
      <c r="H6" s="57"/>
      <c r="I6" s="56"/>
      <c r="J6" s="56"/>
      <c r="K6" s="36" t="s">
        <v>65</v>
      </c>
      <c r="L6" s="83">
        <v>6</v>
      </c>
      <c r="M6" s="83"/>
      <c r="N6" s="63"/>
      <c r="O6" s="86" t="s">
        <v>220</v>
      </c>
      <c r="P6" s="88">
        <v>43588.927152777775</v>
      </c>
      <c r="Q6" s="86" t="s">
        <v>223</v>
      </c>
      <c r="R6" s="86"/>
      <c r="S6" s="86"/>
      <c r="T6" s="86" t="s">
        <v>229</v>
      </c>
      <c r="U6" s="86"/>
      <c r="V6" s="90" t="s">
        <v>238</v>
      </c>
      <c r="W6" s="88">
        <v>43588.927152777775</v>
      </c>
      <c r="X6" s="90" t="s">
        <v>241</v>
      </c>
      <c r="Y6" s="86"/>
      <c r="Z6" s="86"/>
      <c r="AA6" s="92" t="s">
        <v>248</v>
      </c>
      <c r="AB6" s="86"/>
      <c r="AC6" s="86" t="b">
        <v>0</v>
      </c>
      <c r="AD6" s="86">
        <v>0</v>
      </c>
      <c r="AE6" s="92" t="s">
        <v>255</v>
      </c>
      <c r="AF6" s="86" t="b">
        <v>0</v>
      </c>
      <c r="AG6" s="86" t="s">
        <v>257</v>
      </c>
      <c r="AH6" s="86"/>
      <c r="AI6" s="92" t="s">
        <v>255</v>
      </c>
      <c r="AJ6" s="86" t="b">
        <v>0</v>
      </c>
      <c r="AK6" s="86">
        <v>1</v>
      </c>
      <c r="AL6" s="92" t="s">
        <v>247</v>
      </c>
      <c r="AM6" s="86" t="s">
        <v>259</v>
      </c>
      <c r="AN6" s="86" t="b">
        <v>0</v>
      </c>
      <c r="AO6" s="92" t="s">
        <v>247</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c r="BE6" s="52"/>
      <c r="BF6" s="51"/>
      <c r="BG6" s="52"/>
      <c r="BH6" s="51"/>
      <c r="BI6" s="52"/>
      <c r="BJ6" s="51"/>
      <c r="BK6" s="52"/>
      <c r="BL6" s="51"/>
    </row>
    <row r="7" spans="1:64" ht="15">
      <c r="A7" s="84" t="s">
        <v>212</v>
      </c>
      <c r="B7" s="84" t="s">
        <v>218</v>
      </c>
      <c r="C7" s="53"/>
      <c r="D7" s="54"/>
      <c r="E7" s="65"/>
      <c r="F7" s="55"/>
      <c r="G7" s="53"/>
      <c r="H7" s="57"/>
      <c r="I7" s="56"/>
      <c r="J7" s="56"/>
      <c r="K7" s="36" t="s">
        <v>65</v>
      </c>
      <c r="L7" s="83">
        <v>7</v>
      </c>
      <c r="M7" s="83"/>
      <c r="N7" s="63"/>
      <c r="O7" s="86" t="s">
        <v>220</v>
      </c>
      <c r="P7" s="88">
        <v>43588.92414351852</v>
      </c>
      <c r="Q7" s="86" t="s">
        <v>222</v>
      </c>
      <c r="R7" s="86"/>
      <c r="S7" s="86"/>
      <c r="T7" s="86" t="s">
        <v>229</v>
      </c>
      <c r="U7" s="90" t="s">
        <v>234</v>
      </c>
      <c r="V7" s="90" t="s">
        <v>234</v>
      </c>
      <c r="W7" s="88">
        <v>43588.92414351852</v>
      </c>
      <c r="X7" s="90" t="s">
        <v>240</v>
      </c>
      <c r="Y7" s="86"/>
      <c r="Z7" s="86"/>
      <c r="AA7" s="92" t="s">
        <v>247</v>
      </c>
      <c r="AB7" s="86"/>
      <c r="AC7" s="86" t="b">
        <v>0</v>
      </c>
      <c r="AD7" s="86">
        <v>3</v>
      </c>
      <c r="AE7" s="92" t="s">
        <v>255</v>
      </c>
      <c r="AF7" s="86" t="b">
        <v>0</v>
      </c>
      <c r="AG7" s="86" t="s">
        <v>257</v>
      </c>
      <c r="AH7" s="86"/>
      <c r="AI7" s="92" t="s">
        <v>255</v>
      </c>
      <c r="AJ7" s="86" t="b">
        <v>0</v>
      </c>
      <c r="AK7" s="86">
        <v>1</v>
      </c>
      <c r="AL7" s="92" t="s">
        <v>255</v>
      </c>
      <c r="AM7" s="86" t="s">
        <v>258</v>
      </c>
      <c r="AN7" s="86" t="b">
        <v>0</v>
      </c>
      <c r="AO7" s="92" t="s">
        <v>247</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c r="BE7" s="52"/>
      <c r="BF7" s="51"/>
      <c r="BG7" s="52"/>
      <c r="BH7" s="51"/>
      <c r="BI7" s="52"/>
      <c r="BJ7" s="51"/>
      <c r="BK7" s="52"/>
      <c r="BL7" s="51"/>
    </row>
    <row r="8" spans="1:64" ht="15">
      <c r="A8" s="84" t="s">
        <v>213</v>
      </c>
      <c r="B8" s="84" t="s">
        <v>218</v>
      </c>
      <c r="C8" s="53"/>
      <c r="D8" s="54"/>
      <c r="E8" s="65"/>
      <c r="F8" s="55"/>
      <c r="G8" s="53"/>
      <c r="H8" s="57"/>
      <c r="I8" s="56"/>
      <c r="J8" s="56"/>
      <c r="K8" s="36" t="s">
        <v>65</v>
      </c>
      <c r="L8" s="83">
        <v>8</v>
      </c>
      <c r="M8" s="83"/>
      <c r="N8" s="63"/>
      <c r="O8" s="86" t="s">
        <v>220</v>
      </c>
      <c r="P8" s="88">
        <v>43588.927152777775</v>
      </c>
      <c r="Q8" s="86" t="s">
        <v>223</v>
      </c>
      <c r="R8" s="86"/>
      <c r="S8" s="86"/>
      <c r="T8" s="86" t="s">
        <v>229</v>
      </c>
      <c r="U8" s="86"/>
      <c r="V8" s="90" t="s">
        <v>238</v>
      </c>
      <c r="W8" s="88">
        <v>43588.927152777775</v>
      </c>
      <c r="X8" s="90" t="s">
        <v>241</v>
      </c>
      <c r="Y8" s="86"/>
      <c r="Z8" s="86"/>
      <c r="AA8" s="92" t="s">
        <v>248</v>
      </c>
      <c r="AB8" s="86"/>
      <c r="AC8" s="86" t="b">
        <v>0</v>
      </c>
      <c r="AD8" s="86">
        <v>0</v>
      </c>
      <c r="AE8" s="92" t="s">
        <v>255</v>
      </c>
      <c r="AF8" s="86" t="b">
        <v>0</v>
      </c>
      <c r="AG8" s="86" t="s">
        <v>257</v>
      </c>
      <c r="AH8" s="86"/>
      <c r="AI8" s="92" t="s">
        <v>255</v>
      </c>
      <c r="AJ8" s="86" t="b">
        <v>0</v>
      </c>
      <c r="AK8" s="86">
        <v>1</v>
      </c>
      <c r="AL8" s="92" t="s">
        <v>247</v>
      </c>
      <c r="AM8" s="86" t="s">
        <v>259</v>
      </c>
      <c r="AN8" s="86" t="b">
        <v>0</v>
      </c>
      <c r="AO8" s="92" t="s">
        <v>247</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c r="BE8" s="52"/>
      <c r="BF8" s="51"/>
      <c r="BG8" s="52"/>
      <c r="BH8" s="51"/>
      <c r="BI8" s="52"/>
      <c r="BJ8" s="51"/>
      <c r="BK8" s="52"/>
      <c r="BL8" s="51"/>
    </row>
    <row r="9" spans="1:64" ht="15">
      <c r="A9" s="84" t="s">
        <v>212</v>
      </c>
      <c r="B9" s="84" t="s">
        <v>219</v>
      </c>
      <c r="C9" s="53"/>
      <c r="D9" s="54"/>
      <c r="E9" s="65"/>
      <c r="F9" s="55"/>
      <c r="G9" s="53"/>
      <c r="H9" s="57"/>
      <c r="I9" s="56"/>
      <c r="J9" s="56"/>
      <c r="K9" s="36" t="s">
        <v>65</v>
      </c>
      <c r="L9" s="83">
        <v>9</v>
      </c>
      <c r="M9" s="83"/>
      <c r="N9" s="63"/>
      <c r="O9" s="86" t="s">
        <v>220</v>
      </c>
      <c r="P9" s="88">
        <v>43588.92414351852</v>
      </c>
      <c r="Q9" s="86" t="s">
        <v>222</v>
      </c>
      <c r="R9" s="86"/>
      <c r="S9" s="86"/>
      <c r="T9" s="86" t="s">
        <v>229</v>
      </c>
      <c r="U9" s="90" t="s">
        <v>234</v>
      </c>
      <c r="V9" s="90" t="s">
        <v>234</v>
      </c>
      <c r="W9" s="88">
        <v>43588.92414351852</v>
      </c>
      <c r="X9" s="90" t="s">
        <v>240</v>
      </c>
      <c r="Y9" s="86"/>
      <c r="Z9" s="86"/>
      <c r="AA9" s="92" t="s">
        <v>247</v>
      </c>
      <c r="AB9" s="86"/>
      <c r="AC9" s="86" t="b">
        <v>0</v>
      </c>
      <c r="AD9" s="86">
        <v>3</v>
      </c>
      <c r="AE9" s="92" t="s">
        <v>255</v>
      </c>
      <c r="AF9" s="86" t="b">
        <v>0</v>
      </c>
      <c r="AG9" s="86" t="s">
        <v>257</v>
      </c>
      <c r="AH9" s="86"/>
      <c r="AI9" s="92" t="s">
        <v>255</v>
      </c>
      <c r="AJ9" s="86" t="b">
        <v>0</v>
      </c>
      <c r="AK9" s="86">
        <v>1</v>
      </c>
      <c r="AL9" s="92" t="s">
        <v>255</v>
      </c>
      <c r="AM9" s="86" t="s">
        <v>258</v>
      </c>
      <c r="AN9" s="86" t="b">
        <v>0</v>
      </c>
      <c r="AO9" s="92" t="s">
        <v>247</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2</v>
      </c>
      <c r="BD9" s="51">
        <v>0</v>
      </c>
      <c r="BE9" s="52">
        <v>0</v>
      </c>
      <c r="BF9" s="51">
        <v>1</v>
      </c>
      <c r="BG9" s="52">
        <v>10</v>
      </c>
      <c r="BH9" s="51">
        <v>0</v>
      </c>
      <c r="BI9" s="52">
        <v>0</v>
      </c>
      <c r="BJ9" s="51">
        <v>9</v>
      </c>
      <c r="BK9" s="52">
        <v>90</v>
      </c>
      <c r="BL9" s="51">
        <v>10</v>
      </c>
    </row>
    <row r="10" spans="1:64" ht="15">
      <c r="A10" s="84" t="s">
        <v>213</v>
      </c>
      <c r="B10" s="84" t="s">
        <v>212</v>
      </c>
      <c r="C10" s="53"/>
      <c r="D10" s="54"/>
      <c r="E10" s="65"/>
      <c r="F10" s="55"/>
      <c r="G10" s="53"/>
      <c r="H10" s="57"/>
      <c r="I10" s="56"/>
      <c r="J10" s="56"/>
      <c r="K10" s="36" t="s">
        <v>65</v>
      </c>
      <c r="L10" s="83">
        <v>10</v>
      </c>
      <c r="M10" s="83"/>
      <c r="N10" s="63"/>
      <c r="O10" s="86" t="s">
        <v>220</v>
      </c>
      <c r="P10" s="88">
        <v>43588.927152777775</v>
      </c>
      <c r="Q10" s="86" t="s">
        <v>223</v>
      </c>
      <c r="R10" s="86"/>
      <c r="S10" s="86"/>
      <c r="T10" s="86" t="s">
        <v>229</v>
      </c>
      <c r="U10" s="86"/>
      <c r="V10" s="90" t="s">
        <v>238</v>
      </c>
      <c r="W10" s="88">
        <v>43588.927152777775</v>
      </c>
      <c r="X10" s="90" t="s">
        <v>241</v>
      </c>
      <c r="Y10" s="86"/>
      <c r="Z10" s="86"/>
      <c r="AA10" s="92" t="s">
        <v>248</v>
      </c>
      <c r="AB10" s="86"/>
      <c r="AC10" s="86" t="b">
        <v>0</v>
      </c>
      <c r="AD10" s="86">
        <v>0</v>
      </c>
      <c r="AE10" s="92" t="s">
        <v>255</v>
      </c>
      <c r="AF10" s="86" t="b">
        <v>0</v>
      </c>
      <c r="AG10" s="86" t="s">
        <v>257</v>
      </c>
      <c r="AH10" s="86"/>
      <c r="AI10" s="92" t="s">
        <v>255</v>
      </c>
      <c r="AJ10" s="86" t="b">
        <v>0</v>
      </c>
      <c r="AK10" s="86">
        <v>1</v>
      </c>
      <c r="AL10" s="92" t="s">
        <v>247</v>
      </c>
      <c r="AM10" s="86" t="s">
        <v>259</v>
      </c>
      <c r="AN10" s="86" t="b">
        <v>0</v>
      </c>
      <c r="AO10" s="92" t="s">
        <v>247</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c r="BE10" s="52"/>
      <c r="BF10" s="51"/>
      <c r="BG10" s="52"/>
      <c r="BH10" s="51"/>
      <c r="BI10" s="52"/>
      <c r="BJ10" s="51"/>
      <c r="BK10" s="52"/>
      <c r="BL10" s="51"/>
    </row>
    <row r="11" spans="1:64" ht="15">
      <c r="A11" s="84" t="s">
        <v>213</v>
      </c>
      <c r="B11" s="84" t="s">
        <v>219</v>
      </c>
      <c r="C11" s="53"/>
      <c r="D11" s="54"/>
      <c r="E11" s="65"/>
      <c r="F11" s="55"/>
      <c r="G11" s="53"/>
      <c r="H11" s="57"/>
      <c r="I11" s="56"/>
      <c r="J11" s="56"/>
      <c r="K11" s="36" t="s">
        <v>65</v>
      </c>
      <c r="L11" s="83">
        <v>11</v>
      </c>
      <c r="M11" s="83"/>
      <c r="N11" s="63"/>
      <c r="O11" s="86" t="s">
        <v>220</v>
      </c>
      <c r="P11" s="88">
        <v>43588.927152777775</v>
      </c>
      <c r="Q11" s="86" t="s">
        <v>223</v>
      </c>
      <c r="R11" s="86"/>
      <c r="S11" s="86"/>
      <c r="T11" s="86" t="s">
        <v>229</v>
      </c>
      <c r="U11" s="86"/>
      <c r="V11" s="90" t="s">
        <v>238</v>
      </c>
      <c r="W11" s="88">
        <v>43588.927152777775</v>
      </c>
      <c r="X11" s="90" t="s">
        <v>241</v>
      </c>
      <c r="Y11" s="86"/>
      <c r="Z11" s="86"/>
      <c r="AA11" s="92" t="s">
        <v>248</v>
      </c>
      <c r="AB11" s="86"/>
      <c r="AC11" s="86" t="b">
        <v>0</v>
      </c>
      <c r="AD11" s="86">
        <v>0</v>
      </c>
      <c r="AE11" s="92" t="s">
        <v>255</v>
      </c>
      <c r="AF11" s="86" t="b">
        <v>0</v>
      </c>
      <c r="AG11" s="86" t="s">
        <v>257</v>
      </c>
      <c r="AH11" s="86"/>
      <c r="AI11" s="92" t="s">
        <v>255</v>
      </c>
      <c r="AJ11" s="86" t="b">
        <v>0</v>
      </c>
      <c r="AK11" s="86">
        <v>1</v>
      </c>
      <c r="AL11" s="92" t="s">
        <v>247</v>
      </c>
      <c r="AM11" s="86" t="s">
        <v>259</v>
      </c>
      <c r="AN11" s="86" t="b">
        <v>0</v>
      </c>
      <c r="AO11" s="92" t="s">
        <v>247</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2</v>
      </c>
      <c r="BD11" s="51">
        <v>0</v>
      </c>
      <c r="BE11" s="52">
        <v>0</v>
      </c>
      <c r="BF11" s="51">
        <v>1</v>
      </c>
      <c r="BG11" s="52">
        <v>8.333333333333334</v>
      </c>
      <c r="BH11" s="51">
        <v>0</v>
      </c>
      <c r="BI11" s="52">
        <v>0</v>
      </c>
      <c r="BJ11" s="51">
        <v>11</v>
      </c>
      <c r="BK11" s="52">
        <v>91.66666666666667</v>
      </c>
      <c r="BL11" s="51">
        <v>12</v>
      </c>
    </row>
    <row r="12" spans="1:64" ht="15">
      <c r="A12" s="84" t="s">
        <v>214</v>
      </c>
      <c r="B12" s="84" t="s">
        <v>219</v>
      </c>
      <c r="C12" s="53"/>
      <c r="D12" s="54"/>
      <c r="E12" s="65"/>
      <c r="F12" s="55"/>
      <c r="G12" s="53"/>
      <c r="H12" s="57"/>
      <c r="I12" s="56"/>
      <c r="J12" s="56"/>
      <c r="K12" s="36" t="s">
        <v>65</v>
      </c>
      <c r="L12" s="83">
        <v>12</v>
      </c>
      <c r="M12" s="83"/>
      <c r="N12" s="63"/>
      <c r="O12" s="86" t="s">
        <v>220</v>
      </c>
      <c r="P12" s="88">
        <v>43632.730520833335</v>
      </c>
      <c r="Q12" s="86" t="s">
        <v>224</v>
      </c>
      <c r="R12" s="86"/>
      <c r="S12" s="86"/>
      <c r="T12" s="86" t="s">
        <v>230</v>
      </c>
      <c r="U12" s="90" t="s">
        <v>235</v>
      </c>
      <c r="V12" s="90" t="s">
        <v>235</v>
      </c>
      <c r="W12" s="88">
        <v>43632.730520833335</v>
      </c>
      <c r="X12" s="90" t="s">
        <v>242</v>
      </c>
      <c r="Y12" s="86"/>
      <c r="Z12" s="86"/>
      <c r="AA12" s="92" t="s">
        <v>249</v>
      </c>
      <c r="AB12" s="86"/>
      <c r="AC12" s="86" t="b">
        <v>0</v>
      </c>
      <c r="AD12" s="86">
        <v>0</v>
      </c>
      <c r="AE12" s="92" t="s">
        <v>255</v>
      </c>
      <c r="AF12" s="86" t="b">
        <v>0</v>
      </c>
      <c r="AG12" s="86" t="s">
        <v>257</v>
      </c>
      <c r="AH12" s="86"/>
      <c r="AI12" s="92" t="s">
        <v>255</v>
      </c>
      <c r="AJ12" s="86" t="b">
        <v>0</v>
      </c>
      <c r="AK12" s="86">
        <v>1</v>
      </c>
      <c r="AL12" s="92" t="s">
        <v>252</v>
      </c>
      <c r="AM12" s="86" t="s">
        <v>260</v>
      </c>
      <c r="AN12" s="86" t="b">
        <v>0</v>
      </c>
      <c r="AO12" s="92" t="s">
        <v>252</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c r="BE12" s="52"/>
      <c r="BF12" s="51"/>
      <c r="BG12" s="52"/>
      <c r="BH12" s="51"/>
      <c r="BI12" s="52"/>
      <c r="BJ12" s="51"/>
      <c r="BK12" s="52"/>
      <c r="BL12" s="51"/>
    </row>
    <row r="13" spans="1:64" ht="15">
      <c r="A13" s="84" t="s">
        <v>214</v>
      </c>
      <c r="B13" s="84" t="s">
        <v>215</v>
      </c>
      <c r="C13" s="53"/>
      <c r="D13" s="54"/>
      <c r="E13" s="65"/>
      <c r="F13" s="55"/>
      <c r="G13" s="53"/>
      <c r="H13" s="57"/>
      <c r="I13" s="56"/>
      <c r="J13" s="56"/>
      <c r="K13" s="36" t="s">
        <v>65</v>
      </c>
      <c r="L13" s="83">
        <v>13</v>
      </c>
      <c r="M13" s="83"/>
      <c r="N13" s="63"/>
      <c r="O13" s="86" t="s">
        <v>220</v>
      </c>
      <c r="P13" s="88">
        <v>43632.730520833335</v>
      </c>
      <c r="Q13" s="86" t="s">
        <v>224</v>
      </c>
      <c r="R13" s="86"/>
      <c r="S13" s="86"/>
      <c r="T13" s="86" t="s">
        <v>230</v>
      </c>
      <c r="U13" s="90" t="s">
        <v>235</v>
      </c>
      <c r="V13" s="90" t="s">
        <v>235</v>
      </c>
      <c r="W13" s="88">
        <v>43632.730520833335</v>
      </c>
      <c r="X13" s="90" t="s">
        <v>242</v>
      </c>
      <c r="Y13" s="86"/>
      <c r="Z13" s="86"/>
      <c r="AA13" s="92" t="s">
        <v>249</v>
      </c>
      <c r="AB13" s="86"/>
      <c r="AC13" s="86" t="b">
        <v>0</v>
      </c>
      <c r="AD13" s="86">
        <v>0</v>
      </c>
      <c r="AE13" s="92" t="s">
        <v>255</v>
      </c>
      <c r="AF13" s="86" t="b">
        <v>0</v>
      </c>
      <c r="AG13" s="86" t="s">
        <v>257</v>
      </c>
      <c r="AH13" s="86"/>
      <c r="AI13" s="92" t="s">
        <v>255</v>
      </c>
      <c r="AJ13" s="86" t="b">
        <v>0</v>
      </c>
      <c r="AK13" s="86">
        <v>1</v>
      </c>
      <c r="AL13" s="92" t="s">
        <v>252</v>
      </c>
      <c r="AM13" s="86" t="s">
        <v>260</v>
      </c>
      <c r="AN13" s="86" t="b">
        <v>0</v>
      </c>
      <c r="AO13" s="92" t="s">
        <v>252</v>
      </c>
      <c r="AP13" s="86" t="s">
        <v>176</v>
      </c>
      <c r="AQ13" s="86">
        <v>0</v>
      </c>
      <c r="AR13" s="86">
        <v>0</v>
      </c>
      <c r="AS13" s="86"/>
      <c r="AT13" s="86"/>
      <c r="AU13" s="86"/>
      <c r="AV13" s="86"/>
      <c r="AW13" s="86"/>
      <c r="AX13" s="86"/>
      <c r="AY13" s="86"/>
      <c r="AZ13" s="86"/>
      <c r="BA13">
        <v>1</v>
      </c>
      <c r="BB13" s="85" t="str">
        <f>REPLACE(INDEX(GroupVertices[Group],MATCH(Edges24[[#This Row],[Vertex 1]],GroupVertices[Vertex],0)),1,1,"")</f>
        <v>2</v>
      </c>
      <c r="BC13" s="85" t="str">
        <f>REPLACE(INDEX(GroupVertices[Group],MATCH(Edges24[[#This Row],[Vertex 2]],GroupVertices[Vertex],0)),1,1,"")</f>
        <v>2</v>
      </c>
      <c r="BD13" s="51">
        <v>0</v>
      </c>
      <c r="BE13" s="52">
        <v>0</v>
      </c>
      <c r="BF13" s="51">
        <v>0</v>
      </c>
      <c r="BG13" s="52">
        <v>0</v>
      </c>
      <c r="BH13" s="51">
        <v>0</v>
      </c>
      <c r="BI13" s="52">
        <v>0</v>
      </c>
      <c r="BJ13" s="51">
        <v>14</v>
      </c>
      <c r="BK13" s="52">
        <v>100</v>
      </c>
      <c r="BL13" s="51">
        <v>14</v>
      </c>
    </row>
    <row r="14" spans="1:64" ht="15">
      <c r="A14" s="84" t="s">
        <v>215</v>
      </c>
      <c r="B14" s="84" t="s">
        <v>219</v>
      </c>
      <c r="C14" s="53"/>
      <c r="D14" s="54"/>
      <c r="E14" s="65"/>
      <c r="F14" s="55"/>
      <c r="G14" s="53"/>
      <c r="H14" s="57"/>
      <c r="I14" s="56"/>
      <c r="J14" s="56"/>
      <c r="K14" s="36" t="s">
        <v>65</v>
      </c>
      <c r="L14" s="83">
        <v>14</v>
      </c>
      <c r="M14" s="83"/>
      <c r="N14" s="63"/>
      <c r="O14" s="86" t="s">
        <v>220</v>
      </c>
      <c r="P14" s="88">
        <v>43630.99081018518</v>
      </c>
      <c r="Q14" s="86" t="s">
        <v>225</v>
      </c>
      <c r="R14" s="86"/>
      <c r="S14" s="86"/>
      <c r="T14" s="86" t="s">
        <v>231</v>
      </c>
      <c r="U14" s="90" t="s">
        <v>236</v>
      </c>
      <c r="V14" s="90" t="s">
        <v>236</v>
      </c>
      <c r="W14" s="88">
        <v>43630.99081018518</v>
      </c>
      <c r="X14" s="90" t="s">
        <v>243</v>
      </c>
      <c r="Y14" s="86"/>
      <c r="Z14" s="86"/>
      <c r="AA14" s="92" t="s">
        <v>250</v>
      </c>
      <c r="AB14" s="86"/>
      <c r="AC14" s="86" t="b">
        <v>0</v>
      </c>
      <c r="AD14" s="86">
        <v>0</v>
      </c>
      <c r="AE14" s="92" t="s">
        <v>255</v>
      </c>
      <c r="AF14" s="86" t="b">
        <v>0</v>
      </c>
      <c r="AG14" s="86" t="s">
        <v>257</v>
      </c>
      <c r="AH14" s="86"/>
      <c r="AI14" s="92" t="s">
        <v>255</v>
      </c>
      <c r="AJ14" s="86" t="b">
        <v>0</v>
      </c>
      <c r="AK14" s="86">
        <v>0</v>
      </c>
      <c r="AL14" s="92" t="s">
        <v>255</v>
      </c>
      <c r="AM14" s="86" t="s">
        <v>261</v>
      </c>
      <c r="AN14" s="86" t="b">
        <v>0</v>
      </c>
      <c r="AO14" s="92" t="s">
        <v>250</v>
      </c>
      <c r="AP14" s="86" t="s">
        <v>176</v>
      </c>
      <c r="AQ14" s="86">
        <v>0</v>
      </c>
      <c r="AR14" s="86">
        <v>0</v>
      </c>
      <c r="AS14" s="86"/>
      <c r="AT14" s="86"/>
      <c r="AU14" s="86"/>
      <c r="AV14" s="86"/>
      <c r="AW14" s="86"/>
      <c r="AX14" s="86"/>
      <c r="AY14" s="86"/>
      <c r="AZ14" s="86"/>
      <c r="BA14">
        <v>3</v>
      </c>
      <c r="BB14" s="85" t="str">
        <f>REPLACE(INDEX(GroupVertices[Group],MATCH(Edges24[[#This Row],[Vertex 1]],GroupVertices[Vertex],0)),1,1,"")</f>
        <v>2</v>
      </c>
      <c r="BC14" s="85" t="str">
        <f>REPLACE(INDEX(GroupVertices[Group],MATCH(Edges24[[#This Row],[Vertex 2]],GroupVertices[Vertex],0)),1,1,"")</f>
        <v>2</v>
      </c>
      <c r="BD14" s="51">
        <v>2</v>
      </c>
      <c r="BE14" s="52">
        <v>7.6923076923076925</v>
      </c>
      <c r="BF14" s="51">
        <v>1</v>
      </c>
      <c r="BG14" s="52">
        <v>3.8461538461538463</v>
      </c>
      <c r="BH14" s="51">
        <v>0</v>
      </c>
      <c r="BI14" s="52">
        <v>0</v>
      </c>
      <c r="BJ14" s="51">
        <v>23</v>
      </c>
      <c r="BK14" s="52">
        <v>88.46153846153847</v>
      </c>
      <c r="BL14" s="51">
        <v>26</v>
      </c>
    </row>
    <row r="15" spans="1:64" ht="15">
      <c r="A15" s="84" t="s">
        <v>215</v>
      </c>
      <c r="B15" s="84" t="s">
        <v>219</v>
      </c>
      <c r="C15" s="53"/>
      <c r="D15" s="54"/>
      <c r="E15" s="65"/>
      <c r="F15" s="55"/>
      <c r="G15" s="53"/>
      <c r="H15" s="57"/>
      <c r="I15" s="56"/>
      <c r="J15" s="56"/>
      <c r="K15" s="36" t="s">
        <v>65</v>
      </c>
      <c r="L15" s="83">
        <v>15</v>
      </c>
      <c r="M15" s="83"/>
      <c r="N15" s="63"/>
      <c r="O15" s="86" t="s">
        <v>220</v>
      </c>
      <c r="P15" s="88">
        <v>43632.432280092595</v>
      </c>
      <c r="Q15" s="86" t="s">
        <v>226</v>
      </c>
      <c r="R15" s="86"/>
      <c r="S15" s="86"/>
      <c r="T15" s="86" t="s">
        <v>232</v>
      </c>
      <c r="U15" s="90" t="s">
        <v>237</v>
      </c>
      <c r="V15" s="90" t="s">
        <v>237</v>
      </c>
      <c r="W15" s="88">
        <v>43632.432280092595</v>
      </c>
      <c r="X15" s="90" t="s">
        <v>244</v>
      </c>
      <c r="Y15" s="86"/>
      <c r="Z15" s="86"/>
      <c r="AA15" s="92" t="s">
        <v>251</v>
      </c>
      <c r="AB15" s="86"/>
      <c r="AC15" s="86" t="b">
        <v>0</v>
      </c>
      <c r="AD15" s="86">
        <v>0</v>
      </c>
      <c r="AE15" s="92" t="s">
        <v>255</v>
      </c>
      <c r="AF15" s="86" t="b">
        <v>0</v>
      </c>
      <c r="AG15" s="86" t="s">
        <v>257</v>
      </c>
      <c r="AH15" s="86"/>
      <c r="AI15" s="92" t="s">
        <v>255</v>
      </c>
      <c r="AJ15" s="86" t="b">
        <v>0</v>
      </c>
      <c r="AK15" s="86">
        <v>0</v>
      </c>
      <c r="AL15" s="92" t="s">
        <v>255</v>
      </c>
      <c r="AM15" s="86" t="s">
        <v>261</v>
      </c>
      <c r="AN15" s="86" t="b">
        <v>0</v>
      </c>
      <c r="AO15" s="92" t="s">
        <v>251</v>
      </c>
      <c r="AP15" s="86" t="s">
        <v>176</v>
      </c>
      <c r="AQ15" s="86">
        <v>0</v>
      </c>
      <c r="AR15" s="86">
        <v>0</v>
      </c>
      <c r="AS15" s="86"/>
      <c r="AT15" s="86"/>
      <c r="AU15" s="86"/>
      <c r="AV15" s="86"/>
      <c r="AW15" s="86"/>
      <c r="AX15" s="86"/>
      <c r="AY15" s="86"/>
      <c r="AZ15" s="86"/>
      <c r="BA15">
        <v>3</v>
      </c>
      <c r="BB15" s="85" t="str">
        <f>REPLACE(INDEX(GroupVertices[Group],MATCH(Edges24[[#This Row],[Vertex 1]],GroupVertices[Vertex],0)),1,1,"")</f>
        <v>2</v>
      </c>
      <c r="BC15" s="85" t="str">
        <f>REPLACE(INDEX(GroupVertices[Group],MATCH(Edges24[[#This Row],[Vertex 2]],GroupVertices[Vertex],0)),1,1,"")</f>
        <v>2</v>
      </c>
      <c r="BD15" s="51">
        <v>0</v>
      </c>
      <c r="BE15" s="52">
        <v>0</v>
      </c>
      <c r="BF15" s="51">
        <v>1</v>
      </c>
      <c r="BG15" s="52">
        <v>9.090909090909092</v>
      </c>
      <c r="BH15" s="51">
        <v>0</v>
      </c>
      <c r="BI15" s="52">
        <v>0</v>
      </c>
      <c r="BJ15" s="51">
        <v>10</v>
      </c>
      <c r="BK15" s="52">
        <v>90.9090909090909</v>
      </c>
      <c r="BL15" s="51">
        <v>11</v>
      </c>
    </row>
    <row r="16" spans="1:64" ht="15">
      <c r="A16" s="84" t="s">
        <v>215</v>
      </c>
      <c r="B16" s="84" t="s">
        <v>219</v>
      </c>
      <c r="C16" s="53"/>
      <c r="D16" s="54"/>
      <c r="E16" s="65"/>
      <c r="F16" s="55"/>
      <c r="G16" s="53"/>
      <c r="H16" s="57"/>
      <c r="I16" s="56"/>
      <c r="J16" s="56"/>
      <c r="K16" s="36" t="s">
        <v>65</v>
      </c>
      <c r="L16" s="83">
        <v>16</v>
      </c>
      <c r="M16" s="83"/>
      <c r="N16" s="63"/>
      <c r="O16" s="86" t="s">
        <v>220</v>
      </c>
      <c r="P16" s="88">
        <v>43632.7244212963</v>
      </c>
      <c r="Q16" s="86" t="s">
        <v>227</v>
      </c>
      <c r="R16" s="86"/>
      <c r="S16" s="86"/>
      <c r="T16" s="86" t="s">
        <v>230</v>
      </c>
      <c r="U16" s="90" t="s">
        <v>235</v>
      </c>
      <c r="V16" s="90" t="s">
        <v>235</v>
      </c>
      <c r="W16" s="88">
        <v>43632.7244212963</v>
      </c>
      <c r="X16" s="90" t="s">
        <v>245</v>
      </c>
      <c r="Y16" s="86"/>
      <c r="Z16" s="86"/>
      <c r="AA16" s="92" t="s">
        <v>252</v>
      </c>
      <c r="AB16" s="86"/>
      <c r="AC16" s="86" t="b">
        <v>0</v>
      </c>
      <c r="AD16" s="86">
        <v>0</v>
      </c>
      <c r="AE16" s="92" t="s">
        <v>255</v>
      </c>
      <c r="AF16" s="86" t="b">
        <v>0</v>
      </c>
      <c r="AG16" s="86" t="s">
        <v>257</v>
      </c>
      <c r="AH16" s="86"/>
      <c r="AI16" s="92" t="s">
        <v>255</v>
      </c>
      <c r="AJ16" s="86" t="b">
        <v>0</v>
      </c>
      <c r="AK16" s="86">
        <v>1</v>
      </c>
      <c r="AL16" s="92" t="s">
        <v>255</v>
      </c>
      <c r="AM16" s="86" t="s">
        <v>261</v>
      </c>
      <c r="AN16" s="86" t="b">
        <v>0</v>
      </c>
      <c r="AO16" s="92" t="s">
        <v>252</v>
      </c>
      <c r="AP16" s="86" t="s">
        <v>176</v>
      </c>
      <c r="AQ16" s="86">
        <v>0</v>
      </c>
      <c r="AR16" s="86">
        <v>0</v>
      </c>
      <c r="AS16" s="86"/>
      <c r="AT16" s="86"/>
      <c r="AU16" s="86"/>
      <c r="AV16" s="86"/>
      <c r="AW16" s="86"/>
      <c r="AX16" s="86"/>
      <c r="AY16" s="86"/>
      <c r="AZ16" s="86"/>
      <c r="BA16">
        <v>3</v>
      </c>
      <c r="BB16" s="85" t="str">
        <f>REPLACE(INDEX(GroupVertices[Group],MATCH(Edges24[[#This Row],[Vertex 1]],GroupVertices[Vertex],0)),1,1,"")</f>
        <v>2</v>
      </c>
      <c r="BC16" s="85" t="str">
        <f>REPLACE(INDEX(GroupVertices[Group],MATCH(Edges24[[#This Row],[Vertex 2]],GroupVertices[Vertex],0)),1,1,"")</f>
        <v>2</v>
      </c>
      <c r="BD16" s="51">
        <v>0</v>
      </c>
      <c r="BE16" s="52">
        <v>0</v>
      </c>
      <c r="BF16" s="51">
        <v>0</v>
      </c>
      <c r="BG16" s="52">
        <v>0</v>
      </c>
      <c r="BH16" s="51">
        <v>0</v>
      </c>
      <c r="BI16" s="52">
        <v>0</v>
      </c>
      <c r="BJ16" s="51">
        <v>12</v>
      </c>
      <c r="BK16" s="52">
        <v>100</v>
      </c>
      <c r="BL16" s="51">
        <v>12</v>
      </c>
    </row>
    <row r="17" spans="1:64" ht="15">
      <c r="A17" s="84" t="s">
        <v>215</v>
      </c>
      <c r="B17" s="84" t="s">
        <v>219</v>
      </c>
      <c r="C17" s="53"/>
      <c r="D17" s="54"/>
      <c r="E17" s="65"/>
      <c r="F17" s="55"/>
      <c r="G17" s="53"/>
      <c r="H17" s="57"/>
      <c r="I17" s="56"/>
      <c r="J17" s="56"/>
      <c r="K17" s="36" t="s">
        <v>65</v>
      </c>
      <c r="L17" s="83">
        <v>17</v>
      </c>
      <c r="M17" s="83"/>
      <c r="N17" s="63"/>
      <c r="O17" s="86" t="s">
        <v>221</v>
      </c>
      <c r="P17" s="88">
        <v>43642.629537037035</v>
      </c>
      <c r="Q17" s="86" t="s">
        <v>228</v>
      </c>
      <c r="R17" s="86"/>
      <c r="S17" s="86"/>
      <c r="T17" s="86" t="s">
        <v>233</v>
      </c>
      <c r="U17" s="86"/>
      <c r="V17" s="90" t="s">
        <v>239</v>
      </c>
      <c r="W17" s="88">
        <v>43642.629537037035</v>
      </c>
      <c r="X17" s="90" t="s">
        <v>246</v>
      </c>
      <c r="Y17" s="86"/>
      <c r="Z17" s="86"/>
      <c r="AA17" s="92" t="s">
        <v>253</v>
      </c>
      <c r="AB17" s="92" t="s">
        <v>254</v>
      </c>
      <c r="AC17" s="86" t="b">
        <v>0</v>
      </c>
      <c r="AD17" s="86">
        <v>0</v>
      </c>
      <c r="AE17" s="92" t="s">
        <v>256</v>
      </c>
      <c r="AF17" s="86" t="b">
        <v>0</v>
      </c>
      <c r="AG17" s="86" t="s">
        <v>257</v>
      </c>
      <c r="AH17" s="86"/>
      <c r="AI17" s="92" t="s">
        <v>255</v>
      </c>
      <c r="AJ17" s="86" t="b">
        <v>0</v>
      </c>
      <c r="AK17" s="86">
        <v>0</v>
      </c>
      <c r="AL17" s="92" t="s">
        <v>255</v>
      </c>
      <c r="AM17" s="86" t="s">
        <v>259</v>
      </c>
      <c r="AN17" s="86" t="b">
        <v>0</v>
      </c>
      <c r="AO17" s="92" t="s">
        <v>254</v>
      </c>
      <c r="AP17" s="86" t="s">
        <v>176</v>
      </c>
      <c r="AQ17" s="86">
        <v>0</v>
      </c>
      <c r="AR17" s="86">
        <v>0</v>
      </c>
      <c r="AS17" s="86"/>
      <c r="AT17" s="86"/>
      <c r="AU17" s="86"/>
      <c r="AV17" s="86"/>
      <c r="AW17" s="86"/>
      <c r="AX17" s="86"/>
      <c r="AY17" s="86"/>
      <c r="AZ17" s="86"/>
      <c r="BA17">
        <v>1</v>
      </c>
      <c r="BB17" s="85" t="str">
        <f>REPLACE(INDEX(GroupVertices[Group],MATCH(Edges24[[#This Row],[Vertex 1]],GroupVertices[Vertex],0)),1,1,"")</f>
        <v>2</v>
      </c>
      <c r="BC17" s="85" t="str">
        <f>REPLACE(INDEX(GroupVertices[Group],MATCH(Edges24[[#This Row],[Vertex 2]],GroupVertices[Vertex],0)),1,1,"")</f>
        <v>2</v>
      </c>
      <c r="BD17" s="51">
        <v>3</v>
      </c>
      <c r="BE17" s="52">
        <v>12.5</v>
      </c>
      <c r="BF17" s="51">
        <v>0</v>
      </c>
      <c r="BG17" s="52">
        <v>0</v>
      </c>
      <c r="BH17" s="51">
        <v>0</v>
      </c>
      <c r="BI17" s="52">
        <v>0</v>
      </c>
      <c r="BJ17" s="51">
        <v>21</v>
      </c>
      <c r="BK17" s="52">
        <v>87.5</v>
      </c>
      <c r="BL17"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hyperlinks>
    <hyperlink ref="U3" r:id="rId1" display="https://pbs.twimg.com/media/D5rMuURUwAAoyzw.jpg"/>
    <hyperlink ref="U5" r:id="rId2" display="https://pbs.twimg.com/media/D5rMuURUwAAoyzw.jpg"/>
    <hyperlink ref="U7" r:id="rId3" display="https://pbs.twimg.com/media/D5rMuURUwAAoyzw.jpg"/>
    <hyperlink ref="U9" r:id="rId4" display="https://pbs.twimg.com/media/D5rMuURUwAAoyzw.jpg"/>
    <hyperlink ref="U12" r:id="rId5" display="https://pbs.twimg.com/media/D9Mw25jXUAIx0P4.jpg"/>
    <hyperlink ref="U13" r:id="rId6" display="https://pbs.twimg.com/media/D9Mw25jXUAIx0P4.jpg"/>
    <hyperlink ref="U14" r:id="rId7" display="https://pbs.twimg.com/media/D9D1eWVXYAAeUAR.jpg"/>
    <hyperlink ref="U15" r:id="rId8" display="https://pbs.twimg.com/media/D9LQkfVX4AAGlJR.jpg"/>
    <hyperlink ref="U16" r:id="rId9" display="https://pbs.twimg.com/media/D9Mw25jXUAIx0P4.jpg"/>
    <hyperlink ref="V3" r:id="rId10" display="https://pbs.twimg.com/media/D5rMuURUwAAoyzw.jpg"/>
    <hyperlink ref="V4" r:id="rId11" display="http://pbs.twimg.com/profile_images/1146588766431322112/KisfBtCV_normal.jpg"/>
    <hyperlink ref="V5" r:id="rId12" display="https://pbs.twimg.com/media/D5rMuURUwAAoyzw.jpg"/>
    <hyperlink ref="V6" r:id="rId13" display="http://pbs.twimg.com/profile_images/1146588766431322112/KisfBtCV_normal.jpg"/>
    <hyperlink ref="V7" r:id="rId14" display="https://pbs.twimg.com/media/D5rMuURUwAAoyzw.jpg"/>
    <hyperlink ref="V8" r:id="rId15" display="http://pbs.twimg.com/profile_images/1146588766431322112/KisfBtCV_normal.jpg"/>
    <hyperlink ref="V9" r:id="rId16" display="https://pbs.twimg.com/media/D5rMuURUwAAoyzw.jpg"/>
    <hyperlink ref="V10" r:id="rId17" display="http://pbs.twimg.com/profile_images/1146588766431322112/KisfBtCV_normal.jpg"/>
    <hyperlink ref="V11" r:id="rId18" display="http://pbs.twimg.com/profile_images/1146588766431322112/KisfBtCV_normal.jpg"/>
    <hyperlink ref="V12" r:id="rId19" display="https://pbs.twimg.com/media/D9Mw25jXUAIx0P4.jpg"/>
    <hyperlink ref="V13" r:id="rId20" display="https://pbs.twimg.com/media/D9Mw25jXUAIx0P4.jpg"/>
    <hyperlink ref="V14" r:id="rId21" display="https://pbs.twimg.com/media/D9D1eWVXYAAeUAR.jpg"/>
    <hyperlink ref="V15" r:id="rId22" display="https://pbs.twimg.com/media/D9LQkfVX4AAGlJR.jpg"/>
    <hyperlink ref="V16" r:id="rId23" display="https://pbs.twimg.com/media/D9Mw25jXUAIx0P4.jpg"/>
    <hyperlink ref="V17" r:id="rId24" display="http://pbs.twimg.com/profile_images/710564996342800384/mlfe1CfG_normal.jpg"/>
    <hyperlink ref="X3" r:id="rId25" display="https://twitter.com/#!/timmcclure23/status/1124436161760415745"/>
    <hyperlink ref="X4" r:id="rId26" display="https://twitter.com/#!/mcclure_jim/status/1124437250799017985"/>
    <hyperlink ref="X5" r:id="rId27" display="https://twitter.com/#!/timmcclure23/status/1124436161760415745"/>
    <hyperlink ref="X6" r:id="rId28" display="https://twitter.com/#!/mcclure_jim/status/1124437250799017985"/>
    <hyperlink ref="X7" r:id="rId29" display="https://twitter.com/#!/timmcclure23/status/1124436161760415745"/>
    <hyperlink ref="X8" r:id="rId30" display="https://twitter.com/#!/mcclure_jim/status/1124437250799017985"/>
    <hyperlink ref="X9" r:id="rId31" display="https://twitter.com/#!/timmcclure23/status/1124436161760415745"/>
    <hyperlink ref="X10" r:id="rId32" display="https://twitter.com/#!/mcclure_jim/status/1124437250799017985"/>
    <hyperlink ref="X11" r:id="rId33" display="https://twitter.com/#!/mcclure_jim/status/1124437250799017985"/>
    <hyperlink ref="X12" r:id="rId34" display="https://twitter.com/#!/beerandpizzaday/status/1140311062308278272"/>
    <hyperlink ref="X13" r:id="rId35" display="https://twitter.com/#!/beerandpizzaday/status/1140311062308278272"/>
    <hyperlink ref="X14" r:id="rId36" display="https://twitter.com/#!/chrismoralesto/status/1139680609469493248"/>
    <hyperlink ref="X15" r:id="rId37" display="https://twitter.com/#!/chrismoralesto/status/1140202982753091585"/>
    <hyperlink ref="X16" r:id="rId38" display="https://twitter.com/#!/chrismoralesto/status/1140308852119887872"/>
    <hyperlink ref="X17" r:id="rId39" display="https://twitter.com/#!/chrismoralesto/status/1143898343845838848"/>
  </hyperlinks>
  <printOptions/>
  <pageMargins left="0.7" right="0.7" top="0.75" bottom="0.75" header="0.3" footer="0.3"/>
  <pageSetup horizontalDpi="600" verticalDpi="600" orientation="portrait" r:id="rId43"/>
  <legacyDrawing r:id="rId41"/>
  <tableParts>
    <tablePart r:id="rId4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541</v>
      </c>
      <c r="B1" s="13" t="s">
        <v>34</v>
      </c>
    </row>
    <row r="2" spans="1:2" ht="15">
      <c r="A2" s="124" t="s">
        <v>219</v>
      </c>
      <c r="B2" s="85">
        <v>20</v>
      </c>
    </row>
    <row r="3" spans="1:2" ht="15">
      <c r="A3" s="124" t="s">
        <v>212</v>
      </c>
      <c r="B3" s="85">
        <v>12</v>
      </c>
    </row>
    <row r="4" spans="1:2" ht="15">
      <c r="A4" s="124" t="s">
        <v>213</v>
      </c>
      <c r="B4" s="85">
        <v>12</v>
      </c>
    </row>
    <row r="5" spans="1:2" ht="15">
      <c r="A5" s="124" t="s">
        <v>215</v>
      </c>
      <c r="B5" s="85">
        <v>0</v>
      </c>
    </row>
    <row r="6" spans="1:2" ht="15">
      <c r="A6" s="124" t="s">
        <v>214</v>
      </c>
      <c r="B6" s="85">
        <v>0</v>
      </c>
    </row>
    <row r="7" spans="1:2" ht="15">
      <c r="A7" s="124" t="s">
        <v>216</v>
      </c>
      <c r="B7" s="85">
        <v>0</v>
      </c>
    </row>
    <row r="8" spans="1:2" ht="15">
      <c r="A8" s="124" t="s">
        <v>217</v>
      </c>
      <c r="B8" s="85">
        <v>0</v>
      </c>
    </row>
    <row r="9" spans="1:2" ht="15">
      <c r="A9" s="124" t="s">
        <v>218</v>
      </c>
      <c r="B9"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543</v>
      </c>
      <c r="B25" t="s">
        <v>542</v>
      </c>
    </row>
    <row r="26" spans="1:2" ht="15">
      <c r="A26" s="136">
        <v>43588.92414351852</v>
      </c>
      <c r="B26" s="3">
        <v>4</v>
      </c>
    </row>
    <row r="27" spans="1:2" ht="15">
      <c r="A27" s="136">
        <v>43588.927152777775</v>
      </c>
      <c r="B27" s="3">
        <v>5</v>
      </c>
    </row>
    <row r="28" spans="1:2" ht="15">
      <c r="A28" s="136">
        <v>43630.99081018518</v>
      </c>
      <c r="B28" s="3">
        <v>1</v>
      </c>
    </row>
    <row r="29" spans="1:2" ht="15">
      <c r="A29" s="136">
        <v>43632.432280092595</v>
      </c>
      <c r="B29" s="3">
        <v>1</v>
      </c>
    </row>
    <row r="30" spans="1:2" ht="15">
      <c r="A30" s="136">
        <v>43632.7244212963</v>
      </c>
      <c r="B30" s="3">
        <v>1</v>
      </c>
    </row>
    <row r="31" spans="1:2" ht="15">
      <c r="A31" s="136">
        <v>43632.730520833335</v>
      </c>
      <c r="B31" s="3">
        <v>2</v>
      </c>
    </row>
    <row r="32" spans="1:2" ht="15">
      <c r="A32" s="136">
        <v>43642.629537037035</v>
      </c>
      <c r="B32" s="3">
        <v>1</v>
      </c>
    </row>
    <row r="33" spans="1:2" ht="15">
      <c r="A33" s="136" t="s">
        <v>544</v>
      </c>
      <c r="B33"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262</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192</v>
      </c>
      <c r="AT2" s="13" t="s">
        <v>277</v>
      </c>
      <c r="AU2" s="13" t="s">
        <v>278</v>
      </c>
      <c r="AV2" s="13" t="s">
        <v>279</v>
      </c>
      <c r="AW2" s="13" t="s">
        <v>280</v>
      </c>
      <c r="AX2" s="13" t="s">
        <v>281</v>
      </c>
      <c r="AY2" s="13" t="s">
        <v>282</v>
      </c>
      <c r="AZ2" s="13" t="s">
        <v>391</v>
      </c>
      <c r="BA2" s="130" t="s">
        <v>490</v>
      </c>
      <c r="BB2" s="130" t="s">
        <v>491</v>
      </c>
      <c r="BC2" s="130" t="s">
        <v>492</v>
      </c>
      <c r="BD2" s="130" t="s">
        <v>493</v>
      </c>
      <c r="BE2" s="130" t="s">
        <v>494</v>
      </c>
      <c r="BF2" s="130" t="s">
        <v>495</v>
      </c>
      <c r="BG2" s="130" t="s">
        <v>497</v>
      </c>
      <c r="BH2" s="130" t="s">
        <v>502</v>
      </c>
      <c r="BI2" s="130" t="s">
        <v>504</v>
      </c>
      <c r="BJ2" s="130" t="s">
        <v>508</v>
      </c>
      <c r="BK2" s="130" t="s">
        <v>530</v>
      </c>
      <c r="BL2" s="130" t="s">
        <v>531</v>
      </c>
      <c r="BM2" s="130" t="s">
        <v>532</v>
      </c>
      <c r="BN2" s="130" t="s">
        <v>533</v>
      </c>
      <c r="BO2" s="130" t="s">
        <v>534</v>
      </c>
      <c r="BP2" s="130" t="s">
        <v>535</v>
      </c>
      <c r="BQ2" s="130" t="s">
        <v>536</v>
      </c>
      <c r="BR2" s="130" t="s">
        <v>537</v>
      </c>
      <c r="BS2" s="130" t="s">
        <v>539</v>
      </c>
      <c r="BT2" s="3"/>
      <c r="BU2" s="3"/>
    </row>
    <row r="3" spans="1:73" ht="15" customHeight="1">
      <c r="A3" s="50" t="s">
        <v>212</v>
      </c>
      <c r="B3" s="53"/>
      <c r="C3" s="53" t="s">
        <v>64</v>
      </c>
      <c r="D3" s="54">
        <v>864.7003979533825</v>
      </c>
      <c r="E3" s="55"/>
      <c r="F3" s="112" t="s">
        <v>325</v>
      </c>
      <c r="G3" s="53"/>
      <c r="H3" s="57" t="s">
        <v>212</v>
      </c>
      <c r="I3" s="56"/>
      <c r="J3" s="56"/>
      <c r="K3" s="114" t="s">
        <v>340</v>
      </c>
      <c r="L3" s="59">
        <v>5999.8</v>
      </c>
      <c r="M3" s="60">
        <v>2768.76513671875</v>
      </c>
      <c r="N3" s="60">
        <v>7879.748046875</v>
      </c>
      <c r="O3" s="58"/>
      <c r="P3" s="61"/>
      <c r="Q3" s="61"/>
      <c r="R3" s="51"/>
      <c r="S3" s="51">
        <v>1</v>
      </c>
      <c r="T3" s="51">
        <v>4</v>
      </c>
      <c r="U3" s="52">
        <v>12</v>
      </c>
      <c r="V3" s="52">
        <v>0.111111</v>
      </c>
      <c r="W3" s="52">
        <v>0.196797</v>
      </c>
      <c r="X3" s="52">
        <v>1.567493</v>
      </c>
      <c r="Y3" s="52">
        <v>0.2</v>
      </c>
      <c r="Z3" s="52">
        <v>0</v>
      </c>
      <c r="AA3" s="62">
        <v>3</v>
      </c>
      <c r="AB3" s="62"/>
      <c r="AC3" s="63"/>
      <c r="AD3" s="85" t="s">
        <v>283</v>
      </c>
      <c r="AE3" s="85">
        <v>4998</v>
      </c>
      <c r="AF3" s="85">
        <v>2974</v>
      </c>
      <c r="AG3" s="85">
        <v>16560</v>
      </c>
      <c r="AH3" s="85">
        <v>15233</v>
      </c>
      <c r="AI3" s="85"/>
      <c r="AJ3" s="85" t="s">
        <v>291</v>
      </c>
      <c r="AK3" s="85"/>
      <c r="AL3" s="89" t="s">
        <v>305</v>
      </c>
      <c r="AM3" s="85"/>
      <c r="AN3" s="87">
        <v>41540.873344907406</v>
      </c>
      <c r="AO3" s="89" t="s">
        <v>313</v>
      </c>
      <c r="AP3" s="85" t="b">
        <v>0</v>
      </c>
      <c r="AQ3" s="85" t="b">
        <v>0</v>
      </c>
      <c r="AR3" s="85" t="b">
        <v>0</v>
      </c>
      <c r="AS3" s="85"/>
      <c r="AT3" s="85">
        <v>68</v>
      </c>
      <c r="AU3" s="89" t="s">
        <v>320</v>
      </c>
      <c r="AV3" s="85" t="b">
        <v>0</v>
      </c>
      <c r="AW3" s="85" t="s">
        <v>331</v>
      </c>
      <c r="AX3" s="89" t="s">
        <v>332</v>
      </c>
      <c r="AY3" s="85" t="s">
        <v>66</v>
      </c>
      <c r="AZ3" s="85" t="str">
        <f>REPLACE(INDEX(GroupVertices[Group],MATCH(Vertices[[#This Row],[Vertex]],GroupVertices[Vertex],0)),1,1,"")</f>
        <v>1</v>
      </c>
      <c r="BA3" s="51"/>
      <c r="BB3" s="51"/>
      <c r="BC3" s="51"/>
      <c r="BD3" s="51"/>
      <c r="BE3" s="51" t="s">
        <v>229</v>
      </c>
      <c r="BF3" s="51" t="s">
        <v>229</v>
      </c>
      <c r="BG3" s="131" t="s">
        <v>498</v>
      </c>
      <c r="BH3" s="131" t="s">
        <v>498</v>
      </c>
      <c r="BI3" s="131" t="s">
        <v>472</v>
      </c>
      <c r="BJ3" s="131" t="s">
        <v>472</v>
      </c>
      <c r="BK3" s="131">
        <v>0</v>
      </c>
      <c r="BL3" s="134">
        <v>0</v>
      </c>
      <c r="BM3" s="131">
        <v>1</v>
      </c>
      <c r="BN3" s="134">
        <v>10</v>
      </c>
      <c r="BO3" s="131">
        <v>0</v>
      </c>
      <c r="BP3" s="134">
        <v>0</v>
      </c>
      <c r="BQ3" s="131">
        <v>9</v>
      </c>
      <c r="BR3" s="134">
        <v>90</v>
      </c>
      <c r="BS3" s="131">
        <v>10</v>
      </c>
      <c r="BT3" s="3"/>
      <c r="BU3" s="3"/>
    </row>
    <row r="4" spans="1:76" ht="15">
      <c r="A4" s="14" t="s">
        <v>216</v>
      </c>
      <c r="B4" s="15"/>
      <c r="C4" s="15" t="s">
        <v>64</v>
      </c>
      <c r="D4" s="93">
        <v>220.12166003411028</v>
      </c>
      <c r="E4" s="81"/>
      <c r="F4" s="112" t="s">
        <v>326</v>
      </c>
      <c r="G4" s="15"/>
      <c r="H4" s="16" t="s">
        <v>216</v>
      </c>
      <c r="I4" s="66"/>
      <c r="J4" s="66"/>
      <c r="K4" s="114" t="s">
        <v>341</v>
      </c>
      <c r="L4" s="94">
        <v>1</v>
      </c>
      <c r="M4" s="95">
        <v>1738.2093505859375</v>
      </c>
      <c r="N4" s="95">
        <v>611.7035522460938</v>
      </c>
      <c r="O4" s="77"/>
      <c r="P4" s="96"/>
      <c r="Q4" s="96"/>
      <c r="R4" s="97"/>
      <c r="S4" s="51">
        <v>2</v>
      </c>
      <c r="T4" s="51">
        <v>0</v>
      </c>
      <c r="U4" s="52">
        <v>0</v>
      </c>
      <c r="V4" s="52">
        <v>0.071429</v>
      </c>
      <c r="W4" s="52">
        <v>0.113237</v>
      </c>
      <c r="X4" s="52">
        <v>0.682941</v>
      </c>
      <c r="Y4" s="52">
        <v>0.5</v>
      </c>
      <c r="Z4" s="52">
        <v>0</v>
      </c>
      <c r="AA4" s="82">
        <v>4</v>
      </c>
      <c r="AB4" s="82"/>
      <c r="AC4" s="98"/>
      <c r="AD4" s="85" t="s">
        <v>284</v>
      </c>
      <c r="AE4" s="85">
        <v>353</v>
      </c>
      <c r="AF4" s="85">
        <v>268</v>
      </c>
      <c r="AG4" s="85">
        <v>483</v>
      </c>
      <c r="AH4" s="85">
        <v>115</v>
      </c>
      <c r="AI4" s="85"/>
      <c r="AJ4" s="85" t="s">
        <v>292</v>
      </c>
      <c r="AK4" s="85" t="s">
        <v>299</v>
      </c>
      <c r="AL4" s="89" t="s">
        <v>306</v>
      </c>
      <c r="AM4" s="85"/>
      <c r="AN4" s="87">
        <v>41711.81861111111</v>
      </c>
      <c r="AO4" s="89" t="s">
        <v>314</v>
      </c>
      <c r="AP4" s="85" t="b">
        <v>0</v>
      </c>
      <c r="AQ4" s="85" t="b">
        <v>0</v>
      </c>
      <c r="AR4" s="85" t="b">
        <v>0</v>
      </c>
      <c r="AS4" s="85" t="s">
        <v>257</v>
      </c>
      <c r="AT4" s="85">
        <v>3</v>
      </c>
      <c r="AU4" s="89" t="s">
        <v>321</v>
      </c>
      <c r="AV4" s="85" t="b">
        <v>0</v>
      </c>
      <c r="AW4" s="85" t="s">
        <v>331</v>
      </c>
      <c r="AX4" s="89" t="s">
        <v>333</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162</v>
      </c>
      <c r="E5" s="81"/>
      <c r="F5" s="112" t="s">
        <v>238</v>
      </c>
      <c r="G5" s="15"/>
      <c r="H5" s="16" t="s">
        <v>213</v>
      </c>
      <c r="I5" s="66"/>
      <c r="J5" s="66"/>
      <c r="K5" s="114" t="s">
        <v>342</v>
      </c>
      <c r="L5" s="94">
        <v>5999.8</v>
      </c>
      <c r="M5" s="95">
        <v>3285.775390625</v>
      </c>
      <c r="N5" s="95">
        <v>4426.54931640625</v>
      </c>
      <c r="O5" s="77"/>
      <c r="P5" s="96"/>
      <c r="Q5" s="96"/>
      <c r="R5" s="97"/>
      <c r="S5" s="51">
        <v>0</v>
      </c>
      <c r="T5" s="51">
        <v>5</v>
      </c>
      <c r="U5" s="52">
        <v>12</v>
      </c>
      <c r="V5" s="52">
        <v>0.111111</v>
      </c>
      <c r="W5" s="52">
        <v>0.196797</v>
      </c>
      <c r="X5" s="52">
        <v>1.567493</v>
      </c>
      <c r="Y5" s="52">
        <v>0.2</v>
      </c>
      <c r="Z5" s="52">
        <v>0</v>
      </c>
      <c r="AA5" s="82">
        <v>5</v>
      </c>
      <c r="AB5" s="82"/>
      <c r="AC5" s="98"/>
      <c r="AD5" s="85" t="s">
        <v>285</v>
      </c>
      <c r="AE5" s="85">
        <v>137</v>
      </c>
      <c r="AF5" s="85">
        <v>24</v>
      </c>
      <c r="AG5" s="85">
        <v>610</v>
      </c>
      <c r="AH5" s="85">
        <v>1224</v>
      </c>
      <c r="AI5" s="85"/>
      <c r="AJ5" s="85" t="s">
        <v>293</v>
      </c>
      <c r="AK5" s="85" t="s">
        <v>300</v>
      </c>
      <c r="AL5" s="85"/>
      <c r="AM5" s="85"/>
      <c r="AN5" s="87">
        <v>41131.873773148145</v>
      </c>
      <c r="AO5" s="85"/>
      <c r="AP5" s="85" t="b">
        <v>1</v>
      </c>
      <c r="AQ5" s="85" t="b">
        <v>0</v>
      </c>
      <c r="AR5" s="85" t="b">
        <v>0</v>
      </c>
      <c r="AS5" s="85"/>
      <c r="AT5" s="85">
        <v>0</v>
      </c>
      <c r="AU5" s="89" t="s">
        <v>322</v>
      </c>
      <c r="AV5" s="85" t="b">
        <v>0</v>
      </c>
      <c r="AW5" s="85" t="s">
        <v>331</v>
      </c>
      <c r="AX5" s="89" t="s">
        <v>334</v>
      </c>
      <c r="AY5" s="85" t="s">
        <v>66</v>
      </c>
      <c r="AZ5" s="85" t="str">
        <f>REPLACE(INDEX(GroupVertices[Group],MATCH(Vertices[[#This Row],[Vertex]],GroupVertices[Vertex],0)),1,1,"")</f>
        <v>1</v>
      </c>
      <c r="BA5" s="51"/>
      <c r="BB5" s="51"/>
      <c r="BC5" s="51"/>
      <c r="BD5" s="51"/>
      <c r="BE5" s="51" t="s">
        <v>229</v>
      </c>
      <c r="BF5" s="51" t="s">
        <v>229</v>
      </c>
      <c r="BG5" s="131" t="s">
        <v>499</v>
      </c>
      <c r="BH5" s="131" t="s">
        <v>499</v>
      </c>
      <c r="BI5" s="131" t="s">
        <v>505</v>
      </c>
      <c r="BJ5" s="131" t="s">
        <v>505</v>
      </c>
      <c r="BK5" s="131">
        <v>0</v>
      </c>
      <c r="BL5" s="134">
        <v>0</v>
      </c>
      <c r="BM5" s="131">
        <v>1</v>
      </c>
      <c r="BN5" s="134">
        <v>8.333333333333334</v>
      </c>
      <c r="BO5" s="131">
        <v>0</v>
      </c>
      <c r="BP5" s="134">
        <v>0</v>
      </c>
      <c r="BQ5" s="131">
        <v>11</v>
      </c>
      <c r="BR5" s="134">
        <v>91.66666666666667</v>
      </c>
      <c r="BS5" s="131">
        <v>12</v>
      </c>
      <c r="BT5" s="2"/>
      <c r="BU5" s="3"/>
      <c r="BV5" s="3"/>
      <c r="BW5" s="3"/>
      <c r="BX5" s="3"/>
    </row>
    <row r="6" spans="1:76" ht="15">
      <c r="A6" s="14" t="s">
        <v>217</v>
      </c>
      <c r="B6" s="15"/>
      <c r="C6" s="15" t="s">
        <v>64</v>
      </c>
      <c r="D6" s="93">
        <v>567.6606026151222</v>
      </c>
      <c r="E6" s="81"/>
      <c r="F6" s="112" t="s">
        <v>327</v>
      </c>
      <c r="G6" s="15"/>
      <c r="H6" s="16" t="s">
        <v>217</v>
      </c>
      <c r="I6" s="66"/>
      <c r="J6" s="66"/>
      <c r="K6" s="114" t="s">
        <v>343</v>
      </c>
      <c r="L6" s="94">
        <v>1</v>
      </c>
      <c r="M6" s="95">
        <v>6126.74267578125</v>
      </c>
      <c r="N6" s="95">
        <v>7788.416015625</v>
      </c>
      <c r="O6" s="77"/>
      <c r="P6" s="96"/>
      <c r="Q6" s="96"/>
      <c r="R6" s="97"/>
      <c r="S6" s="51">
        <v>2</v>
      </c>
      <c r="T6" s="51">
        <v>0</v>
      </c>
      <c r="U6" s="52">
        <v>0</v>
      </c>
      <c r="V6" s="52">
        <v>0.071429</v>
      </c>
      <c r="W6" s="52">
        <v>0.113237</v>
      </c>
      <c r="X6" s="52">
        <v>0.682941</v>
      </c>
      <c r="Y6" s="52">
        <v>0.5</v>
      </c>
      <c r="Z6" s="52">
        <v>0</v>
      </c>
      <c r="AA6" s="82">
        <v>6</v>
      </c>
      <c r="AB6" s="82"/>
      <c r="AC6" s="98"/>
      <c r="AD6" s="85" t="s">
        <v>286</v>
      </c>
      <c r="AE6" s="85">
        <v>1996</v>
      </c>
      <c r="AF6" s="85">
        <v>1727</v>
      </c>
      <c r="AG6" s="85">
        <v>2805</v>
      </c>
      <c r="AH6" s="85">
        <v>919</v>
      </c>
      <c r="AI6" s="85">
        <v>-14400</v>
      </c>
      <c r="AJ6" s="85" t="s">
        <v>294</v>
      </c>
      <c r="AK6" s="85" t="s">
        <v>301</v>
      </c>
      <c r="AL6" s="89" t="s">
        <v>307</v>
      </c>
      <c r="AM6" s="85" t="s">
        <v>312</v>
      </c>
      <c r="AN6" s="87">
        <v>40403.78189814815</v>
      </c>
      <c r="AO6" s="89" t="s">
        <v>315</v>
      </c>
      <c r="AP6" s="85" t="b">
        <v>0</v>
      </c>
      <c r="AQ6" s="85" t="b">
        <v>0</v>
      </c>
      <c r="AR6" s="85" t="b">
        <v>1</v>
      </c>
      <c r="AS6" s="85" t="s">
        <v>257</v>
      </c>
      <c r="AT6" s="85">
        <v>39</v>
      </c>
      <c r="AU6" s="89" t="s">
        <v>323</v>
      </c>
      <c r="AV6" s="85" t="b">
        <v>0</v>
      </c>
      <c r="AW6" s="85" t="s">
        <v>331</v>
      </c>
      <c r="AX6" s="89" t="s">
        <v>335</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218</v>
      </c>
      <c r="B7" s="15"/>
      <c r="C7" s="15" t="s">
        <v>64</v>
      </c>
      <c r="D7" s="93">
        <v>1000</v>
      </c>
      <c r="E7" s="81"/>
      <c r="F7" s="112" t="s">
        <v>328</v>
      </c>
      <c r="G7" s="15"/>
      <c r="H7" s="16" t="s">
        <v>218</v>
      </c>
      <c r="I7" s="66"/>
      <c r="J7" s="66"/>
      <c r="K7" s="114" t="s">
        <v>344</v>
      </c>
      <c r="L7" s="94">
        <v>1</v>
      </c>
      <c r="M7" s="95">
        <v>610.7251586914062</v>
      </c>
      <c r="N7" s="95">
        <v>8893.228515625</v>
      </c>
      <c r="O7" s="77"/>
      <c r="P7" s="96"/>
      <c r="Q7" s="96"/>
      <c r="R7" s="97"/>
      <c r="S7" s="51">
        <v>2</v>
      </c>
      <c r="T7" s="51">
        <v>0</v>
      </c>
      <c r="U7" s="52">
        <v>0</v>
      </c>
      <c r="V7" s="52">
        <v>0.071429</v>
      </c>
      <c r="W7" s="52">
        <v>0.113237</v>
      </c>
      <c r="X7" s="52">
        <v>0.682941</v>
      </c>
      <c r="Y7" s="52">
        <v>0.5</v>
      </c>
      <c r="Z7" s="52">
        <v>0</v>
      </c>
      <c r="AA7" s="82">
        <v>7</v>
      </c>
      <c r="AB7" s="82"/>
      <c r="AC7" s="98"/>
      <c r="AD7" s="85" t="s">
        <v>287</v>
      </c>
      <c r="AE7" s="85">
        <v>1283</v>
      </c>
      <c r="AF7" s="85">
        <v>25448</v>
      </c>
      <c r="AG7" s="85">
        <v>15493</v>
      </c>
      <c r="AH7" s="85">
        <v>6604</v>
      </c>
      <c r="AI7" s="85"/>
      <c r="AJ7" s="85" t="s">
        <v>295</v>
      </c>
      <c r="AK7" s="85" t="s">
        <v>302</v>
      </c>
      <c r="AL7" s="89" t="s">
        <v>308</v>
      </c>
      <c r="AM7" s="85"/>
      <c r="AN7" s="87">
        <v>40336.71065972222</v>
      </c>
      <c r="AO7" s="89" t="s">
        <v>316</v>
      </c>
      <c r="AP7" s="85" t="b">
        <v>0</v>
      </c>
      <c r="AQ7" s="85" t="b">
        <v>0</v>
      </c>
      <c r="AR7" s="85" t="b">
        <v>0</v>
      </c>
      <c r="AS7" s="85"/>
      <c r="AT7" s="85">
        <v>445</v>
      </c>
      <c r="AU7" s="89" t="s">
        <v>322</v>
      </c>
      <c r="AV7" s="85" t="b">
        <v>1</v>
      </c>
      <c r="AW7" s="85" t="s">
        <v>331</v>
      </c>
      <c r="AX7" s="89" t="s">
        <v>336</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219</v>
      </c>
      <c r="B8" s="15"/>
      <c r="C8" s="15" t="s">
        <v>64</v>
      </c>
      <c r="D8" s="93">
        <v>1000</v>
      </c>
      <c r="E8" s="81"/>
      <c r="F8" s="112" t="s">
        <v>329</v>
      </c>
      <c r="G8" s="15"/>
      <c r="H8" s="16" t="s">
        <v>219</v>
      </c>
      <c r="I8" s="66"/>
      <c r="J8" s="66"/>
      <c r="K8" s="114" t="s">
        <v>345</v>
      </c>
      <c r="L8" s="94">
        <v>9999</v>
      </c>
      <c r="M8" s="95">
        <v>6321.65478515625</v>
      </c>
      <c r="N8" s="95">
        <v>5820.48046875</v>
      </c>
      <c r="O8" s="77"/>
      <c r="P8" s="96"/>
      <c r="Q8" s="96"/>
      <c r="R8" s="97"/>
      <c r="S8" s="51">
        <v>4</v>
      </c>
      <c r="T8" s="51">
        <v>0</v>
      </c>
      <c r="U8" s="52">
        <v>20</v>
      </c>
      <c r="V8" s="52">
        <v>0.1</v>
      </c>
      <c r="W8" s="52">
        <v>0.147523</v>
      </c>
      <c r="X8" s="52">
        <v>1.319</v>
      </c>
      <c r="Y8" s="52">
        <v>0.16666666666666666</v>
      </c>
      <c r="Z8" s="52">
        <v>0</v>
      </c>
      <c r="AA8" s="82">
        <v>8</v>
      </c>
      <c r="AB8" s="82"/>
      <c r="AC8" s="98"/>
      <c r="AD8" s="85" t="s">
        <v>288</v>
      </c>
      <c r="AE8" s="85">
        <v>5215</v>
      </c>
      <c r="AF8" s="85">
        <v>19442</v>
      </c>
      <c r="AG8" s="85">
        <v>19528</v>
      </c>
      <c r="AH8" s="85">
        <v>13956</v>
      </c>
      <c r="AI8" s="85"/>
      <c r="AJ8" s="85" t="s">
        <v>296</v>
      </c>
      <c r="AK8" s="85" t="s">
        <v>303</v>
      </c>
      <c r="AL8" s="89" t="s">
        <v>309</v>
      </c>
      <c r="AM8" s="85"/>
      <c r="AN8" s="87">
        <v>39738.722592592596</v>
      </c>
      <c r="AO8" s="89" t="s">
        <v>317</v>
      </c>
      <c r="AP8" s="85" t="b">
        <v>0</v>
      </c>
      <c r="AQ8" s="85" t="b">
        <v>0</v>
      </c>
      <c r="AR8" s="85" t="b">
        <v>1</v>
      </c>
      <c r="AS8" s="85"/>
      <c r="AT8" s="85">
        <v>340</v>
      </c>
      <c r="AU8" s="89" t="s">
        <v>320</v>
      </c>
      <c r="AV8" s="85" t="b">
        <v>0</v>
      </c>
      <c r="AW8" s="85" t="s">
        <v>331</v>
      </c>
      <c r="AX8" s="89" t="s">
        <v>337</v>
      </c>
      <c r="AY8" s="85" t="s">
        <v>65</v>
      </c>
      <c r="AZ8" s="85" t="str">
        <f>REPLACE(INDEX(GroupVertices[Group],MATCH(Vertices[[#This Row],[Vertex]],GroupVertices[Vertex],0)),1,1,"")</f>
        <v>2</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214</v>
      </c>
      <c r="B9" s="15"/>
      <c r="C9" s="15" t="s">
        <v>64</v>
      </c>
      <c r="D9" s="93">
        <v>1000</v>
      </c>
      <c r="E9" s="81"/>
      <c r="F9" s="112" t="s">
        <v>330</v>
      </c>
      <c r="G9" s="15"/>
      <c r="H9" s="16" t="s">
        <v>214</v>
      </c>
      <c r="I9" s="66"/>
      <c r="J9" s="66"/>
      <c r="K9" s="114" t="s">
        <v>346</v>
      </c>
      <c r="L9" s="94">
        <v>1</v>
      </c>
      <c r="M9" s="95">
        <v>9388.2744140625</v>
      </c>
      <c r="N9" s="95">
        <v>1105.771728515625</v>
      </c>
      <c r="O9" s="77"/>
      <c r="P9" s="96"/>
      <c r="Q9" s="96"/>
      <c r="R9" s="97"/>
      <c r="S9" s="51">
        <v>0</v>
      </c>
      <c r="T9" s="51">
        <v>2</v>
      </c>
      <c r="U9" s="52">
        <v>0</v>
      </c>
      <c r="V9" s="52">
        <v>0.066667</v>
      </c>
      <c r="W9" s="52">
        <v>0.059585</v>
      </c>
      <c r="X9" s="52">
        <v>0.748314</v>
      </c>
      <c r="Y9" s="52">
        <v>0.5</v>
      </c>
      <c r="Z9" s="52">
        <v>0</v>
      </c>
      <c r="AA9" s="82">
        <v>9</v>
      </c>
      <c r="AB9" s="82"/>
      <c r="AC9" s="98"/>
      <c r="AD9" s="85" t="s">
        <v>289</v>
      </c>
      <c r="AE9" s="85">
        <v>697</v>
      </c>
      <c r="AF9" s="85">
        <v>3542</v>
      </c>
      <c r="AG9" s="85">
        <v>109865</v>
      </c>
      <c r="AH9" s="85">
        <v>2991</v>
      </c>
      <c r="AI9" s="85"/>
      <c r="AJ9" s="85" t="s">
        <v>297</v>
      </c>
      <c r="AK9" s="85" t="s">
        <v>304</v>
      </c>
      <c r="AL9" s="89" t="s">
        <v>310</v>
      </c>
      <c r="AM9" s="85"/>
      <c r="AN9" s="87">
        <v>42418.18287037037</v>
      </c>
      <c r="AO9" s="89" t="s">
        <v>318</v>
      </c>
      <c r="AP9" s="85" t="b">
        <v>0</v>
      </c>
      <c r="AQ9" s="85" t="b">
        <v>0</v>
      </c>
      <c r="AR9" s="85" t="b">
        <v>1</v>
      </c>
      <c r="AS9" s="85"/>
      <c r="AT9" s="85">
        <v>576</v>
      </c>
      <c r="AU9" s="89" t="s">
        <v>322</v>
      </c>
      <c r="AV9" s="85" t="b">
        <v>0</v>
      </c>
      <c r="AW9" s="85" t="s">
        <v>331</v>
      </c>
      <c r="AX9" s="89" t="s">
        <v>338</v>
      </c>
      <c r="AY9" s="85" t="s">
        <v>66</v>
      </c>
      <c r="AZ9" s="85" t="str">
        <f>REPLACE(INDEX(GroupVertices[Group],MATCH(Vertices[[#This Row],[Vertex]],GroupVertices[Vertex],0)),1,1,"")</f>
        <v>2</v>
      </c>
      <c r="BA9" s="51"/>
      <c r="BB9" s="51"/>
      <c r="BC9" s="51"/>
      <c r="BD9" s="51"/>
      <c r="BE9" s="51" t="s">
        <v>230</v>
      </c>
      <c r="BF9" s="51" t="s">
        <v>230</v>
      </c>
      <c r="BG9" s="131" t="s">
        <v>500</v>
      </c>
      <c r="BH9" s="131" t="s">
        <v>500</v>
      </c>
      <c r="BI9" s="131" t="s">
        <v>506</v>
      </c>
      <c r="BJ9" s="131" t="s">
        <v>506</v>
      </c>
      <c r="BK9" s="131">
        <v>0</v>
      </c>
      <c r="BL9" s="134">
        <v>0</v>
      </c>
      <c r="BM9" s="131">
        <v>0</v>
      </c>
      <c r="BN9" s="134">
        <v>0</v>
      </c>
      <c r="BO9" s="131">
        <v>0</v>
      </c>
      <c r="BP9" s="134">
        <v>0</v>
      </c>
      <c r="BQ9" s="131">
        <v>14</v>
      </c>
      <c r="BR9" s="134">
        <v>100</v>
      </c>
      <c r="BS9" s="131">
        <v>14</v>
      </c>
      <c r="BT9" s="2"/>
      <c r="BU9" s="3"/>
      <c r="BV9" s="3"/>
      <c r="BW9" s="3"/>
      <c r="BX9" s="3"/>
    </row>
    <row r="10" spans="1:76" ht="15">
      <c r="A10" s="99" t="s">
        <v>215</v>
      </c>
      <c r="B10" s="100"/>
      <c r="C10" s="100" t="s">
        <v>64</v>
      </c>
      <c r="D10" s="101">
        <v>281.81637293917</v>
      </c>
      <c r="E10" s="102"/>
      <c r="F10" s="113" t="s">
        <v>239</v>
      </c>
      <c r="G10" s="100"/>
      <c r="H10" s="103" t="s">
        <v>215</v>
      </c>
      <c r="I10" s="104"/>
      <c r="J10" s="104"/>
      <c r="K10" s="115" t="s">
        <v>347</v>
      </c>
      <c r="L10" s="105">
        <v>1</v>
      </c>
      <c r="M10" s="106">
        <v>9631.916015625</v>
      </c>
      <c r="N10" s="106">
        <v>9334.3603515625</v>
      </c>
      <c r="O10" s="107"/>
      <c r="P10" s="108"/>
      <c r="Q10" s="108"/>
      <c r="R10" s="109"/>
      <c r="S10" s="51">
        <v>1</v>
      </c>
      <c r="T10" s="51">
        <v>1</v>
      </c>
      <c r="U10" s="52">
        <v>0</v>
      </c>
      <c r="V10" s="52">
        <v>0.066667</v>
      </c>
      <c r="W10" s="52">
        <v>0.059585</v>
      </c>
      <c r="X10" s="52">
        <v>0.748314</v>
      </c>
      <c r="Y10" s="52">
        <v>0.5</v>
      </c>
      <c r="Z10" s="52">
        <v>0</v>
      </c>
      <c r="AA10" s="110">
        <v>10</v>
      </c>
      <c r="AB10" s="110"/>
      <c r="AC10" s="111"/>
      <c r="AD10" s="85" t="s">
        <v>290</v>
      </c>
      <c r="AE10" s="85">
        <v>816</v>
      </c>
      <c r="AF10" s="85">
        <v>527</v>
      </c>
      <c r="AG10" s="85">
        <v>5284</v>
      </c>
      <c r="AH10" s="85">
        <v>96</v>
      </c>
      <c r="AI10" s="85"/>
      <c r="AJ10" s="85" t="s">
        <v>298</v>
      </c>
      <c r="AK10" s="85" t="s">
        <v>301</v>
      </c>
      <c r="AL10" s="89" t="s">
        <v>311</v>
      </c>
      <c r="AM10" s="85"/>
      <c r="AN10" s="87">
        <v>41003.57944444445</v>
      </c>
      <c r="AO10" s="89" t="s">
        <v>319</v>
      </c>
      <c r="AP10" s="85" t="b">
        <v>0</v>
      </c>
      <c r="AQ10" s="85" t="b">
        <v>0</v>
      </c>
      <c r="AR10" s="85" t="b">
        <v>1</v>
      </c>
      <c r="AS10" s="85"/>
      <c r="AT10" s="85">
        <v>142</v>
      </c>
      <c r="AU10" s="89" t="s">
        <v>324</v>
      </c>
      <c r="AV10" s="85" t="b">
        <v>0</v>
      </c>
      <c r="AW10" s="85" t="s">
        <v>331</v>
      </c>
      <c r="AX10" s="89" t="s">
        <v>339</v>
      </c>
      <c r="AY10" s="85" t="s">
        <v>66</v>
      </c>
      <c r="AZ10" s="85" t="str">
        <f>REPLACE(INDEX(GroupVertices[Group],MATCH(Vertices[[#This Row],[Vertex]],GroupVertices[Vertex],0)),1,1,"")</f>
        <v>2</v>
      </c>
      <c r="BA10" s="51"/>
      <c r="BB10" s="51"/>
      <c r="BC10" s="51"/>
      <c r="BD10" s="51"/>
      <c r="BE10" s="51" t="s">
        <v>422</v>
      </c>
      <c r="BF10" s="51" t="s">
        <v>496</v>
      </c>
      <c r="BG10" s="131" t="s">
        <v>501</v>
      </c>
      <c r="BH10" s="131" t="s">
        <v>503</v>
      </c>
      <c r="BI10" s="131" t="s">
        <v>507</v>
      </c>
      <c r="BJ10" s="131" t="s">
        <v>507</v>
      </c>
      <c r="BK10" s="131">
        <v>5</v>
      </c>
      <c r="BL10" s="134">
        <v>6.8493150684931505</v>
      </c>
      <c r="BM10" s="131">
        <v>2</v>
      </c>
      <c r="BN10" s="134">
        <v>2.73972602739726</v>
      </c>
      <c r="BO10" s="131">
        <v>0</v>
      </c>
      <c r="BP10" s="134">
        <v>0</v>
      </c>
      <c r="BQ10" s="131">
        <v>66</v>
      </c>
      <c r="BR10" s="134">
        <v>90.41095890410959</v>
      </c>
      <c r="BS10" s="131">
        <v>73</v>
      </c>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3" r:id="rId1" display="https://t.co/DeVDxv4bWN"/>
    <hyperlink ref="AL4" r:id="rId2" display="http://t.co/GjdZqSUm7H"/>
    <hyperlink ref="AL6" r:id="rId3" display="http://t.co/MvUEofCbDz"/>
    <hyperlink ref="AL7" r:id="rId4" display="https://t.co/nCA4od0Vyu"/>
    <hyperlink ref="AL8" r:id="rId5" display="https://t.co/8KFC4wBUJs"/>
    <hyperlink ref="AL9" r:id="rId6" display="https://t.co/ejUDEmlGvv"/>
    <hyperlink ref="AL10" r:id="rId7" display="https://t.co/arF60PcoFQ"/>
    <hyperlink ref="AO3" r:id="rId8" display="https://pbs.twimg.com/profile_banners/1898428039/1505413705"/>
    <hyperlink ref="AO4" r:id="rId9" display="https://pbs.twimg.com/profile_banners/2387750564/1398267199"/>
    <hyperlink ref="AO6" r:id="rId10" display="https://pbs.twimg.com/profile_banners/178047160/1515421765"/>
    <hyperlink ref="AO7" r:id="rId11" display="https://pbs.twimg.com/profile_banners/153085446/1545341191"/>
    <hyperlink ref="AO8" r:id="rId12" display="https://pbs.twimg.com/profile_banners/16827492/1543603189"/>
    <hyperlink ref="AO9" r:id="rId13" display="https://pbs.twimg.com/profile_banners/4923786180/1456471440"/>
    <hyperlink ref="AO10" r:id="rId14" display="https://pbs.twimg.com/profile_banners/545228562/1559566574"/>
    <hyperlink ref="AU3" r:id="rId15" display="http://abs.twimg.com/images/themes/theme9/bg.gif"/>
    <hyperlink ref="AU4" r:id="rId16" display="http://pbs.twimg.com/profile_background_images/446680919760314368/Ms6wyHYc.jpeg"/>
    <hyperlink ref="AU5" r:id="rId17" display="http://abs.twimg.com/images/themes/theme1/bg.png"/>
    <hyperlink ref="AU6" r:id="rId18" display="http://pbs.twimg.com/profile_background_images/514121096119873536/bCfQeLIF.jpeg"/>
    <hyperlink ref="AU7" r:id="rId19" display="http://abs.twimg.com/images/themes/theme1/bg.png"/>
    <hyperlink ref="AU8" r:id="rId20" display="http://abs.twimg.com/images/themes/theme9/bg.gif"/>
    <hyperlink ref="AU9" r:id="rId21" display="http://abs.twimg.com/images/themes/theme1/bg.png"/>
    <hyperlink ref="AU10" r:id="rId22" display="http://abs.twimg.com/images/themes/theme14/bg.gif"/>
    <hyperlink ref="F3" r:id="rId23" display="http://pbs.twimg.com/profile_images/675080091035172864/HZ5U7SeD_normal.jpg"/>
    <hyperlink ref="F4" r:id="rId24" display="http://pbs.twimg.com/profile_images/458991864851357697/K1Ftu1MF_normal.jpeg"/>
    <hyperlink ref="F5" r:id="rId25" display="http://pbs.twimg.com/profile_images/1146588766431322112/KisfBtCV_normal.jpg"/>
    <hyperlink ref="F6" r:id="rId26" display="http://pbs.twimg.com/profile_images/855091966866055170/MXDv4NpN_normal.jpg"/>
    <hyperlink ref="F7" r:id="rId27" display="http://pbs.twimg.com/profile_images/943910074371756032/tT_zOkpM_normal.jpg"/>
    <hyperlink ref="F8" r:id="rId28" display="http://pbs.twimg.com/profile_images/753606995077435392/0XRI28kj_normal.jpg"/>
    <hyperlink ref="F9" r:id="rId29" display="http://pbs.twimg.com/profile_images/779678988847448064/mNI0Kq2k_normal.jpg"/>
    <hyperlink ref="F10" r:id="rId30" display="http://pbs.twimg.com/profile_images/710564996342800384/mlfe1CfG_normal.jpg"/>
    <hyperlink ref="AX3" r:id="rId31" display="https://twitter.com/timmcclure23"/>
    <hyperlink ref="AX4" r:id="rId32" display="https://twitter.com/thepmcfevents"/>
    <hyperlink ref="AX5" r:id="rId33" display="https://twitter.com/mcclure_jim"/>
    <hyperlink ref="AX6" r:id="rId34" display="https://twitter.com/roadhockey"/>
    <hyperlink ref="AX7" r:id="rId35" display="https://twitter.com/uhn"/>
    <hyperlink ref="AX8" r:id="rId36" display="https://twitter.com/thepmcf"/>
    <hyperlink ref="AX9" r:id="rId37" display="https://twitter.com/beerandpizzaday"/>
    <hyperlink ref="AX10" r:id="rId38" display="https://twitter.com/chrismoralesto"/>
  </hyperlinks>
  <printOptions/>
  <pageMargins left="0.7" right="0.7" top="0.75" bottom="0.75" header="0.3" footer="0.3"/>
  <pageSetup horizontalDpi="600" verticalDpi="600" orientation="portrait" r:id="rId42"/>
  <legacyDrawing r:id="rId40"/>
  <tableParts>
    <tablePart r:id="rId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408</v>
      </c>
      <c r="Z2" s="13" t="s">
        <v>412</v>
      </c>
      <c r="AA2" s="13" t="s">
        <v>421</v>
      </c>
      <c r="AB2" s="13" t="s">
        <v>443</v>
      </c>
      <c r="AC2" s="13" t="s">
        <v>471</v>
      </c>
      <c r="AD2" s="13" t="s">
        <v>480</v>
      </c>
      <c r="AE2" s="13" t="s">
        <v>481</v>
      </c>
      <c r="AF2" s="13" t="s">
        <v>487</v>
      </c>
      <c r="AG2" s="67" t="s">
        <v>530</v>
      </c>
      <c r="AH2" s="67" t="s">
        <v>531</v>
      </c>
      <c r="AI2" s="67" t="s">
        <v>532</v>
      </c>
      <c r="AJ2" s="67" t="s">
        <v>533</v>
      </c>
      <c r="AK2" s="67" t="s">
        <v>534</v>
      </c>
      <c r="AL2" s="67" t="s">
        <v>535</v>
      </c>
      <c r="AM2" s="67" t="s">
        <v>536</v>
      </c>
      <c r="AN2" s="67" t="s">
        <v>537</v>
      </c>
      <c r="AO2" s="67" t="s">
        <v>540</v>
      </c>
    </row>
    <row r="3" spans="1:41" ht="15">
      <c r="A3" s="125" t="s">
        <v>387</v>
      </c>
      <c r="B3" s="126" t="s">
        <v>389</v>
      </c>
      <c r="C3" s="126" t="s">
        <v>56</v>
      </c>
      <c r="D3" s="117"/>
      <c r="E3" s="116"/>
      <c r="F3" s="118" t="s">
        <v>547</v>
      </c>
      <c r="G3" s="119"/>
      <c r="H3" s="119"/>
      <c r="I3" s="120">
        <v>3</v>
      </c>
      <c r="J3" s="121"/>
      <c r="K3" s="51">
        <v>5</v>
      </c>
      <c r="L3" s="51">
        <v>7</v>
      </c>
      <c r="M3" s="51">
        <v>0</v>
      </c>
      <c r="N3" s="51">
        <v>7</v>
      </c>
      <c r="O3" s="51">
        <v>0</v>
      </c>
      <c r="P3" s="52">
        <v>0</v>
      </c>
      <c r="Q3" s="52">
        <v>0</v>
      </c>
      <c r="R3" s="51">
        <v>1</v>
      </c>
      <c r="S3" s="51">
        <v>0</v>
      </c>
      <c r="T3" s="51">
        <v>5</v>
      </c>
      <c r="U3" s="51">
        <v>7</v>
      </c>
      <c r="V3" s="51">
        <v>2</v>
      </c>
      <c r="W3" s="52">
        <v>1.04</v>
      </c>
      <c r="X3" s="52">
        <v>0.35</v>
      </c>
      <c r="Y3" s="85"/>
      <c r="Z3" s="85"/>
      <c r="AA3" s="85" t="s">
        <v>229</v>
      </c>
      <c r="AB3" s="91" t="s">
        <v>444</v>
      </c>
      <c r="AC3" s="91" t="s">
        <v>472</v>
      </c>
      <c r="AD3" s="91"/>
      <c r="AE3" s="91" t="s">
        <v>482</v>
      </c>
      <c r="AF3" s="91" t="s">
        <v>488</v>
      </c>
      <c r="AG3" s="131">
        <v>0</v>
      </c>
      <c r="AH3" s="134">
        <v>0</v>
      </c>
      <c r="AI3" s="131">
        <v>2</v>
      </c>
      <c r="AJ3" s="134">
        <v>9.090909090909092</v>
      </c>
      <c r="AK3" s="131">
        <v>0</v>
      </c>
      <c r="AL3" s="134">
        <v>0</v>
      </c>
      <c r="AM3" s="131">
        <v>20</v>
      </c>
      <c r="AN3" s="134">
        <v>90.9090909090909</v>
      </c>
      <c r="AO3" s="131">
        <v>22</v>
      </c>
    </row>
    <row r="4" spans="1:41" ht="15">
      <c r="A4" s="125" t="s">
        <v>388</v>
      </c>
      <c r="B4" s="126" t="s">
        <v>390</v>
      </c>
      <c r="C4" s="126" t="s">
        <v>56</v>
      </c>
      <c r="D4" s="122"/>
      <c r="E4" s="100"/>
      <c r="F4" s="103" t="s">
        <v>548</v>
      </c>
      <c r="G4" s="107"/>
      <c r="H4" s="107"/>
      <c r="I4" s="123">
        <v>4</v>
      </c>
      <c r="J4" s="110"/>
      <c r="K4" s="51">
        <v>3</v>
      </c>
      <c r="L4" s="51">
        <v>2</v>
      </c>
      <c r="M4" s="51">
        <v>4</v>
      </c>
      <c r="N4" s="51">
        <v>6</v>
      </c>
      <c r="O4" s="51">
        <v>0</v>
      </c>
      <c r="P4" s="52">
        <v>0</v>
      </c>
      <c r="Q4" s="52">
        <v>0</v>
      </c>
      <c r="R4" s="51">
        <v>1</v>
      </c>
      <c r="S4" s="51">
        <v>0</v>
      </c>
      <c r="T4" s="51">
        <v>3</v>
      </c>
      <c r="U4" s="51">
        <v>6</v>
      </c>
      <c r="V4" s="51">
        <v>1</v>
      </c>
      <c r="W4" s="52">
        <v>0.666667</v>
      </c>
      <c r="X4" s="52">
        <v>0.5</v>
      </c>
      <c r="Y4" s="85"/>
      <c r="Z4" s="85"/>
      <c r="AA4" s="85" t="s">
        <v>422</v>
      </c>
      <c r="AB4" s="91" t="s">
        <v>445</v>
      </c>
      <c r="AC4" s="91" t="s">
        <v>473</v>
      </c>
      <c r="AD4" s="91" t="s">
        <v>219</v>
      </c>
      <c r="AE4" s="91" t="s">
        <v>483</v>
      </c>
      <c r="AF4" s="91" t="s">
        <v>489</v>
      </c>
      <c r="AG4" s="131">
        <v>5</v>
      </c>
      <c r="AH4" s="134">
        <v>5.747126436781609</v>
      </c>
      <c r="AI4" s="131">
        <v>2</v>
      </c>
      <c r="AJ4" s="134">
        <v>2.2988505747126435</v>
      </c>
      <c r="AK4" s="131">
        <v>0</v>
      </c>
      <c r="AL4" s="134">
        <v>0</v>
      </c>
      <c r="AM4" s="131">
        <v>80</v>
      </c>
      <c r="AN4" s="134">
        <v>91.95402298850574</v>
      </c>
      <c r="AO4" s="131">
        <v>87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387</v>
      </c>
      <c r="B2" s="91" t="s">
        <v>213</v>
      </c>
      <c r="C2" s="85">
        <f>VLOOKUP(GroupVertices[[#This Row],[Vertex]],Vertices[],MATCH("ID",Vertices[[#Headers],[Vertex]:[Vertex Content Word Count]],0),FALSE)</f>
        <v>5</v>
      </c>
    </row>
    <row r="3" spans="1:3" ht="15">
      <c r="A3" s="85" t="s">
        <v>387</v>
      </c>
      <c r="B3" s="91" t="s">
        <v>212</v>
      </c>
      <c r="C3" s="85">
        <f>VLOOKUP(GroupVertices[[#This Row],[Vertex]],Vertices[],MATCH("ID",Vertices[[#Headers],[Vertex]:[Vertex Content Word Count]],0),FALSE)</f>
        <v>3</v>
      </c>
    </row>
    <row r="4" spans="1:3" ht="15">
      <c r="A4" s="85" t="s">
        <v>387</v>
      </c>
      <c r="B4" s="91" t="s">
        <v>218</v>
      </c>
      <c r="C4" s="85">
        <f>VLOOKUP(GroupVertices[[#This Row],[Vertex]],Vertices[],MATCH("ID",Vertices[[#Headers],[Vertex]:[Vertex Content Word Count]],0),FALSE)</f>
        <v>7</v>
      </c>
    </row>
    <row r="5" spans="1:3" ht="15">
      <c r="A5" s="85" t="s">
        <v>387</v>
      </c>
      <c r="B5" s="91" t="s">
        <v>217</v>
      </c>
      <c r="C5" s="85">
        <f>VLOOKUP(GroupVertices[[#This Row],[Vertex]],Vertices[],MATCH("ID",Vertices[[#Headers],[Vertex]:[Vertex Content Word Count]],0),FALSE)</f>
        <v>6</v>
      </c>
    </row>
    <row r="6" spans="1:3" ht="15">
      <c r="A6" s="85" t="s">
        <v>387</v>
      </c>
      <c r="B6" s="91" t="s">
        <v>216</v>
      </c>
      <c r="C6" s="85">
        <f>VLOOKUP(GroupVertices[[#This Row],[Vertex]],Vertices[],MATCH("ID",Vertices[[#Headers],[Vertex]:[Vertex Content Word Count]],0),FALSE)</f>
        <v>4</v>
      </c>
    </row>
    <row r="7" spans="1:3" ht="15">
      <c r="A7" s="85" t="s">
        <v>388</v>
      </c>
      <c r="B7" s="91" t="s">
        <v>215</v>
      </c>
      <c r="C7" s="85">
        <f>VLOOKUP(GroupVertices[[#This Row],[Vertex]],Vertices[],MATCH("ID",Vertices[[#Headers],[Vertex]:[Vertex Content Word Count]],0),FALSE)</f>
        <v>10</v>
      </c>
    </row>
    <row r="8" spans="1:3" ht="15">
      <c r="A8" s="85" t="s">
        <v>388</v>
      </c>
      <c r="B8" s="91" t="s">
        <v>219</v>
      </c>
      <c r="C8" s="85">
        <f>VLOOKUP(GroupVertices[[#This Row],[Vertex]],Vertices[],MATCH("ID",Vertices[[#Headers],[Vertex]:[Vertex Content Word Count]],0),FALSE)</f>
        <v>8</v>
      </c>
    </row>
    <row r="9" spans="1:3" ht="15">
      <c r="A9" s="85" t="s">
        <v>388</v>
      </c>
      <c r="B9" s="91" t="s">
        <v>214</v>
      </c>
      <c r="C9" s="85">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397</v>
      </c>
      <c r="B2" s="36" t="s">
        <v>348</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5</v>
      </c>
      <c r="L2" s="39">
        <f>MIN(Vertices[Closeness Centrality])</f>
        <v>0.066667</v>
      </c>
      <c r="M2" s="40">
        <f>COUNTIF(Vertices[Closeness Centrality],"&gt;= "&amp;L2)-COUNTIF(Vertices[Closeness Centrality],"&gt;="&amp;L3)</f>
        <v>2</v>
      </c>
      <c r="N2" s="39">
        <f>MIN(Vertices[Eigenvector Centrality])</f>
        <v>0.059585</v>
      </c>
      <c r="O2" s="40">
        <f>COUNTIF(Vertices[Eigenvector Centrality],"&gt;= "&amp;N2)-COUNTIF(Vertices[Eigenvector Centrality],"&gt;="&amp;N3)</f>
        <v>2</v>
      </c>
      <c r="P2" s="39">
        <f>MIN(Vertices[PageRank])</f>
        <v>0.682941</v>
      </c>
      <c r="Q2" s="40">
        <f>COUNTIF(Vertices[PageRank],"&gt;= "&amp;P2)-COUNTIF(Vertices[PageRank],"&gt;="&amp;P3)</f>
        <v>3</v>
      </c>
      <c r="R2" s="39">
        <f>MIN(Vertices[Clustering Coefficient])</f>
        <v>0.16666666666666666</v>
      </c>
      <c r="S2" s="45">
        <f>COUNTIF(Vertices[Clustering Coefficient],"&gt;= "&amp;R2)-COUNTIF(Vertices[Clustering Coefficient],"&gt;="&amp;R3)</f>
        <v>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0.06747507272727273</v>
      </c>
      <c r="M3" s="42">
        <f>COUNTIF(Vertices[Closeness Centrality],"&gt;= "&amp;L3)-COUNTIF(Vertices[Closeness Centrality],"&gt;="&amp;L4)</f>
        <v>0</v>
      </c>
      <c r="N3" s="41">
        <f aca="true" t="shared" si="6" ref="N3:N26">N2+($N$57-$N$2)/BinDivisor</f>
        <v>0.06207976363636364</v>
      </c>
      <c r="O3" s="42">
        <f>COUNTIF(Vertices[Eigenvector Centrality],"&gt;= "&amp;N3)-COUNTIF(Vertices[Eigenvector Centrality],"&gt;="&amp;N4)</f>
        <v>0</v>
      </c>
      <c r="P3" s="41">
        <f aca="true" t="shared" si="7" ref="P3:P26">P2+($P$57-$P$2)/BinDivisor</f>
        <v>0.6990237636363636</v>
      </c>
      <c r="Q3" s="42">
        <f>COUNTIF(Vertices[PageRank],"&gt;= "&amp;P3)-COUNTIF(Vertices[PageRank],"&gt;="&amp;P4)</f>
        <v>0</v>
      </c>
      <c r="R3" s="41">
        <f aca="true" t="shared" si="8" ref="R3:R26">R2+($R$57-$R$2)/BinDivisor</f>
        <v>0.17272727272727273</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0.14545454545454545</v>
      </c>
      <c r="G4" s="40">
        <f>COUNTIF(Vertices[In-Degree],"&gt;= "&amp;F4)-COUNTIF(Vertices[In-Degree],"&gt;="&amp;F5)</f>
        <v>0</v>
      </c>
      <c r="H4" s="39">
        <f t="shared" si="3"/>
        <v>0.18181818181818182</v>
      </c>
      <c r="I4" s="40">
        <f>COUNTIF(Vertices[Out-Degree],"&gt;= "&amp;H4)-COUNTIF(Vertices[Out-Degree],"&gt;="&amp;H5)</f>
        <v>0</v>
      </c>
      <c r="J4" s="39">
        <f t="shared" si="4"/>
        <v>0.7272727272727273</v>
      </c>
      <c r="K4" s="40">
        <f>COUNTIF(Vertices[Betweenness Centrality],"&gt;= "&amp;J4)-COUNTIF(Vertices[Betweenness Centrality],"&gt;="&amp;J5)</f>
        <v>0</v>
      </c>
      <c r="L4" s="39">
        <f t="shared" si="5"/>
        <v>0.06828314545454545</v>
      </c>
      <c r="M4" s="40">
        <f>COUNTIF(Vertices[Closeness Centrality],"&gt;= "&amp;L4)-COUNTIF(Vertices[Closeness Centrality],"&gt;="&amp;L5)</f>
        <v>0</v>
      </c>
      <c r="N4" s="39">
        <f t="shared" si="6"/>
        <v>0.06457452727272728</v>
      </c>
      <c r="O4" s="40">
        <f>COUNTIF(Vertices[Eigenvector Centrality],"&gt;= "&amp;N4)-COUNTIF(Vertices[Eigenvector Centrality],"&gt;="&amp;N5)</f>
        <v>0</v>
      </c>
      <c r="P4" s="39">
        <f t="shared" si="7"/>
        <v>0.7151065272727273</v>
      </c>
      <c r="Q4" s="40">
        <f>COUNTIF(Vertices[PageRank],"&gt;= "&amp;P4)-COUNTIF(Vertices[PageRank],"&gt;="&amp;P5)</f>
        <v>0</v>
      </c>
      <c r="R4" s="39">
        <f t="shared" si="8"/>
        <v>0.1787878787878788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0.2727272727272727</v>
      </c>
      <c r="I5" s="42">
        <f>COUNTIF(Vertices[Out-Degree],"&gt;= "&amp;H5)-COUNTIF(Vertices[Out-Degree],"&gt;="&amp;H6)</f>
        <v>0</v>
      </c>
      <c r="J5" s="41">
        <f t="shared" si="4"/>
        <v>1.0909090909090908</v>
      </c>
      <c r="K5" s="42">
        <f>COUNTIF(Vertices[Betweenness Centrality],"&gt;= "&amp;J5)-COUNTIF(Vertices[Betweenness Centrality],"&gt;="&amp;J6)</f>
        <v>0</v>
      </c>
      <c r="L5" s="41">
        <f t="shared" si="5"/>
        <v>0.06909121818181817</v>
      </c>
      <c r="M5" s="42">
        <f>COUNTIF(Vertices[Closeness Centrality],"&gt;= "&amp;L5)-COUNTIF(Vertices[Closeness Centrality],"&gt;="&amp;L6)</f>
        <v>0</v>
      </c>
      <c r="N5" s="41">
        <f t="shared" si="6"/>
        <v>0.06706929090909092</v>
      </c>
      <c r="O5" s="42">
        <f>COUNTIF(Vertices[Eigenvector Centrality],"&gt;= "&amp;N5)-COUNTIF(Vertices[Eigenvector Centrality],"&gt;="&amp;N6)</f>
        <v>0</v>
      </c>
      <c r="P5" s="41">
        <f t="shared" si="7"/>
        <v>0.7311892909090909</v>
      </c>
      <c r="Q5" s="42">
        <f>COUNTIF(Vertices[PageRank],"&gt;= "&amp;P5)-COUNTIF(Vertices[PageRank],"&gt;="&amp;P6)</f>
        <v>0</v>
      </c>
      <c r="R5" s="41">
        <f t="shared" si="8"/>
        <v>0.18484848484848487</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0.2909090909090909</v>
      </c>
      <c r="G6" s="40">
        <f>COUNTIF(Vertices[In-Degree],"&gt;= "&amp;F6)-COUNTIF(Vertices[In-Degree],"&gt;="&amp;F7)</f>
        <v>0</v>
      </c>
      <c r="H6" s="39">
        <f t="shared" si="3"/>
        <v>0.36363636363636365</v>
      </c>
      <c r="I6" s="40">
        <f>COUNTIF(Vertices[Out-Degree],"&gt;= "&amp;H6)-COUNTIF(Vertices[Out-Degree],"&gt;="&amp;H7)</f>
        <v>0</v>
      </c>
      <c r="J6" s="39">
        <f t="shared" si="4"/>
        <v>1.4545454545454546</v>
      </c>
      <c r="K6" s="40">
        <f>COUNTIF(Vertices[Betweenness Centrality],"&gt;= "&amp;J6)-COUNTIF(Vertices[Betweenness Centrality],"&gt;="&amp;J7)</f>
        <v>0</v>
      </c>
      <c r="L6" s="39">
        <f t="shared" si="5"/>
        <v>0.06989929090909089</v>
      </c>
      <c r="M6" s="40">
        <f>COUNTIF(Vertices[Closeness Centrality],"&gt;= "&amp;L6)-COUNTIF(Vertices[Closeness Centrality],"&gt;="&amp;L7)</f>
        <v>0</v>
      </c>
      <c r="N6" s="39">
        <f t="shared" si="6"/>
        <v>0.06956405454545456</v>
      </c>
      <c r="O6" s="40">
        <f>COUNTIF(Vertices[Eigenvector Centrality],"&gt;= "&amp;N6)-COUNTIF(Vertices[Eigenvector Centrality],"&gt;="&amp;N7)</f>
        <v>0</v>
      </c>
      <c r="P6" s="39">
        <f t="shared" si="7"/>
        <v>0.7472720545454545</v>
      </c>
      <c r="Q6" s="40">
        <f>COUNTIF(Vertices[PageRank],"&gt;= "&amp;P6)-COUNTIF(Vertices[PageRank],"&gt;="&amp;P7)</f>
        <v>2</v>
      </c>
      <c r="R6" s="39">
        <f t="shared" si="8"/>
        <v>0.19090909090909094</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0.36363636363636365</v>
      </c>
      <c r="G7" s="42">
        <f>COUNTIF(Vertices[In-Degree],"&gt;= "&amp;F7)-COUNTIF(Vertices[In-Degree],"&gt;="&amp;F8)</f>
        <v>0</v>
      </c>
      <c r="H7" s="41">
        <f t="shared" si="3"/>
        <v>0.4545454545454546</v>
      </c>
      <c r="I7" s="42">
        <f>COUNTIF(Vertices[Out-Degree],"&gt;= "&amp;H7)-COUNTIF(Vertices[Out-Degree],"&gt;="&amp;H8)</f>
        <v>0</v>
      </c>
      <c r="J7" s="41">
        <f t="shared" si="4"/>
        <v>1.8181818181818183</v>
      </c>
      <c r="K7" s="42">
        <f>COUNTIF(Vertices[Betweenness Centrality],"&gt;= "&amp;J7)-COUNTIF(Vertices[Betweenness Centrality],"&gt;="&amp;J8)</f>
        <v>0</v>
      </c>
      <c r="L7" s="41">
        <f t="shared" si="5"/>
        <v>0.07070736363636361</v>
      </c>
      <c r="M7" s="42">
        <f>COUNTIF(Vertices[Closeness Centrality],"&gt;= "&amp;L7)-COUNTIF(Vertices[Closeness Centrality],"&gt;="&amp;L8)</f>
        <v>3</v>
      </c>
      <c r="N7" s="41">
        <f t="shared" si="6"/>
        <v>0.0720588181818182</v>
      </c>
      <c r="O7" s="42">
        <f>COUNTIF(Vertices[Eigenvector Centrality],"&gt;= "&amp;N7)-COUNTIF(Vertices[Eigenvector Centrality],"&gt;="&amp;N8)</f>
        <v>0</v>
      </c>
      <c r="P7" s="41">
        <f t="shared" si="7"/>
        <v>0.7633548181818182</v>
      </c>
      <c r="Q7" s="42">
        <f>COUNTIF(Vertices[PageRank],"&gt;= "&amp;P7)-COUNTIF(Vertices[PageRank],"&gt;="&amp;P8)</f>
        <v>0</v>
      </c>
      <c r="R7" s="41">
        <f t="shared" si="8"/>
        <v>0.19696969696969702</v>
      </c>
      <c r="S7" s="46">
        <f>COUNTIF(Vertices[Clustering Coefficient],"&gt;= "&amp;R7)-COUNTIF(Vertices[Clustering Coefficient],"&gt;="&amp;R8)</f>
        <v>2</v>
      </c>
      <c r="T7" s="41" t="e">
        <f ca="1" t="shared" si="9"/>
        <v>#REF!</v>
      </c>
      <c r="U7" s="42" t="e">
        <f ca="1" t="shared" si="0"/>
        <v>#REF!</v>
      </c>
    </row>
    <row r="8" spans="1:21" ht="15">
      <c r="A8" s="36" t="s">
        <v>150</v>
      </c>
      <c r="B8" s="36">
        <v>15</v>
      </c>
      <c r="D8" s="34">
        <f t="shared" si="1"/>
        <v>0</v>
      </c>
      <c r="E8" s="3">
        <f>COUNTIF(Vertices[Degree],"&gt;= "&amp;D8)-COUNTIF(Vertices[Degree],"&gt;="&amp;D9)</f>
        <v>0</v>
      </c>
      <c r="F8" s="39">
        <f t="shared" si="2"/>
        <v>0.4363636363636364</v>
      </c>
      <c r="G8" s="40">
        <f>COUNTIF(Vertices[In-Degree],"&gt;= "&amp;F8)-COUNTIF(Vertices[In-Degree],"&gt;="&amp;F9)</f>
        <v>0</v>
      </c>
      <c r="H8" s="39">
        <f t="shared" si="3"/>
        <v>0.5454545454545455</v>
      </c>
      <c r="I8" s="40">
        <f>COUNTIF(Vertices[Out-Degree],"&gt;= "&amp;H8)-COUNTIF(Vertices[Out-Degree],"&gt;="&amp;H9)</f>
        <v>0</v>
      </c>
      <c r="J8" s="39">
        <f t="shared" si="4"/>
        <v>2.181818181818182</v>
      </c>
      <c r="K8" s="40">
        <f>COUNTIF(Vertices[Betweenness Centrality],"&gt;= "&amp;J8)-COUNTIF(Vertices[Betweenness Centrality],"&gt;="&amp;J9)</f>
        <v>0</v>
      </c>
      <c r="L8" s="39">
        <f t="shared" si="5"/>
        <v>0.07151543636363633</v>
      </c>
      <c r="M8" s="40">
        <f>COUNTIF(Vertices[Closeness Centrality],"&gt;= "&amp;L8)-COUNTIF(Vertices[Closeness Centrality],"&gt;="&amp;L9)</f>
        <v>0</v>
      </c>
      <c r="N8" s="39">
        <f t="shared" si="6"/>
        <v>0.07455358181818184</v>
      </c>
      <c r="O8" s="40">
        <f>COUNTIF(Vertices[Eigenvector Centrality],"&gt;= "&amp;N8)-COUNTIF(Vertices[Eigenvector Centrality],"&gt;="&amp;N9)</f>
        <v>0</v>
      </c>
      <c r="P8" s="39">
        <f t="shared" si="7"/>
        <v>0.7794375818181818</v>
      </c>
      <c r="Q8" s="40">
        <f>COUNTIF(Vertices[PageRank],"&gt;= "&amp;P8)-COUNTIF(Vertices[PageRank],"&gt;="&amp;P9)</f>
        <v>0</v>
      </c>
      <c r="R8" s="39">
        <f t="shared" si="8"/>
        <v>0.2030303030303031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0.6363636363636365</v>
      </c>
      <c r="I9" s="42">
        <f>COUNTIF(Vertices[Out-Degree],"&gt;= "&amp;H9)-COUNTIF(Vertices[Out-Degree],"&gt;="&amp;H10)</f>
        <v>0</v>
      </c>
      <c r="J9" s="41">
        <f t="shared" si="4"/>
        <v>2.545454545454546</v>
      </c>
      <c r="K9" s="42">
        <f>COUNTIF(Vertices[Betweenness Centrality],"&gt;= "&amp;J9)-COUNTIF(Vertices[Betweenness Centrality],"&gt;="&amp;J10)</f>
        <v>0</v>
      </c>
      <c r="L9" s="41">
        <f t="shared" si="5"/>
        <v>0.07232350909090905</v>
      </c>
      <c r="M9" s="42">
        <f>COUNTIF(Vertices[Closeness Centrality],"&gt;= "&amp;L9)-COUNTIF(Vertices[Closeness Centrality],"&gt;="&amp;L10)</f>
        <v>0</v>
      </c>
      <c r="N9" s="41">
        <f t="shared" si="6"/>
        <v>0.07704834545454547</v>
      </c>
      <c r="O9" s="42">
        <f>COUNTIF(Vertices[Eigenvector Centrality],"&gt;= "&amp;N9)-COUNTIF(Vertices[Eigenvector Centrality],"&gt;="&amp;N10)</f>
        <v>0</v>
      </c>
      <c r="P9" s="41">
        <f t="shared" si="7"/>
        <v>0.7955203454545454</v>
      </c>
      <c r="Q9" s="42">
        <f>COUNTIF(Vertices[PageRank],"&gt;= "&amp;P9)-COUNTIF(Vertices[PageRank],"&gt;="&amp;P10)</f>
        <v>0</v>
      </c>
      <c r="R9" s="41">
        <f t="shared" si="8"/>
        <v>0.20909090909090916</v>
      </c>
      <c r="S9" s="46">
        <f>COUNTIF(Vertices[Clustering Coefficient],"&gt;= "&amp;R9)-COUNTIF(Vertices[Clustering Coefficient],"&gt;="&amp;R10)</f>
        <v>0</v>
      </c>
      <c r="T9" s="41" t="e">
        <f ca="1" t="shared" si="9"/>
        <v>#REF!</v>
      </c>
      <c r="U9" s="42" t="e">
        <f ca="1" t="shared" si="0"/>
        <v>#REF!</v>
      </c>
    </row>
    <row r="10" spans="1:21" ht="15">
      <c r="A10" s="36" t="s">
        <v>398</v>
      </c>
      <c r="B10" s="36">
        <v>2</v>
      </c>
      <c r="D10" s="34">
        <f t="shared" si="1"/>
        <v>0</v>
      </c>
      <c r="E10" s="3">
        <f>COUNTIF(Vertices[Degree],"&gt;= "&amp;D10)-COUNTIF(Vertices[Degree],"&gt;="&amp;D11)</f>
        <v>0</v>
      </c>
      <c r="F10" s="39">
        <f t="shared" si="2"/>
        <v>0.5818181818181819</v>
      </c>
      <c r="G10" s="40">
        <f>COUNTIF(Vertices[In-Degree],"&gt;= "&amp;F10)-COUNTIF(Vertices[In-Degree],"&gt;="&amp;F11)</f>
        <v>0</v>
      </c>
      <c r="H10" s="39">
        <f t="shared" si="3"/>
        <v>0.7272727272727274</v>
      </c>
      <c r="I10" s="40">
        <f>COUNTIF(Vertices[Out-Degree],"&gt;= "&amp;H10)-COUNTIF(Vertices[Out-Degree],"&gt;="&amp;H11)</f>
        <v>0</v>
      </c>
      <c r="J10" s="39">
        <f t="shared" si="4"/>
        <v>2.9090909090909096</v>
      </c>
      <c r="K10" s="40">
        <f>COUNTIF(Vertices[Betweenness Centrality],"&gt;= "&amp;J10)-COUNTIF(Vertices[Betweenness Centrality],"&gt;="&amp;J11)</f>
        <v>0</v>
      </c>
      <c r="L10" s="39">
        <f t="shared" si="5"/>
        <v>0.07313158181818177</v>
      </c>
      <c r="M10" s="40">
        <f>COUNTIF(Vertices[Closeness Centrality],"&gt;= "&amp;L10)-COUNTIF(Vertices[Closeness Centrality],"&gt;="&amp;L11)</f>
        <v>0</v>
      </c>
      <c r="N10" s="39">
        <f t="shared" si="6"/>
        <v>0.07954310909090911</v>
      </c>
      <c r="O10" s="40">
        <f>COUNTIF(Vertices[Eigenvector Centrality],"&gt;= "&amp;N10)-COUNTIF(Vertices[Eigenvector Centrality],"&gt;="&amp;N11)</f>
        <v>0</v>
      </c>
      <c r="P10" s="39">
        <f t="shared" si="7"/>
        <v>0.811603109090909</v>
      </c>
      <c r="Q10" s="40">
        <f>COUNTIF(Vertices[PageRank],"&gt;= "&amp;P10)-COUNTIF(Vertices[PageRank],"&gt;="&amp;P11)</f>
        <v>0</v>
      </c>
      <c r="R10" s="39">
        <f t="shared" si="8"/>
        <v>0.21515151515151523</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0.8181818181818183</v>
      </c>
      <c r="I11" s="42">
        <f>COUNTIF(Vertices[Out-Degree],"&gt;= "&amp;H11)-COUNTIF(Vertices[Out-Degree],"&gt;="&amp;H12)</f>
        <v>0</v>
      </c>
      <c r="J11" s="41">
        <f t="shared" si="4"/>
        <v>3.2727272727272734</v>
      </c>
      <c r="K11" s="42">
        <f>COUNTIF(Vertices[Betweenness Centrality],"&gt;= "&amp;J11)-COUNTIF(Vertices[Betweenness Centrality],"&gt;="&amp;J12)</f>
        <v>0</v>
      </c>
      <c r="L11" s="41">
        <f t="shared" si="5"/>
        <v>0.0739396545454545</v>
      </c>
      <c r="M11" s="42">
        <f>COUNTIF(Vertices[Closeness Centrality],"&gt;= "&amp;L11)-COUNTIF(Vertices[Closeness Centrality],"&gt;="&amp;L12)</f>
        <v>0</v>
      </c>
      <c r="N11" s="41">
        <f t="shared" si="6"/>
        <v>0.08203787272727275</v>
      </c>
      <c r="O11" s="42">
        <f>COUNTIF(Vertices[Eigenvector Centrality],"&gt;= "&amp;N11)-COUNTIF(Vertices[Eigenvector Centrality],"&gt;="&amp;N12)</f>
        <v>0</v>
      </c>
      <c r="P11" s="41">
        <f t="shared" si="7"/>
        <v>0.8276858727272727</v>
      </c>
      <c r="Q11" s="42">
        <f>COUNTIF(Vertices[PageRank],"&gt;= "&amp;P11)-COUNTIF(Vertices[PageRank],"&gt;="&amp;P12)</f>
        <v>0</v>
      </c>
      <c r="R11" s="41">
        <f t="shared" si="8"/>
        <v>0.2212121212121213</v>
      </c>
      <c r="S11" s="46">
        <f>COUNTIF(Vertices[Clustering Coefficient],"&gt;= "&amp;R11)-COUNTIF(Vertices[Clustering Coefficient],"&gt;="&amp;R12)</f>
        <v>0</v>
      </c>
      <c r="T11" s="41" t="e">
        <f ca="1" t="shared" si="9"/>
        <v>#REF!</v>
      </c>
      <c r="U11" s="42" t="e">
        <f ca="1" t="shared" si="0"/>
        <v>#REF!</v>
      </c>
    </row>
    <row r="12" spans="1:21" ht="15">
      <c r="A12" s="36" t="s">
        <v>221</v>
      </c>
      <c r="B12" s="36">
        <v>1</v>
      </c>
      <c r="D12" s="34">
        <f t="shared" si="1"/>
        <v>0</v>
      </c>
      <c r="E12" s="3">
        <f>COUNTIF(Vertices[Degree],"&gt;= "&amp;D12)-COUNTIF(Vertices[Degree],"&gt;="&amp;D13)</f>
        <v>0</v>
      </c>
      <c r="F12" s="39">
        <f t="shared" si="2"/>
        <v>0.7272727272727274</v>
      </c>
      <c r="G12" s="40">
        <f>COUNTIF(Vertices[In-Degree],"&gt;= "&amp;F12)-COUNTIF(Vertices[In-Degree],"&gt;="&amp;F13)</f>
        <v>0</v>
      </c>
      <c r="H12" s="39">
        <f t="shared" si="3"/>
        <v>0.9090909090909093</v>
      </c>
      <c r="I12" s="40">
        <f>COUNTIF(Vertices[Out-Degree],"&gt;= "&amp;H12)-COUNTIF(Vertices[Out-Degree],"&gt;="&amp;H13)</f>
        <v>0</v>
      </c>
      <c r="J12" s="39">
        <f t="shared" si="4"/>
        <v>3.636363636363637</v>
      </c>
      <c r="K12" s="40">
        <f>COUNTIF(Vertices[Betweenness Centrality],"&gt;= "&amp;J12)-COUNTIF(Vertices[Betweenness Centrality],"&gt;="&amp;J13)</f>
        <v>0</v>
      </c>
      <c r="L12" s="39">
        <f t="shared" si="5"/>
        <v>0.07474772727272722</v>
      </c>
      <c r="M12" s="40">
        <f>COUNTIF(Vertices[Closeness Centrality],"&gt;= "&amp;L12)-COUNTIF(Vertices[Closeness Centrality],"&gt;="&amp;L13)</f>
        <v>0</v>
      </c>
      <c r="N12" s="39">
        <f t="shared" si="6"/>
        <v>0.0845326363636364</v>
      </c>
      <c r="O12" s="40">
        <f>COUNTIF(Vertices[Eigenvector Centrality],"&gt;= "&amp;N12)-COUNTIF(Vertices[Eigenvector Centrality],"&gt;="&amp;N13)</f>
        <v>0</v>
      </c>
      <c r="P12" s="39">
        <f t="shared" si="7"/>
        <v>0.8437686363636363</v>
      </c>
      <c r="Q12" s="40">
        <f>COUNTIF(Vertices[PageRank],"&gt;= "&amp;P12)-COUNTIF(Vertices[PageRank],"&gt;="&amp;P13)</f>
        <v>0</v>
      </c>
      <c r="R12" s="39">
        <f t="shared" si="8"/>
        <v>0.22727272727272738</v>
      </c>
      <c r="S12" s="45">
        <f>COUNTIF(Vertices[Clustering Coefficient],"&gt;= "&amp;R12)-COUNTIF(Vertices[Clustering Coefficient],"&gt;="&amp;R13)</f>
        <v>0</v>
      </c>
      <c r="T12" s="39" t="e">
        <f ca="1" t="shared" si="9"/>
        <v>#REF!</v>
      </c>
      <c r="U12" s="40" t="e">
        <f ca="1" t="shared" si="0"/>
        <v>#REF!</v>
      </c>
    </row>
    <row r="13" spans="1:21" ht="15">
      <c r="A13" s="36" t="s">
        <v>220</v>
      </c>
      <c r="B13" s="36">
        <v>14</v>
      </c>
      <c r="D13" s="34">
        <f t="shared" si="1"/>
        <v>0</v>
      </c>
      <c r="E13" s="3">
        <f>COUNTIF(Vertices[Degree],"&gt;= "&amp;D13)-COUNTIF(Vertices[Degree],"&gt;="&amp;D14)</f>
        <v>0</v>
      </c>
      <c r="F13" s="41">
        <f t="shared" si="2"/>
        <v>0.8000000000000002</v>
      </c>
      <c r="G13" s="42">
        <f>COUNTIF(Vertices[In-Degree],"&gt;= "&amp;F13)-COUNTIF(Vertices[In-Degree],"&gt;="&amp;F14)</f>
        <v>0</v>
      </c>
      <c r="H13" s="41">
        <f t="shared" si="3"/>
        <v>1.0000000000000002</v>
      </c>
      <c r="I13" s="42">
        <f>COUNTIF(Vertices[Out-Degree],"&gt;= "&amp;H13)-COUNTIF(Vertices[Out-Degree],"&gt;="&amp;H14)</f>
        <v>1</v>
      </c>
      <c r="J13" s="41">
        <f t="shared" si="4"/>
        <v>4.000000000000001</v>
      </c>
      <c r="K13" s="42">
        <f>COUNTIF(Vertices[Betweenness Centrality],"&gt;= "&amp;J13)-COUNTIF(Vertices[Betweenness Centrality],"&gt;="&amp;J14)</f>
        <v>0</v>
      </c>
      <c r="L13" s="41">
        <f t="shared" si="5"/>
        <v>0.07555579999999994</v>
      </c>
      <c r="M13" s="42">
        <f>COUNTIF(Vertices[Closeness Centrality],"&gt;= "&amp;L13)-COUNTIF(Vertices[Closeness Centrality],"&gt;="&amp;L14)</f>
        <v>0</v>
      </c>
      <c r="N13" s="41">
        <f t="shared" si="6"/>
        <v>0.08702740000000003</v>
      </c>
      <c r="O13" s="42">
        <f>COUNTIF(Vertices[Eigenvector Centrality],"&gt;= "&amp;N13)-COUNTIF(Vertices[Eigenvector Centrality],"&gt;="&amp;N14)</f>
        <v>0</v>
      </c>
      <c r="P13" s="41">
        <f t="shared" si="7"/>
        <v>0.8598513999999999</v>
      </c>
      <c r="Q13" s="42">
        <f>COUNTIF(Vertices[PageRank],"&gt;= "&amp;P13)-COUNTIF(Vertices[PageRank],"&gt;="&amp;P14)</f>
        <v>0</v>
      </c>
      <c r="R13" s="41">
        <f t="shared" si="8"/>
        <v>0.23333333333333345</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0.8727272727272729</v>
      </c>
      <c r="G14" s="40">
        <f>COUNTIF(Vertices[In-Degree],"&gt;= "&amp;F14)-COUNTIF(Vertices[In-Degree],"&gt;="&amp;F15)</f>
        <v>0</v>
      </c>
      <c r="H14" s="39">
        <f t="shared" si="3"/>
        <v>1.090909090909091</v>
      </c>
      <c r="I14" s="40">
        <f>COUNTIF(Vertices[Out-Degree],"&gt;= "&amp;H14)-COUNTIF(Vertices[Out-Degree],"&gt;="&amp;H15)</f>
        <v>0</v>
      </c>
      <c r="J14" s="39">
        <f t="shared" si="4"/>
        <v>4.363636363636364</v>
      </c>
      <c r="K14" s="40">
        <f>COUNTIF(Vertices[Betweenness Centrality],"&gt;= "&amp;J14)-COUNTIF(Vertices[Betweenness Centrality],"&gt;="&amp;J15)</f>
        <v>0</v>
      </c>
      <c r="L14" s="39">
        <f t="shared" si="5"/>
        <v>0.07636387272727266</v>
      </c>
      <c r="M14" s="40">
        <f>COUNTIF(Vertices[Closeness Centrality],"&gt;= "&amp;L14)-COUNTIF(Vertices[Closeness Centrality],"&gt;="&amp;L15)</f>
        <v>0</v>
      </c>
      <c r="N14" s="39">
        <f t="shared" si="6"/>
        <v>0.08952216363636367</v>
      </c>
      <c r="O14" s="40">
        <f>COUNTIF(Vertices[Eigenvector Centrality],"&gt;= "&amp;N14)-COUNTIF(Vertices[Eigenvector Centrality],"&gt;="&amp;N15)</f>
        <v>0</v>
      </c>
      <c r="P14" s="39">
        <f t="shared" si="7"/>
        <v>0.8759341636363636</v>
      </c>
      <c r="Q14" s="40">
        <f>COUNTIF(Vertices[PageRank],"&gt;= "&amp;P14)-COUNTIF(Vertices[PageRank],"&gt;="&amp;P15)</f>
        <v>0</v>
      </c>
      <c r="R14" s="39">
        <f t="shared" si="8"/>
        <v>0.23939393939393952</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0.9454545454545457</v>
      </c>
      <c r="G15" s="42">
        <f>COUNTIF(Vertices[In-Degree],"&gt;= "&amp;F15)-COUNTIF(Vertices[In-Degree],"&gt;="&amp;F16)</f>
        <v>2</v>
      </c>
      <c r="H15" s="41">
        <f t="shared" si="3"/>
        <v>1.1818181818181819</v>
      </c>
      <c r="I15" s="42">
        <f>COUNTIF(Vertices[Out-Degree],"&gt;= "&amp;H15)-COUNTIF(Vertices[Out-Degree],"&gt;="&amp;H16)</f>
        <v>0</v>
      </c>
      <c r="J15" s="41">
        <f t="shared" si="4"/>
        <v>4.7272727272727275</v>
      </c>
      <c r="K15" s="42">
        <f>COUNTIF(Vertices[Betweenness Centrality],"&gt;= "&amp;J15)-COUNTIF(Vertices[Betweenness Centrality],"&gt;="&amp;J16)</f>
        <v>0</v>
      </c>
      <c r="L15" s="41">
        <f t="shared" si="5"/>
        <v>0.07717194545454538</v>
      </c>
      <c r="M15" s="42">
        <f>COUNTIF(Vertices[Closeness Centrality],"&gt;= "&amp;L15)-COUNTIF(Vertices[Closeness Centrality],"&gt;="&amp;L16)</f>
        <v>0</v>
      </c>
      <c r="N15" s="41">
        <f t="shared" si="6"/>
        <v>0.09201692727272731</v>
      </c>
      <c r="O15" s="42">
        <f>COUNTIF(Vertices[Eigenvector Centrality],"&gt;= "&amp;N15)-COUNTIF(Vertices[Eigenvector Centrality],"&gt;="&amp;N16)</f>
        <v>0</v>
      </c>
      <c r="P15" s="41">
        <f t="shared" si="7"/>
        <v>0.8920169272727272</v>
      </c>
      <c r="Q15" s="42">
        <f>COUNTIF(Vertices[PageRank],"&gt;= "&amp;P15)-COUNTIF(Vertices[PageRank],"&gt;="&amp;P16)</f>
        <v>0</v>
      </c>
      <c r="R15" s="41">
        <f t="shared" si="8"/>
        <v>0.2454545454545456</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1.0181818181818183</v>
      </c>
      <c r="G16" s="40">
        <f>COUNTIF(Vertices[In-Degree],"&gt;= "&amp;F16)-COUNTIF(Vertices[In-Degree],"&gt;="&amp;F17)</f>
        <v>0</v>
      </c>
      <c r="H16" s="39">
        <f t="shared" si="3"/>
        <v>1.2727272727272727</v>
      </c>
      <c r="I16" s="40">
        <f>COUNTIF(Vertices[Out-Degree],"&gt;= "&amp;H16)-COUNTIF(Vertices[Out-Degree],"&gt;="&amp;H17)</f>
        <v>0</v>
      </c>
      <c r="J16" s="39">
        <f t="shared" si="4"/>
        <v>5.090909090909091</v>
      </c>
      <c r="K16" s="40">
        <f>COUNTIF(Vertices[Betweenness Centrality],"&gt;= "&amp;J16)-COUNTIF(Vertices[Betweenness Centrality],"&gt;="&amp;J17)</f>
        <v>0</v>
      </c>
      <c r="L16" s="39">
        <f t="shared" si="5"/>
        <v>0.0779800181818181</v>
      </c>
      <c r="M16" s="40">
        <f>COUNTIF(Vertices[Closeness Centrality],"&gt;= "&amp;L16)-COUNTIF(Vertices[Closeness Centrality],"&gt;="&amp;L17)</f>
        <v>0</v>
      </c>
      <c r="N16" s="39">
        <f t="shared" si="6"/>
        <v>0.09451169090909095</v>
      </c>
      <c r="O16" s="40">
        <f>COUNTIF(Vertices[Eigenvector Centrality],"&gt;= "&amp;N16)-COUNTIF(Vertices[Eigenvector Centrality],"&gt;="&amp;N17)</f>
        <v>0</v>
      </c>
      <c r="P16" s="39">
        <f t="shared" si="7"/>
        <v>0.9080996909090908</v>
      </c>
      <c r="Q16" s="40">
        <f>COUNTIF(Vertices[PageRank],"&gt;= "&amp;P16)-COUNTIF(Vertices[PageRank],"&gt;="&amp;P17)</f>
        <v>0</v>
      </c>
      <c r="R16" s="39">
        <f t="shared" si="8"/>
        <v>0.25151515151515164</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1.090909090909091</v>
      </c>
      <c r="G17" s="42">
        <f>COUNTIF(Vertices[In-Degree],"&gt;= "&amp;F17)-COUNTIF(Vertices[In-Degree],"&gt;="&amp;F18)</f>
        <v>0</v>
      </c>
      <c r="H17" s="41">
        <f t="shared" si="3"/>
        <v>1.3636363636363635</v>
      </c>
      <c r="I17" s="42">
        <f>COUNTIF(Vertices[Out-Degree],"&gt;= "&amp;H17)-COUNTIF(Vertices[Out-Degree],"&gt;="&amp;H18)</f>
        <v>0</v>
      </c>
      <c r="J17" s="41">
        <f t="shared" si="4"/>
        <v>5.454545454545454</v>
      </c>
      <c r="K17" s="42">
        <f>COUNTIF(Vertices[Betweenness Centrality],"&gt;= "&amp;J17)-COUNTIF(Vertices[Betweenness Centrality],"&gt;="&amp;J18)</f>
        <v>0</v>
      </c>
      <c r="L17" s="41">
        <f t="shared" si="5"/>
        <v>0.07878809090909082</v>
      </c>
      <c r="M17" s="42">
        <f>COUNTIF(Vertices[Closeness Centrality],"&gt;= "&amp;L17)-COUNTIF(Vertices[Closeness Centrality],"&gt;="&amp;L18)</f>
        <v>0</v>
      </c>
      <c r="N17" s="41">
        <f t="shared" si="6"/>
        <v>0.09700645454545459</v>
      </c>
      <c r="O17" s="42">
        <f>COUNTIF(Vertices[Eigenvector Centrality],"&gt;= "&amp;N17)-COUNTIF(Vertices[Eigenvector Centrality],"&gt;="&amp;N18)</f>
        <v>0</v>
      </c>
      <c r="P17" s="41">
        <f t="shared" si="7"/>
        <v>0.9241824545454544</v>
      </c>
      <c r="Q17" s="42">
        <f>COUNTIF(Vertices[PageRank],"&gt;= "&amp;P17)-COUNTIF(Vertices[PageRank],"&gt;="&amp;P18)</f>
        <v>0</v>
      </c>
      <c r="R17" s="41">
        <f t="shared" si="8"/>
        <v>0.2575757575757577</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1.4545454545454544</v>
      </c>
      <c r="I18" s="40">
        <f>COUNTIF(Vertices[Out-Degree],"&gt;= "&amp;H18)-COUNTIF(Vertices[Out-Degree],"&gt;="&amp;H19)</f>
        <v>0</v>
      </c>
      <c r="J18" s="39">
        <f t="shared" si="4"/>
        <v>5.8181818181818175</v>
      </c>
      <c r="K18" s="40">
        <f>COUNTIF(Vertices[Betweenness Centrality],"&gt;= "&amp;J18)-COUNTIF(Vertices[Betweenness Centrality],"&gt;="&amp;J19)</f>
        <v>0</v>
      </c>
      <c r="L18" s="39">
        <f t="shared" si="5"/>
        <v>0.07959616363636354</v>
      </c>
      <c r="M18" s="40">
        <f>COUNTIF(Vertices[Closeness Centrality],"&gt;= "&amp;L18)-COUNTIF(Vertices[Closeness Centrality],"&gt;="&amp;L19)</f>
        <v>0</v>
      </c>
      <c r="N18" s="39">
        <f t="shared" si="6"/>
        <v>0.09950121818181823</v>
      </c>
      <c r="O18" s="40">
        <f>COUNTIF(Vertices[Eigenvector Centrality],"&gt;= "&amp;N18)-COUNTIF(Vertices[Eigenvector Centrality],"&gt;="&amp;N19)</f>
        <v>0</v>
      </c>
      <c r="P18" s="39">
        <f t="shared" si="7"/>
        <v>0.9402652181818181</v>
      </c>
      <c r="Q18" s="40">
        <f>COUNTIF(Vertices[PageRank],"&gt;= "&amp;P18)-COUNTIF(Vertices[PageRank],"&gt;="&amp;P19)</f>
        <v>0</v>
      </c>
      <c r="R18" s="39">
        <f t="shared" si="8"/>
        <v>0.2636363636363637</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1.2363636363636366</v>
      </c>
      <c r="G19" s="42">
        <f>COUNTIF(Vertices[In-Degree],"&gt;= "&amp;F19)-COUNTIF(Vertices[In-Degree],"&gt;="&amp;F20)</f>
        <v>0</v>
      </c>
      <c r="H19" s="41">
        <f t="shared" si="3"/>
        <v>1.5454545454545452</v>
      </c>
      <c r="I19" s="42">
        <f>COUNTIF(Vertices[Out-Degree],"&gt;= "&amp;H19)-COUNTIF(Vertices[Out-Degree],"&gt;="&amp;H20)</f>
        <v>0</v>
      </c>
      <c r="J19" s="41">
        <f t="shared" si="4"/>
        <v>6.181818181818181</v>
      </c>
      <c r="K19" s="42">
        <f>COUNTIF(Vertices[Betweenness Centrality],"&gt;= "&amp;J19)-COUNTIF(Vertices[Betweenness Centrality],"&gt;="&amp;J20)</f>
        <v>0</v>
      </c>
      <c r="L19" s="41">
        <f t="shared" si="5"/>
        <v>0.08040423636363626</v>
      </c>
      <c r="M19" s="42">
        <f>COUNTIF(Vertices[Closeness Centrality],"&gt;= "&amp;L19)-COUNTIF(Vertices[Closeness Centrality],"&gt;="&amp;L20)</f>
        <v>0</v>
      </c>
      <c r="N19" s="41">
        <f t="shared" si="6"/>
        <v>0.10199598181818187</v>
      </c>
      <c r="O19" s="42">
        <f>COUNTIF(Vertices[Eigenvector Centrality],"&gt;= "&amp;N19)-COUNTIF(Vertices[Eigenvector Centrality],"&gt;="&amp;N20)</f>
        <v>0</v>
      </c>
      <c r="P19" s="41">
        <f t="shared" si="7"/>
        <v>0.9563479818181817</v>
      </c>
      <c r="Q19" s="42">
        <f>COUNTIF(Vertices[PageRank],"&gt;= "&amp;P19)-COUNTIF(Vertices[PageRank],"&gt;="&amp;P20)</f>
        <v>0</v>
      </c>
      <c r="R19" s="41">
        <f t="shared" si="8"/>
        <v>0.26969696969696977</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1.3090909090909093</v>
      </c>
      <c r="G20" s="40">
        <f>COUNTIF(Vertices[In-Degree],"&gt;= "&amp;F20)-COUNTIF(Vertices[In-Degree],"&gt;="&amp;F21)</f>
        <v>0</v>
      </c>
      <c r="H20" s="39">
        <f t="shared" si="3"/>
        <v>1.636363636363636</v>
      </c>
      <c r="I20" s="40">
        <f>COUNTIF(Vertices[Out-Degree],"&gt;= "&amp;H20)-COUNTIF(Vertices[Out-Degree],"&gt;="&amp;H21)</f>
        <v>0</v>
      </c>
      <c r="J20" s="39">
        <f t="shared" si="4"/>
        <v>6.545454545454544</v>
      </c>
      <c r="K20" s="40">
        <f>COUNTIF(Vertices[Betweenness Centrality],"&gt;= "&amp;J20)-COUNTIF(Vertices[Betweenness Centrality],"&gt;="&amp;J21)</f>
        <v>0</v>
      </c>
      <c r="L20" s="39">
        <f t="shared" si="5"/>
        <v>0.08121230909090899</v>
      </c>
      <c r="M20" s="40">
        <f>COUNTIF(Vertices[Closeness Centrality],"&gt;= "&amp;L20)-COUNTIF(Vertices[Closeness Centrality],"&gt;="&amp;L21)</f>
        <v>0</v>
      </c>
      <c r="N20" s="39">
        <f t="shared" si="6"/>
        <v>0.10449074545454551</v>
      </c>
      <c r="O20" s="40">
        <f>COUNTIF(Vertices[Eigenvector Centrality],"&gt;= "&amp;N20)-COUNTIF(Vertices[Eigenvector Centrality],"&gt;="&amp;N21)</f>
        <v>0</v>
      </c>
      <c r="P20" s="39">
        <f t="shared" si="7"/>
        <v>0.9724307454545453</v>
      </c>
      <c r="Q20" s="40">
        <f>COUNTIF(Vertices[PageRank],"&gt;= "&amp;P20)-COUNTIF(Vertices[PageRank],"&gt;="&amp;P21)</f>
        <v>0</v>
      </c>
      <c r="R20" s="39">
        <f t="shared" si="8"/>
        <v>0.2757575757575758</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1.381818181818182</v>
      </c>
      <c r="G21" s="42">
        <f>COUNTIF(Vertices[In-Degree],"&gt;= "&amp;F21)-COUNTIF(Vertices[In-Degree],"&gt;="&amp;F22)</f>
        <v>0</v>
      </c>
      <c r="H21" s="41">
        <f t="shared" si="3"/>
        <v>1.7272727272727268</v>
      </c>
      <c r="I21" s="42">
        <f>COUNTIF(Vertices[Out-Degree],"&gt;= "&amp;H21)-COUNTIF(Vertices[Out-Degree],"&gt;="&amp;H22)</f>
        <v>0</v>
      </c>
      <c r="J21" s="41">
        <f t="shared" si="4"/>
        <v>6.909090909090907</v>
      </c>
      <c r="K21" s="42">
        <f>COUNTIF(Vertices[Betweenness Centrality],"&gt;= "&amp;J21)-COUNTIF(Vertices[Betweenness Centrality],"&gt;="&amp;J22)</f>
        <v>0</v>
      </c>
      <c r="L21" s="41">
        <f t="shared" si="5"/>
        <v>0.0820203818181817</v>
      </c>
      <c r="M21" s="42">
        <f>COUNTIF(Vertices[Closeness Centrality],"&gt;= "&amp;L21)-COUNTIF(Vertices[Closeness Centrality],"&gt;="&amp;L22)</f>
        <v>0</v>
      </c>
      <c r="N21" s="41">
        <f t="shared" si="6"/>
        <v>0.10698550909090915</v>
      </c>
      <c r="O21" s="42">
        <f>COUNTIF(Vertices[Eigenvector Centrality],"&gt;= "&amp;N21)-COUNTIF(Vertices[Eigenvector Centrality],"&gt;="&amp;N22)</f>
        <v>0</v>
      </c>
      <c r="P21" s="41">
        <f t="shared" si="7"/>
        <v>0.988513509090909</v>
      </c>
      <c r="Q21" s="42">
        <f>COUNTIF(Vertices[PageRank],"&gt;= "&amp;P21)-COUNTIF(Vertices[PageRank],"&gt;="&amp;P22)</f>
        <v>0</v>
      </c>
      <c r="R21" s="41">
        <f t="shared" si="8"/>
        <v>0.28181818181818186</v>
      </c>
      <c r="S21" s="46">
        <f>COUNTIF(Vertices[Clustering Coefficient],"&gt;= "&amp;R21)-COUNTIF(Vertices[Clustering Coefficient],"&gt;="&amp;R22)</f>
        <v>0</v>
      </c>
      <c r="T21" s="41" t="e">
        <f ca="1" t="shared" si="9"/>
        <v>#REF!</v>
      </c>
      <c r="U21" s="42" t="e">
        <f ca="1" t="shared" si="0"/>
        <v>#REF!</v>
      </c>
    </row>
    <row r="22" spans="1:21" ht="15">
      <c r="A22" s="36" t="s">
        <v>154</v>
      </c>
      <c r="B22" s="36">
        <v>8</v>
      </c>
      <c r="D22" s="34">
        <f t="shared" si="1"/>
        <v>0</v>
      </c>
      <c r="E22" s="3">
        <f>COUNTIF(Vertices[Degree],"&gt;= "&amp;D22)-COUNTIF(Vertices[Degree],"&gt;="&amp;D23)</f>
        <v>0</v>
      </c>
      <c r="F22" s="39">
        <f t="shared" si="2"/>
        <v>1.4545454545454548</v>
      </c>
      <c r="G22" s="40">
        <f>COUNTIF(Vertices[In-Degree],"&gt;= "&amp;F22)-COUNTIF(Vertices[In-Degree],"&gt;="&amp;F23)</f>
        <v>0</v>
      </c>
      <c r="H22" s="39">
        <f t="shared" si="3"/>
        <v>1.8181818181818177</v>
      </c>
      <c r="I22" s="40">
        <f>COUNTIF(Vertices[Out-Degree],"&gt;= "&amp;H22)-COUNTIF(Vertices[Out-Degree],"&gt;="&amp;H23)</f>
        <v>0</v>
      </c>
      <c r="J22" s="39">
        <f t="shared" si="4"/>
        <v>7.272727272727271</v>
      </c>
      <c r="K22" s="40">
        <f>COUNTIF(Vertices[Betweenness Centrality],"&gt;= "&amp;J22)-COUNTIF(Vertices[Betweenness Centrality],"&gt;="&amp;J23)</f>
        <v>0</v>
      </c>
      <c r="L22" s="39">
        <f t="shared" si="5"/>
        <v>0.08282845454545443</v>
      </c>
      <c r="M22" s="40">
        <f>COUNTIF(Vertices[Closeness Centrality],"&gt;= "&amp;L22)-COUNTIF(Vertices[Closeness Centrality],"&gt;="&amp;L23)</f>
        <v>0</v>
      </c>
      <c r="N22" s="39">
        <f t="shared" si="6"/>
        <v>0.10948027272727279</v>
      </c>
      <c r="O22" s="40">
        <f>COUNTIF(Vertices[Eigenvector Centrality],"&gt;= "&amp;N22)-COUNTIF(Vertices[Eigenvector Centrality],"&gt;="&amp;N23)</f>
        <v>0</v>
      </c>
      <c r="P22" s="39">
        <f t="shared" si="7"/>
        <v>1.0045962727272726</v>
      </c>
      <c r="Q22" s="40">
        <f>COUNTIF(Vertices[PageRank],"&gt;= "&amp;P22)-COUNTIF(Vertices[PageRank],"&gt;="&amp;P23)</f>
        <v>0</v>
      </c>
      <c r="R22" s="39">
        <f t="shared" si="8"/>
        <v>0.2878787878787879</v>
      </c>
      <c r="S22" s="45">
        <f>COUNTIF(Vertices[Clustering Coefficient],"&gt;= "&amp;R22)-COUNTIF(Vertices[Clustering Coefficient],"&gt;="&amp;R23)</f>
        <v>0</v>
      </c>
      <c r="T22" s="39" t="e">
        <f ca="1" t="shared" si="9"/>
        <v>#REF!</v>
      </c>
      <c r="U22" s="40" t="e">
        <f ca="1" t="shared" si="0"/>
        <v>#REF!</v>
      </c>
    </row>
    <row r="23" spans="1:21" ht="15">
      <c r="A23" s="36" t="s">
        <v>155</v>
      </c>
      <c r="B23" s="36">
        <v>15</v>
      </c>
      <c r="D23" s="34">
        <f t="shared" si="1"/>
        <v>0</v>
      </c>
      <c r="E23" s="3">
        <f>COUNTIF(Vertices[Degree],"&gt;= "&amp;D23)-COUNTIF(Vertices[Degree],"&gt;="&amp;D24)</f>
        <v>0</v>
      </c>
      <c r="F23" s="41">
        <f t="shared" si="2"/>
        <v>1.5272727272727276</v>
      </c>
      <c r="G23" s="42">
        <f>COUNTIF(Vertices[In-Degree],"&gt;= "&amp;F23)-COUNTIF(Vertices[In-Degree],"&gt;="&amp;F24)</f>
        <v>0</v>
      </c>
      <c r="H23" s="41">
        <f t="shared" si="3"/>
        <v>1.9090909090909085</v>
      </c>
      <c r="I23" s="42">
        <f>COUNTIF(Vertices[Out-Degree],"&gt;= "&amp;H23)-COUNTIF(Vertices[Out-Degree],"&gt;="&amp;H24)</f>
        <v>0</v>
      </c>
      <c r="J23" s="41">
        <f t="shared" si="4"/>
        <v>7.636363636363634</v>
      </c>
      <c r="K23" s="42">
        <f>COUNTIF(Vertices[Betweenness Centrality],"&gt;= "&amp;J23)-COUNTIF(Vertices[Betweenness Centrality],"&gt;="&amp;J24)</f>
        <v>0</v>
      </c>
      <c r="L23" s="41">
        <f t="shared" si="5"/>
        <v>0.08363652727272715</v>
      </c>
      <c r="M23" s="42">
        <f>COUNTIF(Vertices[Closeness Centrality],"&gt;= "&amp;L23)-COUNTIF(Vertices[Closeness Centrality],"&gt;="&amp;L24)</f>
        <v>0</v>
      </c>
      <c r="N23" s="41">
        <f t="shared" si="6"/>
        <v>0.11197503636363643</v>
      </c>
      <c r="O23" s="42">
        <f>COUNTIF(Vertices[Eigenvector Centrality],"&gt;= "&amp;N23)-COUNTIF(Vertices[Eigenvector Centrality],"&gt;="&amp;N24)</f>
        <v>3</v>
      </c>
      <c r="P23" s="41">
        <f t="shared" si="7"/>
        <v>1.0206790363636362</v>
      </c>
      <c r="Q23" s="42">
        <f>COUNTIF(Vertices[PageRank],"&gt;= "&amp;P23)-COUNTIF(Vertices[PageRank],"&gt;="&amp;P24)</f>
        <v>0</v>
      </c>
      <c r="R23" s="41">
        <f t="shared" si="8"/>
        <v>0.29393939393939394</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1.6000000000000003</v>
      </c>
      <c r="G24" s="40">
        <f>COUNTIF(Vertices[In-Degree],"&gt;= "&amp;F24)-COUNTIF(Vertices[In-Degree],"&gt;="&amp;F25)</f>
        <v>0</v>
      </c>
      <c r="H24" s="39">
        <f t="shared" si="3"/>
        <v>1.9999999999999993</v>
      </c>
      <c r="I24" s="40">
        <f>COUNTIF(Vertices[Out-Degree],"&gt;= "&amp;H24)-COUNTIF(Vertices[Out-Degree],"&gt;="&amp;H25)</f>
        <v>1</v>
      </c>
      <c r="J24" s="39">
        <f t="shared" si="4"/>
        <v>7.999999999999997</v>
      </c>
      <c r="K24" s="40">
        <f>COUNTIF(Vertices[Betweenness Centrality],"&gt;= "&amp;J24)-COUNTIF(Vertices[Betweenness Centrality],"&gt;="&amp;J25)</f>
        <v>0</v>
      </c>
      <c r="L24" s="39">
        <f t="shared" si="5"/>
        <v>0.08444459999999987</v>
      </c>
      <c r="M24" s="40">
        <f>COUNTIF(Vertices[Closeness Centrality],"&gt;= "&amp;L24)-COUNTIF(Vertices[Closeness Centrality],"&gt;="&amp;L25)</f>
        <v>0</v>
      </c>
      <c r="N24" s="39">
        <f t="shared" si="6"/>
        <v>0.11446980000000007</v>
      </c>
      <c r="O24" s="40">
        <f>COUNTIF(Vertices[Eigenvector Centrality],"&gt;= "&amp;N24)-COUNTIF(Vertices[Eigenvector Centrality],"&gt;="&amp;N25)</f>
        <v>0</v>
      </c>
      <c r="P24" s="39">
        <f t="shared" si="7"/>
        <v>1.0367617999999998</v>
      </c>
      <c r="Q24" s="40">
        <f>COUNTIF(Vertices[PageRank],"&gt;= "&amp;P24)-COUNTIF(Vertices[PageRank],"&gt;="&amp;P25)</f>
        <v>0</v>
      </c>
      <c r="R24" s="39">
        <f t="shared" si="8"/>
        <v>0.3</v>
      </c>
      <c r="S24" s="45">
        <f>COUNTIF(Vertices[Clustering Coefficient],"&gt;= "&amp;R24)-COUNTIF(Vertices[Clustering Coefficient],"&gt;="&amp;R25)</f>
        <v>0</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1.672727272727273</v>
      </c>
      <c r="G25" s="42">
        <f>COUNTIF(Vertices[In-Degree],"&gt;= "&amp;F25)-COUNTIF(Vertices[In-Degree],"&gt;="&amp;F26)</f>
        <v>0</v>
      </c>
      <c r="H25" s="41">
        <f t="shared" si="3"/>
        <v>2.0909090909090904</v>
      </c>
      <c r="I25" s="42">
        <f>COUNTIF(Vertices[Out-Degree],"&gt;= "&amp;H25)-COUNTIF(Vertices[Out-Degree],"&gt;="&amp;H26)</f>
        <v>0</v>
      </c>
      <c r="J25" s="41">
        <f t="shared" si="4"/>
        <v>8.363636363636362</v>
      </c>
      <c r="K25" s="42">
        <f>COUNTIF(Vertices[Betweenness Centrality],"&gt;= "&amp;J25)-COUNTIF(Vertices[Betweenness Centrality],"&gt;="&amp;J26)</f>
        <v>0</v>
      </c>
      <c r="L25" s="41">
        <f t="shared" si="5"/>
        <v>0.08525267272727259</v>
      </c>
      <c r="M25" s="42">
        <f>COUNTIF(Vertices[Closeness Centrality],"&gt;= "&amp;L25)-COUNTIF(Vertices[Closeness Centrality],"&gt;="&amp;L26)</f>
        <v>0</v>
      </c>
      <c r="N25" s="41">
        <f t="shared" si="6"/>
        <v>0.1169645636363637</v>
      </c>
      <c r="O25" s="42">
        <f>COUNTIF(Vertices[Eigenvector Centrality],"&gt;= "&amp;N25)-COUNTIF(Vertices[Eigenvector Centrality],"&gt;="&amp;N26)</f>
        <v>0</v>
      </c>
      <c r="P25" s="41">
        <f t="shared" si="7"/>
        <v>1.0528445636363635</v>
      </c>
      <c r="Q25" s="42">
        <f>COUNTIF(Vertices[PageRank],"&gt;= "&amp;P25)-COUNTIF(Vertices[PageRank],"&gt;="&amp;P26)</f>
        <v>0</v>
      </c>
      <c r="R25" s="41">
        <f t="shared" si="8"/>
        <v>0.30606060606060603</v>
      </c>
      <c r="S25" s="46">
        <f>COUNTIF(Vertices[Clustering Coefficient],"&gt;= "&amp;R25)-COUNTIF(Vertices[Clustering Coefficient],"&gt;="&amp;R26)</f>
        <v>0</v>
      </c>
      <c r="T25" s="41" t="e">
        <f ca="1" t="shared" si="9"/>
        <v>#REF!</v>
      </c>
      <c r="U25" s="42" t="e">
        <f ca="1" t="shared" si="0"/>
        <v>#REF!</v>
      </c>
    </row>
    <row r="26" spans="1:21" ht="15">
      <c r="A26" s="36" t="s">
        <v>157</v>
      </c>
      <c r="B26" s="36">
        <v>1.5625</v>
      </c>
      <c r="D26" s="34">
        <f t="shared" si="1"/>
        <v>0</v>
      </c>
      <c r="E26" s="3">
        <f>COUNTIF(Vertices[Degree],"&gt;= "&amp;D26)-COUNTIF(Vertices[Degree],"&gt;="&amp;D28)</f>
        <v>0</v>
      </c>
      <c r="F26" s="39">
        <f t="shared" si="2"/>
        <v>1.7454545454545458</v>
      </c>
      <c r="G26" s="40">
        <f>COUNTIF(Vertices[In-Degree],"&gt;= "&amp;F26)-COUNTIF(Vertices[In-Degree],"&gt;="&amp;F28)</f>
        <v>0</v>
      </c>
      <c r="H26" s="39">
        <f t="shared" si="3"/>
        <v>2.181818181818181</v>
      </c>
      <c r="I26" s="40">
        <f>COUNTIF(Vertices[Out-Degree],"&gt;= "&amp;H26)-COUNTIF(Vertices[Out-Degree],"&gt;="&amp;H28)</f>
        <v>0</v>
      </c>
      <c r="J26" s="39">
        <f t="shared" si="4"/>
        <v>8.727272727272725</v>
      </c>
      <c r="K26" s="40">
        <f>COUNTIF(Vertices[Betweenness Centrality],"&gt;= "&amp;J26)-COUNTIF(Vertices[Betweenness Centrality],"&gt;="&amp;J28)</f>
        <v>0</v>
      </c>
      <c r="L26" s="39">
        <f t="shared" si="5"/>
        <v>0.08606074545454531</v>
      </c>
      <c r="M26" s="40">
        <f>COUNTIF(Vertices[Closeness Centrality],"&gt;= "&amp;L26)-COUNTIF(Vertices[Closeness Centrality],"&gt;="&amp;L28)</f>
        <v>0</v>
      </c>
      <c r="N26" s="39">
        <f t="shared" si="6"/>
        <v>0.11945932727272734</v>
      </c>
      <c r="O26" s="40">
        <f>COUNTIF(Vertices[Eigenvector Centrality],"&gt;= "&amp;N26)-COUNTIF(Vertices[Eigenvector Centrality],"&gt;="&amp;N28)</f>
        <v>0</v>
      </c>
      <c r="P26" s="39">
        <f t="shared" si="7"/>
        <v>1.068927327272727</v>
      </c>
      <c r="Q26" s="40">
        <f>COUNTIF(Vertices[PageRank],"&gt;= "&amp;P26)-COUNTIF(Vertices[PageRank],"&gt;="&amp;P28)</f>
        <v>0</v>
      </c>
      <c r="R26" s="39">
        <f t="shared" si="8"/>
        <v>0.3121212121212121</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-4</v>
      </c>
      <c r="H27" s="78"/>
      <c r="I27" s="79">
        <f>COUNTIF(Vertices[Out-Degree],"&gt;= "&amp;H27)-COUNTIF(Vertices[Out-Degree],"&gt;="&amp;H28)</f>
        <v>-2</v>
      </c>
      <c r="J27" s="78"/>
      <c r="K27" s="79">
        <f>COUNTIF(Vertices[Betweenness Centrality],"&gt;= "&amp;J27)-COUNTIF(Vertices[Betweenness Centrality],"&gt;="&amp;J28)</f>
        <v>-3</v>
      </c>
      <c r="L27" s="78"/>
      <c r="M27" s="79">
        <f>COUNTIF(Vertices[Closeness Centrality],"&gt;= "&amp;L27)-COUNTIF(Vertices[Closeness Centrality],"&gt;="&amp;L28)</f>
        <v>-3</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158</v>
      </c>
      <c r="B28" s="36">
        <v>0.21428571428571427</v>
      </c>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2.272727272727272</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0.08686881818181803</v>
      </c>
      <c r="M28" s="42">
        <f>COUNTIF(Vertices[Closeness Centrality],"&gt;= "&amp;L28)-COUNTIF(Vertices[Closeness Centrality],"&gt;="&amp;L40)</f>
        <v>0</v>
      </c>
      <c r="N28" s="41">
        <f>N26+($N$57-$N$2)/BinDivisor</f>
        <v>0.12195409090909098</v>
      </c>
      <c r="O28" s="42">
        <f>COUNTIF(Vertices[Eigenvector Centrality],"&gt;= "&amp;N28)-COUNTIF(Vertices[Eigenvector Centrality],"&gt;="&amp;N40)</f>
        <v>0</v>
      </c>
      <c r="P28" s="41">
        <f>P26+($P$57-$P$2)/BinDivisor</f>
        <v>1.0850100909090907</v>
      </c>
      <c r="Q28" s="42">
        <f>COUNTIF(Vertices[PageRank],"&gt;= "&amp;P28)-COUNTIF(Vertices[PageRank],"&gt;="&amp;P40)</f>
        <v>0</v>
      </c>
      <c r="R28" s="41">
        <f>R26+($R$57-$R$2)/BinDivisor</f>
        <v>0.3181818181818181</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399</v>
      </c>
      <c r="B29" s="36">
        <v>0.311111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400</v>
      </c>
      <c r="B31" s="36" t="s">
        <v>401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-2</v>
      </c>
      <c r="J38" s="78"/>
      <c r="K38" s="79">
        <f>COUNTIF(Vertices[Betweenness Centrality],"&gt;= "&amp;J38)-COUNTIF(Vertices[Betweenness Centrality],"&gt;="&amp;J40)</f>
        <v>-3</v>
      </c>
      <c r="L38" s="78"/>
      <c r="M38" s="79">
        <f>COUNTIF(Vertices[Closeness Centrality],"&gt;= "&amp;L38)-COUNTIF(Vertices[Closeness Centrality],"&gt;="&amp;L40)</f>
        <v>-3</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-2</v>
      </c>
      <c r="J39" s="78"/>
      <c r="K39" s="79">
        <f>COUNTIF(Vertices[Betweenness Centrality],"&gt;= "&amp;J39)-COUNTIF(Vertices[Betweenness Centrality],"&gt;="&amp;J40)</f>
        <v>-3</v>
      </c>
      <c r="L39" s="78"/>
      <c r="M39" s="79">
        <f>COUNTIF(Vertices[Closeness Centrality],"&gt;= "&amp;L39)-COUNTIF(Vertices[Closeness Centrality],"&gt;="&amp;L40)</f>
        <v>-3</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2.363636363636363</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0.08767689090909075</v>
      </c>
      <c r="M40" s="40">
        <f>COUNTIF(Vertices[Closeness Centrality],"&gt;= "&amp;L40)-COUNTIF(Vertices[Closeness Centrality],"&gt;="&amp;L41)</f>
        <v>0</v>
      </c>
      <c r="N40" s="39">
        <f>N28+($N$57-$N$2)/BinDivisor</f>
        <v>0.12444885454545462</v>
      </c>
      <c r="O40" s="40">
        <f>COUNTIF(Vertices[Eigenvector Centrality],"&gt;= "&amp;N40)-COUNTIF(Vertices[Eigenvector Centrality],"&gt;="&amp;N41)</f>
        <v>0</v>
      </c>
      <c r="P40" s="39">
        <f>P28+($P$57-$P$2)/BinDivisor</f>
        <v>1.1010928545454544</v>
      </c>
      <c r="Q40" s="40">
        <f>COUNTIF(Vertices[PageRank],"&gt;= "&amp;P40)-COUNTIF(Vertices[PageRank],"&gt;="&amp;P41)</f>
        <v>0</v>
      </c>
      <c r="R40" s="39">
        <f>R28+($R$57-$R$2)/BinDivisor</f>
        <v>0.32424242424242417</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3</v>
      </c>
      <c r="H41" s="41">
        <f aca="true" t="shared" si="12" ref="H41:H56">H40+($H$57-$H$2)/BinDivisor</f>
        <v>2.4545454545454537</v>
      </c>
      <c r="I41" s="42">
        <f>COUNTIF(Vertices[Out-Degree],"&gt;= "&amp;H41)-COUNTIF(Vertices[Out-Degree],"&gt;="&amp;H42)</f>
        <v>0</v>
      </c>
      <c r="J41" s="41">
        <f aca="true" t="shared" si="13" ref="J41:J56">J40+($J$57-$J$2)/BinDivisor</f>
        <v>9.818181818181815</v>
      </c>
      <c r="K41" s="42">
        <f>COUNTIF(Vertices[Betweenness Centrality],"&gt;= "&amp;J41)-COUNTIF(Vertices[Betweenness Centrality],"&gt;="&amp;J42)</f>
        <v>0</v>
      </c>
      <c r="L41" s="41">
        <f aca="true" t="shared" si="14" ref="L41:L56">L40+($L$57-$L$2)/BinDivisor</f>
        <v>0.08848496363636348</v>
      </c>
      <c r="M41" s="42">
        <f>COUNTIF(Vertices[Closeness Centrality],"&gt;= "&amp;L41)-COUNTIF(Vertices[Closeness Centrality],"&gt;="&amp;L42)</f>
        <v>0</v>
      </c>
      <c r="N41" s="41">
        <f aca="true" t="shared" si="15" ref="N41:N56">N40+($N$57-$N$2)/BinDivisor</f>
        <v>0.12694361818181826</v>
      </c>
      <c r="O41" s="42">
        <f>COUNTIF(Vertices[Eigenvector Centrality],"&gt;= "&amp;N41)-COUNTIF(Vertices[Eigenvector Centrality],"&gt;="&amp;N42)</f>
        <v>0</v>
      </c>
      <c r="P41" s="41">
        <f aca="true" t="shared" si="16" ref="P41:P56">P40+($P$57-$P$2)/BinDivisor</f>
        <v>1.117175618181818</v>
      </c>
      <c r="Q41" s="42">
        <f>COUNTIF(Vertices[PageRank],"&gt;= "&amp;P41)-COUNTIF(Vertices[PageRank],"&gt;="&amp;P42)</f>
        <v>0</v>
      </c>
      <c r="R41" s="41">
        <f aca="true" t="shared" si="17" ref="R41:R56">R40+($R$57-$R$2)/BinDivisor</f>
        <v>0.3303030303030302</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2.5454545454545445</v>
      </c>
      <c r="I42" s="40">
        <f>COUNTIF(Vertices[Out-Degree],"&gt;= "&amp;H42)-COUNTIF(Vertices[Out-Degree],"&gt;="&amp;H43)</f>
        <v>0</v>
      </c>
      <c r="J42" s="39">
        <f t="shared" si="13"/>
        <v>10.181818181818178</v>
      </c>
      <c r="K42" s="40">
        <f>COUNTIF(Vertices[Betweenness Centrality],"&gt;= "&amp;J42)-COUNTIF(Vertices[Betweenness Centrality],"&gt;="&amp;J43)</f>
        <v>0</v>
      </c>
      <c r="L42" s="39">
        <f t="shared" si="14"/>
        <v>0.0892930363636362</v>
      </c>
      <c r="M42" s="40">
        <f>COUNTIF(Vertices[Closeness Centrality],"&gt;= "&amp;L42)-COUNTIF(Vertices[Closeness Centrality],"&gt;="&amp;L43)</f>
        <v>0</v>
      </c>
      <c r="N42" s="39">
        <f t="shared" si="15"/>
        <v>0.1294383818181819</v>
      </c>
      <c r="O42" s="40">
        <f>COUNTIF(Vertices[Eigenvector Centrality],"&gt;= "&amp;N42)-COUNTIF(Vertices[Eigenvector Centrality],"&gt;="&amp;N43)</f>
        <v>0</v>
      </c>
      <c r="P42" s="39">
        <f t="shared" si="16"/>
        <v>1.1332583818181816</v>
      </c>
      <c r="Q42" s="40">
        <f>COUNTIF(Vertices[PageRank],"&gt;= "&amp;P42)-COUNTIF(Vertices[PageRank],"&gt;="&amp;P43)</f>
        <v>0</v>
      </c>
      <c r="R42" s="39">
        <f t="shared" si="17"/>
        <v>0.33636363636363625</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2.6363636363636354</v>
      </c>
      <c r="I43" s="42">
        <f>COUNTIF(Vertices[Out-Degree],"&gt;= "&amp;H43)-COUNTIF(Vertices[Out-Degree],"&gt;="&amp;H44)</f>
        <v>0</v>
      </c>
      <c r="J43" s="41">
        <f t="shared" si="13"/>
        <v>10.545454545454541</v>
      </c>
      <c r="K43" s="42">
        <f>COUNTIF(Vertices[Betweenness Centrality],"&gt;= "&amp;J43)-COUNTIF(Vertices[Betweenness Centrality],"&gt;="&amp;J44)</f>
        <v>0</v>
      </c>
      <c r="L43" s="41">
        <f t="shared" si="14"/>
        <v>0.09010110909090892</v>
      </c>
      <c r="M43" s="42">
        <f>COUNTIF(Vertices[Closeness Centrality],"&gt;= "&amp;L43)-COUNTIF(Vertices[Closeness Centrality],"&gt;="&amp;L44)</f>
        <v>0</v>
      </c>
      <c r="N43" s="41">
        <f t="shared" si="15"/>
        <v>0.13193314545454554</v>
      </c>
      <c r="O43" s="42">
        <f>COUNTIF(Vertices[Eigenvector Centrality],"&gt;= "&amp;N43)-COUNTIF(Vertices[Eigenvector Centrality],"&gt;="&amp;N44)</f>
        <v>0</v>
      </c>
      <c r="P43" s="41">
        <f t="shared" si="16"/>
        <v>1.1493411454545452</v>
      </c>
      <c r="Q43" s="42">
        <f>COUNTIF(Vertices[PageRank],"&gt;= "&amp;P43)-COUNTIF(Vertices[PageRank],"&gt;="&amp;P44)</f>
        <v>0</v>
      </c>
      <c r="R43" s="41">
        <f t="shared" si="17"/>
        <v>0.3424242424242423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2.727272727272726</v>
      </c>
      <c r="I44" s="40">
        <f>COUNTIF(Vertices[Out-Degree],"&gt;= "&amp;H44)-COUNTIF(Vertices[Out-Degree],"&gt;="&amp;H45)</f>
        <v>0</v>
      </c>
      <c r="J44" s="39">
        <f t="shared" si="13"/>
        <v>10.909090909090905</v>
      </c>
      <c r="K44" s="40">
        <f>COUNTIF(Vertices[Betweenness Centrality],"&gt;= "&amp;J44)-COUNTIF(Vertices[Betweenness Centrality],"&gt;="&amp;J45)</f>
        <v>0</v>
      </c>
      <c r="L44" s="39">
        <f t="shared" si="14"/>
        <v>0.09090918181818164</v>
      </c>
      <c r="M44" s="40">
        <f>COUNTIF(Vertices[Closeness Centrality],"&gt;= "&amp;L44)-COUNTIF(Vertices[Closeness Centrality],"&gt;="&amp;L45)</f>
        <v>0</v>
      </c>
      <c r="N44" s="39">
        <f t="shared" si="15"/>
        <v>0.13442790909090918</v>
      </c>
      <c r="O44" s="40">
        <f>COUNTIF(Vertices[Eigenvector Centrality],"&gt;= "&amp;N44)-COUNTIF(Vertices[Eigenvector Centrality],"&gt;="&amp;N45)</f>
        <v>0</v>
      </c>
      <c r="P44" s="39">
        <f t="shared" si="16"/>
        <v>1.1654239090909089</v>
      </c>
      <c r="Q44" s="40">
        <f>COUNTIF(Vertices[PageRank],"&gt;= "&amp;P44)-COUNTIF(Vertices[PageRank],"&gt;="&amp;P45)</f>
        <v>0</v>
      </c>
      <c r="R44" s="39">
        <f t="shared" si="17"/>
        <v>0.34848484848484834</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2.818181818181817</v>
      </c>
      <c r="I45" s="42">
        <f>COUNTIF(Vertices[Out-Degree],"&gt;= "&amp;H45)-COUNTIF(Vertices[Out-Degree],"&gt;="&amp;H46)</f>
        <v>0</v>
      </c>
      <c r="J45" s="41">
        <f t="shared" si="13"/>
        <v>11.272727272727268</v>
      </c>
      <c r="K45" s="42">
        <f>COUNTIF(Vertices[Betweenness Centrality],"&gt;= "&amp;J45)-COUNTIF(Vertices[Betweenness Centrality],"&gt;="&amp;J46)</f>
        <v>0</v>
      </c>
      <c r="L45" s="41">
        <f t="shared" si="14"/>
        <v>0.09171725454545436</v>
      </c>
      <c r="M45" s="42">
        <f>COUNTIF(Vertices[Closeness Centrality],"&gt;= "&amp;L45)-COUNTIF(Vertices[Closeness Centrality],"&gt;="&amp;L46)</f>
        <v>0</v>
      </c>
      <c r="N45" s="41">
        <f t="shared" si="15"/>
        <v>0.13692267272727282</v>
      </c>
      <c r="O45" s="42">
        <f>COUNTIF(Vertices[Eigenvector Centrality],"&gt;= "&amp;N45)-COUNTIF(Vertices[Eigenvector Centrality],"&gt;="&amp;N46)</f>
        <v>0</v>
      </c>
      <c r="P45" s="41">
        <f t="shared" si="16"/>
        <v>1.1815066727272725</v>
      </c>
      <c r="Q45" s="42">
        <f>COUNTIF(Vertices[PageRank],"&gt;= "&amp;P45)-COUNTIF(Vertices[PageRank],"&gt;="&amp;P46)</f>
        <v>0</v>
      </c>
      <c r="R45" s="41">
        <f t="shared" si="17"/>
        <v>0.3545454545454544</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2.909090909090908</v>
      </c>
      <c r="I46" s="40">
        <f>COUNTIF(Vertices[Out-Degree],"&gt;= "&amp;H46)-COUNTIF(Vertices[Out-Degree],"&gt;="&amp;H47)</f>
        <v>0</v>
      </c>
      <c r="J46" s="39">
        <f t="shared" si="13"/>
        <v>11.636363636363631</v>
      </c>
      <c r="K46" s="40">
        <f>COUNTIF(Vertices[Betweenness Centrality],"&gt;= "&amp;J46)-COUNTIF(Vertices[Betweenness Centrality],"&gt;="&amp;J47)</f>
        <v>0</v>
      </c>
      <c r="L46" s="39">
        <f t="shared" si="14"/>
        <v>0.09252532727272708</v>
      </c>
      <c r="M46" s="40">
        <f>COUNTIF(Vertices[Closeness Centrality],"&gt;= "&amp;L46)-COUNTIF(Vertices[Closeness Centrality],"&gt;="&amp;L47)</f>
        <v>0</v>
      </c>
      <c r="N46" s="39">
        <f t="shared" si="15"/>
        <v>0.13941743636363646</v>
      </c>
      <c r="O46" s="40">
        <f>COUNTIF(Vertices[Eigenvector Centrality],"&gt;= "&amp;N46)-COUNTIF(Vertices[Eigenvector Centrality],"&gt;="&amp;N47)</f>
        <v>0</v>
      </c>
      <c r="P46" s="39">
        <f t="shared" si="16"/>
        <v>1.1975894363636361</v>
      </c>
      <c r="Q46" s="40">
        <f>COUNTIF(Vertices[PageRank],"&gt;= "&amp;P46)-COUNTIF(Vertices[PageRank],"&gt;="&amp;P47)</f>
        <v>0</v>
      </c>
      <c r="R46" s="39">
        <f t="shared" si="17"/>
        <v>0.36060606060606043</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2.9999999999999987</v>
      </c>
      <c r="I47" s="42">
        <f>COUNTIF(Vertices[Out-Degree],"&gt;= "&amp;H47)-COUNTIF(Vertices[Out-Degree],"&gt;="&amp;H48)</f>
        <v>0</v>
      </c>
      <c r="J47" s="41">
        <f t="shared" si="13"/>
        <v>11.999999999999995</v>
      </c>
      <c r="K47" s="42">
        <f>COUNTIF(Vertices[Betweenness Centrality],"&gt;= "&amp;J47)-COUNTIF(Vertices[Betweenness Centrality],"&gt;="&amp;J48)</f>
        <v>2</v>
      </c>
      <c r="L47" s="41">
        <f t="shared" si="14"/>
        <v>0.0933333999999998</v>
      </c>
      <c r="M47" s="42">
        <f>COUNTIF(Vertices[Closeness Centrality],"&gt;= "&amp;L47)-COUNTIF(Vertices[Closeness Centrality],"&gt;="&amp;L48)</f>
        <v>0</v>
      </c>
      <c r="N47" s="41">
        <f t="shared" si="15"/>
        <v>0.1419122000000001</v>
      </c>
      <c r="O47" s="42">
        <f>COUNTIF(Vertices[Eigenvector Centrality],"&gt;= "&amp;N47)-COUNTIF(Vertices[Eigenvector Centrality],"&gt;="&amp;N48)</f>
        <v>0</v>
      </c>
      <c r="P47" s="41">
        <f t="shared" si="16"/>
        <v>1.2136721999999998</v>
      </c>
      <c r="Q47" s="42">
        <f>COUNTIF(Vertices[PageRank],"&gt;= "&amp;P47)-COUNTIF(Vertices[PageRank],"&gt;="&amp;P48)</f>
        <v>0</v>
      </c>
      <c r="R47" s="41">
        <f t="shared" si="17"/>
        <v>0.3666666666666665</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3.0909090909090895</v>
      </c>
      <c r="I48" s="40">
        <f>COUNTIF(Vertices[Out-Degree],"&gt;= "&amp;H48)-COUNTIF(Vertices[Out-Degree],"&gt;="&amp;H49)</f>
        <v>0</v>
      </c>
      <c r="J48" s="39">
        <f t="shared" si="13"/>
        <v>12.363636363636358</v>
      </c>
      <c r="K48" s="40">
        <f>COUNTIF(Vertices[Betweenness Centrality],"&gt;= "&amp;J48)-COUNTIF(Vertices[Betweenness Centrality],"&gt;="&amp;J49)</f>
        <v>0</v>
      </c>
      <c r="L48" s="39">
        <f t="shared" si="14"/>
        <v>0.09414147272727252</v>
      </c>
      <c r="M48" s="40">
        <f>COUNTIF(Vertices[Closeness Centrality],"&gt;= "&amp;L48)-COUNTIF(Vertices[Closeness Centrality],"&gt;="&amp;L49)</f>
        <v>0</v>
      </c>
      <c r="N48" s="39">
        <f t="shared" si="15"/>
        <v>0.14440696363636374</v>
      </c>
      <c r="O48" s="40">
        <f>COUNTIF(Vertices[Eigenvector Centrality],"&gt;= "&amp;N48)-COUNTIF(Vertices[Eigenvector Centrality],"&gt;="&amp;N49)</f>
        <v>0</v>
      </c>
      <c r="P48" s="39">
        <f t="shared" si="16"/>
        <v>1.2297549636363634</v>
      </c>
      <c r="Q48" s="40">
        <f>COUNTIF(Vertices[PageRank],"&gt;= "&amp;P48)-COUNTIF(Vertices[PageRank],"&gt;="&amp;P49)</f>
        <v>0</v>
      </c>
      <c r="R48" s="39">
        <f t="shared" si="17"/>
        <v>0.3727272727272725</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3.1818181818181803</v>
      </c>
      <c r="I49" s="42">
        <f>COUNTIF(Vertices[Out-Degree],"&gt;= "&amp;H49)-COUNTIF(Vertices[Out-Degree],"&gt;="&amp;H50)</f>
        <v>0</v>
      </c>
      <c r="J49" s="41">
        <f t="shared" si="13"/>
        <v>12.727272727272721</v>
      </c>
      <c r="K49" s="42">
        <f>COUNTIF(Vertices[Betweenness Centrality],"&gt;= "&amp;J49)-COUNTIF(Vertices[Betweenness Centrality],"&gt;="&amp;J50)</f>
        <v>0</v>
      </c>
      <c r="L49" s="41">
        <f t="shared" si="14"/>
        <v>0.09494954545454524</v>
      </c>
      <c r="M49" s="42">
        <f>COUNTIF(Vertices[Closeness Centrality],"&gt;= "&amp;L49)-COUNTIF(Vertices[Closeness Centrality],"&gt;="&amp;L50)</f>
        <v>0</v>
      </c>
      <c r="N49" s="41">
        <f t="shared" si="15"/>
        <v>0.14690172727272738</v>
      </c>
      <c r="O49" s="42">
        <f>COUNTIF(Vertices[Eigenvector Centrality],"&gt;= "&amp;N49)-COUNTIF(Vertices[Eigenvector Centrality],"&gt;="&amp;N50)</f>
        <v>1</v>
      </c>
      <c r="P49" s="41">
        <f t="shared" si="16"/>
        <v>1.245837727272727</v>
      </c>
      <c r="Q49" s="42">
        <f>COUNTIF(Vertices[PageRank],"&gt;= "&amp;P49)-COUNTIF(Vertices[PageRank],"&gt;="&amp;P50)</f>
        <v>0</v>
      </c>
      <c r="R49" s="41">
        <f t="shared" si="17"/>
        <v>0.37878787878787856</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3.272727272727271</v>
      </c>
      <c r="I50" s="40">
        <f>COUNTIF(Vertices[Out-Degree],"&gt;= "&amp;H50)-COUNTIF(Vertices[Out-Degree],"&gt;="&amp;H51)</f>
        <v>0</v>
      </c>
      <c r="J50" s="39">
        <f t="shared" si="13"/>
        <v>13.090909090909085</v>
      </c>
      <c r="K50" s="40">
        <f>COUNTIF(Vertices[Betweenness Centrality],"&gt;= "&amp;J50)-COUNTIF(Vertices[Betweenness Centrality],"&gt;="&amp;J51)</f>
        <v>0</v>
      </c>
      <c r="L50" s="39">
        <f t="shared" si="14"/>
        <v>0.09575761818181797</v>
      </c>
      <c r="M50" s="40">
        <f>COUNTIF(Vertices[Closeness Centrality],"&gt;= "&amp;L50)-COUNTIF(Vertices[Closeness Centrality],"&gt;="&amp;L51)</f>
        <v>0</v>
      </c>
      <c r="N50" s="39">
        <f t="shared" si="15"/>
        <v>0.14939649090909102</v>
      </c>
      <c r="O50" s="40">
        <f>COUNTIF(Vertices[Eigenvector Centrality],"&gt;= "&amp;N50)-COUNTIF(Vertices[Eigenvector Centrality],"&gt;="&amp;N51)</f>
        <v>0</v>
      </c>
      <c r="P50" s="39">
        <f t="shared" si="16"/>
        <v>1.2619204909090906</v>
      </c>
      <c r="Q50" s="40">
        <f>COUNTIF(Vertices[PageRank],"&gt;= "&amp;P50)-COUNTIF(Vertices[PageRank],"&gt;="&amp;P51)</f>
        <v>0</v>
      </c>
      <c r="R50" s="39">
        <f t="shared" si="17"/>
        <v>0.3848484848484846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3.363636363636362</v>
      </c>
      <c r="I51" s="42">
        <f>COUNTIF(Vertices[Out-Degree],"&gt;= "&amp;H51)-COUNTIF(Vertices[Out-Degree],"&gt;="&amp;H52)</f>
        <v>0</v>
      </c>
      <c r="J51" s="41">
        <f t="shared" si="13"/>
        <v>13.454545454545448</v>
      </c>
      <c r="K51" s="42">
        <f>COUNTIF(Vertices[Betweenness Centrality],"&gt;= "&amp;J51)-COUNTIF(Vertices[Betweenness Centrality],"&gt;="&amp;J52)</f>
        <v>0</v>
      </c>
      <c r="L51" s="41">
        <f t="shared" si="14"/>
        <v>0.09656569090909069</v>
      </c>
      <c r="M51" s="42">
        <f>COUNTIF(Vertices[Closeness Centrality],"&gt;= "&amp;L51)-COUNTIF(Vertices[Closeness Centrality],"&gt;="&amp;L52)</f>
        <v>0</v>
      </c>
      <c r="N51" s="41">
        <f t="shared" si="15"/>
        <v>0.15189125454545466</v>
      </c>
      <c r="O51" s="42">
        <f>COUNTIF(Vertices[Eigenvector Centrality],"&gt;= "&amp;N51)-COUNTIF(Vertices[Eigenvector Centrality],"&gt;="&amp;N52)</f>
        <v>0</v>
      </c>
      <c r="P51" s="41">
        <f t="shared" si="16"/>
        <v>1.2780032545454543</v>
      </c>
      <c r="Q51" s="42">
        <f>COUNTIF(Vertices[PageRank],"&gt;= "&amp;P51)-COUNTIF(Vertices[PageRank],"&gt;="&amp;P52)</f>
        <v>0</v>
      </c>
      <c r="R51" s="41">
        <f t="shared" si="17"/>
        <v>0.39090909090909065</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3.454545454545453</v>
      </c>
      <c r="I52" s="40">
        <f>COUNTIF(Vertices[Out-Degree],"&gt;= "&amp;H52)-COUNTIF(Vertices[Out-Degree],"&gt;="&amp;H53)</f>
        <v>0</v>
      </c>
      <c r="J52" s="39">
        <f t="shared" si="13"/>
        <v>13.818181818181811</v>
      </c>
      <c r="K52" s="40">
        <f>COUNTIF(Vertices[Betweenness Centrality],"&gt;= "&amp;J52)-COUNTIF(Vertices[Betweenness Centrality],"&gt;="&amp;J53)</f>
        <v>0</v>
      </c>
      <c r="L52" s="39">
        <f t="shared" si="14"/>
        <v>0.09737376363636341</v>
      </c>
      <c r="M52" s="40">
        <f>COUNTIF(Vertices[Closeness Centrality],"&gt;= "&amp;L52)-COUNTIF(Vertices[Closeness Centrality],"&gt;="&amp;L53)</f>
        <v>0</v>
      </c>
      <c r="N52" s="39">
        <f t="shared" si="15"/>
        <v>0.1543860181818183</v>
      </c>
      <c r="O52" s="40">
        <f>COUNTIF(Vertices[Eigenvector Centrality],"&gt;= "&amp;N52)-COUNTIF(Vertices[Eigenvector Centrality],"&gt;="&amp;N53)</f>
        <v>0</v>
      </c>
      <c r="P52" s="39">
        <f t="shared" si="16"/>
        <v>1.294086018181818</v>
      </c>
      <c r="Q52" s="40">
        <f>COUNTIF(Vertices[PageRank],"&gt;= "&amp;P52)-COUNTIF(Vertices[PageRank],"&gt;="&amp;P53)</f>
        <v>0</v>
      </c>
      <c r="R52" s="39">
        <f t="shared" si="17"/>
        <v>0.3969696969696967</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3.5454545454545436</v>
      </c>
      <c r="I53" s="42">
        <f>COUNTIF(Vertices[Out-Degree],"&gt;= "&amp;H53)-COUNTIF(Vertices[Out-Degree],"&gt;="&amp;H54)</f>
        <v>0</v>
      </c>
      <c r="J53" s="41">
        <f t="shared" si="13"/>
        <v>14.181818181818175</v>
      </c>
      <c r="K53" s="42">
        <f>COUNTIF(Vertices[Betweenness Centrality],"&gt;= "&amp;J53)-COUNTIF(Vertices[Betweenness Centrality],"&gt;="&amp;J54)</f>
        <v>0</v>
      </c>
      <c r="L53" s="41">
        <f t="shared" si="14"/>
        <v>0.09818183636363613</v>
      </c>
      <c r="M53" s="42">
        <f>COUNTIF(Vertices[Closeness Centrality],"&gt;= "&amp;L53)-COUNTIF(Vertices[Closeness Centrality],"&gt;="&amp;L54)</f>
        <v>0</v>
      </c>
      <c r="N53" s="41">
        <f t="shared" si="15"/>
        <v>0.15688078181818194</v>
      </c>
      <c r="O53" s="42">
        <f>COUNTIF(Vertices[Eigenvector Centrality],"&gt;= "&amp;N53)-COUNTIF(Vertices[Eigenvector Centrality],"&gt;="&amp;N54)</f>
        <v>0</v>
      </c>
      <c r="P53" s="41">
        <f t="shared" si="16"/>
        <v>1.3101687818181815</v>
      </c>
      <c r="Q53" s="42">
        <f>COUNTIF(Vertices[PageRank],"&gt;= "&amp;P53)-COUNTIF(Vertices[PageRank],"&gt;="&amp;P54)</f>
        <v>1</v>
      </c>
      <c r="R53" s="41">
        <f t="shared" si="17"/>
        <v>0.40303030303030274</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3.6363636363636345</v>
      </c>
      <c r="I54" s="40">
        <f>COUNTIF(Vertices[Out-Degree],"&gt;= "&amp;H54)-COUNTIF(Vertices[Out-Degree],"&gt;="&amp;H55)</f>
        <v>0</v>
      </c>
      <c r="J54" s="39">
        <f t="shared" si="13"/>
        <v>14.545454545454538</v>
      </c>
      <c r="K54" s="40">
        <f>COUNTIF(Vertices[Betweenness Centrality],"&gt;= "&amp;J54)-COUNTIF(Vertices[Betweenness Centrality],"&gt;="&amp;J55)</f>
        <v>0</v>
      </c>
      <c r="L54" s="39">
        <f t="shared" si="14"/>
        <v>0.09898990909090885</v>
      </c>
      <c r="M54" s="40">
        <f>COUNTIF(Vertices[Closeness Centrality],"&gt;= "&amp;L54)-COUNTIF(Vertices[Closeness Centrality],"&gt;="&amp;L55)</f>
        <v>0</v>
      </c>
      <c r="N54" s="39">
        <f t="shared" si="15"/>
        <v>0.15937554545454558</v>
      </c>
      <c r="O54" s="40">
        <f>COUNTIF(Vertices[Eigenvector Centrality],"&gt;= "&amp;N54)-COUNTIF(Vertices[Eigenvector Centrality],"&gt;="&amp;N55)</f>
        <v>0</v>
      </c>
      <c r="P54" s="39">
        <f t="shared" si="16"/>
        <v>1.3262515454545452</v>
      </c>
      <c r="Q54" s="40">
        <f>COUNTIF(Vertices[PageRank],"&gt;= "&amp;P54)-COUNTIF(Vertices[PageRank],"&gt;="&amp;P55)</f>
        <v>0</v>
      </c>
      <c r="R54" s="39">
        <f t="shared" si="17"/>
        <v>0.4090909090909088</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0</v>
      </c>
      <c r="H55" s="41">
        <f t="shared" si="12"/>
        <v>3.7272727272727253</v>
      </c>
      <c r="I55" s="42">
        <f>COUNTIF(Vertices[Out-Degree],"&gt;= "&amp;H55)-COUNTIF(Vertices[Out-Degree],"&gt;="&amp;H56)</f>
        <v>0</v>
      </c>
      <c r="J55" s="41">
        <f t="shared" si="13"/>
        <v>14.909090909090901</v>
      </c>
      <c r="K55" s="42">
        <f>COUNTIF(Vertices[Betweenness Centrality],"&gt;= "&amp;J55)-COUNTIF(Vertices[Betweenness Centrality],"&gt;="&amp;J56)</f>
        <v>0</v>
      </c>
      <c r="L55" s="41">
        <f t="shared" si="14"/>
        <v>0.09979798181818157</v>
      </c>
      <c r="M55" s="42">
        <f>COUNTIF(Vertices[Closeness Centrality],"&gt;= "&amp;L55)-COUNTIF(Vertices[Closeness Centrality],"&gt;="&amp;L56)</f>
        <v>1</v>
      </c>
      <c r="N55" s="41">
        <f t="shared" si="15"/>
        <v>0.16187030909090921</v>
      </c>
      <c r="O55" s="42">
        <f>COUNTIF(Vertices[Eigenvector Centrality],"&gt;= "&amp;N55)-COUNTIF(Vertices[Eigenvector Centrality],"&gt;="&amp;N56)</f>
        <v>0</v>
      </c>
      <c r="P55" s="41">
        <f t="shared" si="16"/>
        <v>1.3423343090909088</v>
      </c>
      <c r="Q55" s="42">
        <f>COUNTIF(Vertices[PageRank],"&gt;= "&amp;P55)-COUNTIF(Vertices[PageRank],"&gt;="&amp;P56)</f>
        <v>0</v>
      </c>
      <c r="R55" s="41">
        <f t="shared" si="17"/>
        <v>0.4151515151515148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3.818181818181816</v>
      </c>
      <c r="I56" s="40">
        <f>COUNTIF(Vertices[Out-Degree],"&gt;= "&amp;H56)-COUNTIF(Vertices[Out-Degree],"&gt;="&amp;H57)</f>
        <v>1</v>
      </c>
      <c r="J56" s="39">
        <f t="shared" si="13"/>
        <v>15.272727272727264</v>
      </c>
      <c r="K56" s="40">
        <f>COUNTIF(Vertices[Betweenness Centrality],"&gt;= "&amp;J56)-COUNTIF(Vertices[Betweenness Centrality],"&gt;="&amp;J57)</f>
        <v>0</v>
      </c>
      <c r="L56" s="39">
        <f t="shared" si="14"/>
        <v>0.1006060545454543</v>
      </c>
      <c r="M56" s="40">
        <f>COUNTIF(Vertices[Closeness Centrality],"&gt;= "&amp;L56)-COUNTIF(Vertices[Closeness Centrality],"&gt;="&amp;L57)</f>
        <v>0</v>
      </c>
      <c r="N56" s="39">
        <f t="shared" si="15"/>
        <v>0.16436507272727285</v>
      </c>
      <c r="O56" s="40">
        <f>COUNTIF(Vertices[Eigenvector Centrality],"&gt;= "&amp;N56)-COUNTIF(Vertices[Eigenvector Centrality],"&gt;="&amp;N57)</f>
        <v>0</v>
      </c>
      <c r="P56" s="39">
        <f t="shared" si="16"/>
        <v>1.3584170727272724</v>
      </c>
      <c r="Q56" s="40">
        <f>COUNTIF(Vertices[PageRank],"&gt;= "&amp;P56)-COUNTIF(Vertices[PageRank],"&gt;="&amp;P57)</f>
        <v>0</v>
      </c>
      <c r="R56" s="39">
        <f t="shared" si="17"/>
        <v>0.42121212121212087</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5</v>
      </c>
      <c r="I57" s="44">
        <f>COUNTIF(Vertices[Out-Degree],"&gt;= "&amp;H57)-COUNTIF(Vertices[Out-Degree],"&gt;="&amp;H58)</f>
        <v>1</v>
      </c>
      <c r="J57" s="43">
        <f>MAX(Vertices[Betweenness Centrality])</f>
        <v>20</v>
      </c>
      <c r="K57" s="44">
        <f>COUNTIF(Vertices[Betweenness Centrality],"&gt;= "&amp;J57)-COUNTIF(Vertices[Betweenness Centrality],"&gt;="&amp;J58)</f>
        <v>1</v>
      </c>
      <c r="L57" s="43">
        <f>MAX(Vertices[Closeness Centrality])</f>
        <v>0.111111</v>
      </c>
      <c r="M57" s="44">
        <f>COUNTIF(Vertices[Closeness Centrality],"&gt;= "&amp;L57)-COUNTIF(Vertices[Closeness Centrality],"&gt;="&amp;L58)</f>
        <v>2</v>
      </c>
      <c r="N57" s="43">
        <f>MAX(Vertices[Eigenvector Centrality])</f>
        <v>0.196797</v>
      </c>
      <c r="O57" s="44">
        <f>COUNTIF(Vertices[Eigenvector Centrality],"&gt;= "&amp;N57)-COUNTIF(Vertices[Eigenvector Centrality],"&gt;="&amp;N58)</f>
        <v>2</v>
      </c>
      <c r="P57" s="43">
        <f>MAX(Vertices[PageRank])</f>
        <v>1.567493</v>
      </c>
      <c r="Q57" s="44">
        <f>COUNTIF(Vertices[PageRank],"&gt;= "&amp;P57)-COUNTIF(Vertices[PageRank],"&gt;="&amp;P58)</f>
        <v>2</v>
      </c>
      <c r="R57" s="43">
        <f>MAX(Vertices[Clustering Coefficient])</f>
        <v>0.5</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1.5</v>
      </c>
    </row>
    <row r="72" spans="1:2" ht="15">
      <c r="A72" s="35" t="s">
        <v>91</v>
      </c>
      <c r="B72" s="49">
        <f>_xlfn.IFERROR(MEDIAN(Vertices[In-Degree]),NoMetricMessage)</f>
        <v>1.5</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1.5</v>
      </c>
    </row>
    <row r="86" spans="1:2" ht="15">
      <c r="A86" s="35" t="s">
        <v>97</v>
      </c>
      <c r="B86" s="49">
        <f>_xlfn.IFERROR(MEDIAN(Vertices[Out-Degree]),NoMetricMessage)</f>
        <v>0.5</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5.5</v>
      </c>
    </row>
    <row r="100" spans="1:2" ht="15">
      <c r="A100" s="35" t="s">
        <v>103</v>
      </c>
      <c r="B100" s="49">
        <f>_xlfn.IFERROR(MEDIAN(Vertices[Betweenness Centrality]),NoMetricMessage)</f>
        <v>0</v>
      </c>
    </row>
    <row r="111" spans="1:2" ht="15">
      <c r="A111" s="35" t="s">
        <v>106</v>
      </c>
      <c r="B111" s="49">
        <f>IF(COUNT(Vertices[Closeness Centrality])&gt;0,L2,NoMetricMessage)</f>
        <v>0.066667</v>
      </c>
    </row>
    <row r="112" spans="1:2" ht="15">
      <c r="A112" s="35" t="s">
        <v>107</v>
      </c>
      <c r="B112" s="49">
        <f>IF(COUNT(Vertices[Closeness Centrality])&gt;0,L57,NoMetricMessage)</f>
        <v>0.111111</v>
      </c>
    </row>
    <row r="113" spans="1:2" ht="15">
      <c r="A113" s="35" t="s">
        <v>108</v>
      </c>
      <c r="B113" s="49">
        <f>_xlfn.IFERROR(AVERAGE(Vertices[Closeness Centrality]),NoMetricMessage)</f>
        <v>0.08373037500000001</v>
      </c>
    </row>
    <row r="114" spans="1:2" ht="15">
      <c r="A114" s="35" t="s">
        <v>109</v>
      </c>
      <c r="B114" s="49">
        <f>_xlfn.IFERROR(MEDIAN(Vertices[Closeness Centrality]),NoMetricMessage)</f>
        <v>0.071429</v>
      </c>
    </row>
    <row r="125" spans="1:2" ht="15">
      <c r="A125" s="35" t="s">
        <v>112</v>
      </c>
      <c r="B125" s="49">
        <f>IF(COUNT(Vertices[Eigenvector Centrality])&gt;0,N2,NoMetricMessage)</f>
        <v>0.059585</v>
      </c>
    </row>
    <row r="126" spans="1:2" ht="15">
      <c r="A126" s="35" t="s">
        <v>113</v>
      </c>
      <c r="B126" s="49">
        <f>IF(COUNT(Vertices[Eigenvector Centrality])&gt;0,N57,NoMetricMessage)</f>
        <v>0.196797</v>
      </c>
    </row>
    <row r="127" spans="1:2" ht="15">
      <c r="A127" s="35" t="s">
        <v>114</v>
      </c>
      <c r="B127" s="49">
        <f>_xlfn.IFERROR(AVERAGE(Vertices[Eigenvector Centrality]),NoMetricMessage)</f>
        <v>0.12499975</v>
      </c>
    </row>
    <row r="128" spans="1:2" ht="15">
      <c r="A128" s="35" t="s">
        <v>115</v>
      </c>
      <c r="B128" s="49">
        <f>_xlfn.IFERROR(MEDIAN(Vertices[Eigenvector Centrality]),NoMetricMessage)</f>
        <v>0.113237</v>
      </c>
    </row>
    <row r="139" spans="1:2" ht="15">
      <c r="A139" s="35" t="s">
        <v>140</v>
      </c>
      <c r="B139" s="49">
        <f>IF(COUNT(Vertices[PageRank])&gt;0,P2,NoMetricMessage)</f>
        <v>0.682941</v>
      </c>
    </row>
    <row r="140" spans="1:2" ht="15">
      <c r="A140" s="35" t="s">
        <v>141</v>
      </c>
      <c r="B140" s="49">
        <f>IF(COUNT(Vertices[PageRank])&gt;0,P57,NoMetricMessage)</f>
        <v>1.567493</v>
      </c>
    </row>
    <row r="141" spans="1:2" ht="15">
      <c r="A141" s="35" t="s">
        <v>142</v>
      </c>
      <c r="B141" s="49">
        <f>_xlfn.IFERROR(AVERAGE(Vertices[PageRank]),NoMetricMessage)</f>
        <v>0.9999296249999999</v>
      </c>
    </row>
    <row r="142" spans="1:2" ht="15">
      <c r="A142" s="35" t="s">
        <v>143</v>
      </c>
      <c r="B142" s="49">
        <f>_xlfn.IFERROR(MEDIAN(Vertices[PageRank]),NoMetricMessage)</f>
        <v>0.748314</v>
      </c>
    </row>
    <row r="153" spans="1:2" ht="15">
      <c r="A153" s="35" t="s">
        <v>118</v>
      </c>
      <c r="B153" s="49">
        <f>IF(COUNT(Vertices[Clustering Coefficient])&gt;0,R2,NoMetricMessage)</f>
        <v>0.16666666666666666</v>
      </c>
    </row>
    <row r="154" spans="1:2" ht="15">
      <c r="A154" s="35" t="s">
        <v>119</v>
      </c>
      <c r="B154" s="49">
        <f>IF(COUNT(Vertices[Clustering Coefficient])&gt;0,R57,NoMetricMessage)</f>
        <v>0.5</v>
      </c>
    </row>
    <row r="155" spans="1:2" ht="15">
      <c r="A155" s="35" t="s">
        <v>120</v>
      </c>
      <c r="B155" s="49">
        <f>_xlfn.IFERROR(AVERAGE(Vertices[Clustering Coefficient]),NoMetricMessage)</f>
        <v>0.3833333333333333</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350</v>
      </c>
      <c r="K7" s="13" t="s">
        <v>351</v>
      </c>
    </row>
    <row r="8" spans="1:11" ht="409.5">
      <c r="A8"/>
      <c r="B8">
        <v>2</v>
      </c>
      <c r="C8">
        <v>2</v>
      </c>
      <c r="D8" t="s">
        <v>61</v>
      </c>
      <c r="E8" t="s">
        <v>61</v>
      </c>
      <c r="H8" t="s">
        <v>73</v>
      </c>
      <c r="J8" t="s">
        <v>352</v>
      </c>
      <c r="K8" s="13" t="s">
        <v>353</v>
      </c>
    </row>
    <row r="9" spans="1:11" ht="409.5">
      <c r="A9"/>
      <c r="B9">
        <v>3</v>
      </c>
      <c r="C9">
        <v>4</v>
      </c>
      <c r="D9" t="s">
        <v>62</v>
      </c>
      <c r="E9" t="s">
        <v>62</v>
      </c>
      <c r="H9" t="s">
        <v>74</v>
      </c>
      <c r="J9" t="s">
        <v>354</v>
      </c>
      <c r="K9" s="13" t="s">
        <v>355</v>
      </c>
    </row>
    <row r="10" spans="1:11" ht="409.5">
      <c r="A10"/>
      <c r="B10">
        <v>4</v>
      </c>
      <c r="D10" t="s">
        <v>63</v>
      </c>
      <c r="E10" t="s">
        <v>63</v>
      </c>
      <c r="H10" t="s">
        <v>75</v>
      </c>
      <c r="J10" t="s">
        <v>356</v>
      </c>
      <c r="K10" s="13" t="s">
        <v>357</v>
      </c>
    </row>
    <row r="11" spans="1:11" ht="15">
      <c r="A11"/>
      <c r="B11">
        <v>5</v>
      </c>
      <c r="D11" t="s">
        <v>46</v>
      </c>
      <c r="E11">
        <v>1</v>
      </c>
      <c r="H11" t="s">
        <v>76</v>
      </c>
      <c r="J11" t="s">
        <v>358</v>
      </c>
      <c r="K11" t="s">
        <v>359</v>
      </c>
    </row>
    <row r="12" spans="1:11" ht="15">
      <c r="A12"/>
      <c r="B12"/>
      <c r="D12" t="s">
        <v>64</v>
      </c>
      <c r="E12">
        <v>2</v>
      </c>
      <c r="H12">
        <v>0</v>
      </c>
      <c r="J12" t="s">
        <v>360</v>
      </c>
      <c r="K12" t="s">
        <v>361</v>
      </c>
    </row>
    <row r="13" spans="1:11" ht="15">
      <c r="A13"/>
      <c r="B13"/>
      <c r="D13">
        <v>1</v>
      </c>
      <c r="E13">
        <v>3</v>
      </c>
      <c r="H13">
        <v>1</v>
      </c>
      <c r="J13" t="s">
        <v>362</v>
      </c>
      <c r="K13" t="s">
        <v>363</v>
      </c>
    </row>
    <row r="14" spans="4:11" ht="15">
      <c r="D14">
        <v>2</v>
      </c>
      <c r="E14">
        <v>4</v>
      </c>
      <c r="H14">
        <v>2</v>
      </c>
      <c r="J14" t="s">
        <v>364</v>
      </c>
      <c r="K14" t="s">
        <v>365</v>
      </c>
    </row>
    <row r="15" spans="4:11" ht="15">
      <c r="D15">
        <v>3</v>
      </c>
      <c r="E15">
        <v>5</v>
      </c>
      <c r="H15">
        <v>3</v>
      </c>
      <c r="J15" t="s">
        <v>366</v>
      </c>
      <c r="K15" t="s">
        <v>367</v>
      </c>
    </row>
    <row r="16" spans="4:11" ht="15">
      <c r="D16">
        <v>4</v>
      </c>
      <c r="E16">
        <v>6</v>
      </c>
      <c r="H16">
        <v>4</v>
      </c>
      <c r="J16" t="s">
        <v>368</v>
      </c>
      <c r="K16" t="s">
        <v>369</v>
      </c>
    </row>
    <row r="17" spans="4:11" ht="15">
      <c r="D17">
        <v>5</v>
      </c>
      <c r="E17">
        <v>7</v>
      </c>
      <c r="H17">
        <v>5</v>
      </c>
      <c r="J17" t="s">
        <v>370</v>
      </c>
      <c r="K17" t="s">
        <v>371</v>
      </c>
    </row>
    <row r="18" spans="4:11" ht="15">
      <c r="D18">
        <v>6</v>
      </c>
      <c r="E18">
        <v>8</v>
      </c>
      <c r="H18">
        <v>6</v>
      </c>
      <c r="J18" t="s">
        <v>372</v>
      </c>
      <c r="K18" t="s">
        <v>373</v>
      </c>
    </row>
    <row r="19" spans="4:11" ht="15">
      <c r="D19">
        <v>7</v>
      </c>
      <c r="E19">
        <v>9</v>
      </c>
      <c r="H19">
        <v>7</v>
      </c>
      <c r="J19" t="s">
        <v>374</v>
      </c>
      <c r="K19" t="s">
        <v>375</v>
      </c>
    </row>
    <row r="20" spans="4:11" ht="15">
      <c r="D20">
        <v>8</v>
      </c>
      <c r="H20">
        <v>8</v>
      </c>
      <c r="J20" t="s">
        <v>376</v>
      </c>
      <c r="K20" t="s">
        <v>377</v>
      </c>
    </row>
    <row r="21" spans="4:11" ht="409.5">
      <c r="D21">
        <v>9</v>
      </c>
      <c r="H21">
        <v>9</v>
      </c>
      <c r="J21" t="s">
        <v>378</v>
      </c>
      <c r="K21" s="13" t="s">
        <v>379</v>
      </c>
    </row>
    <row r="22" spans="4:11" ht="409.5">
      <c r="D22">
        <v>10</v>
      </c>
      <c r="J22" t="s">
        <v>380</v>
      </c>
      <c r="K22" s="13" t="s">
        <v>381</v>
      </c>
    </row>
    <row r="23" spans="4:11" ht="409.5">
      <c r="D23">
        <v>11</v>
      </c>
      <c r="J23" t="s">
        <v>382</v>
      </c>
      <c r="K23" s="13" t="s">
        <v>383</v>
      </c>
    </row>
    <row r="24" spans="10:11" ht="409.5">
      <c r="J24" t="s">
        <v>384</v>
      </c>
      <c r="K24" s="13" t="s">
        <v>551</v>
      </c>
    </row>
    <row r="25" spans="10:11" ht="15">
      <c r="J25" t="s">
        <v>385</v>
      </c>
      <c r="K25" t="b">
        <v>0</v>
      </c>
    </row>
    <row r="26" spans="10:11" ht="15">
      <c r="J26" t="s">
        <v>549</v>
      </c>
      <c r="K26" t="s">
        <v>550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394</v>
      </c>
      <c r="B2" s="128" t="s">
        <v>395</v>
      </c>
      <c r="C2" s="67" t="s">
        <v>396</v>
      </c>
    </row>
    <row r="3" spans="1:3" ht="15">
      <c r="A3" s="127" t="s">
        <v>387</v>
      </c>
      <c r="B3" s="127" t="s">
        <v>387</v>
      </c>
      <c r="C3" s="36">
        <v>7</v>
      </c>
    </row>
    <row r="4" spans="1:3" ht="15">
      <c r="A4" s="127" t="s">
        <v>387</v>
      </c>
      <c r="B4" s="127" t="s">
        <v>388</v>
      </c>
      <c r="C4" s="36">
        <v>2</v>
      </c>
    </row>
    <row r="5" spans="1:3" ht="15">
      <c r="A5" s="127" t="s">
        <v>388</v>
      </c>
      <c r="B5" s="127" t="s">
        <v>388</v>
      </c>
      <c r="C5" s="36">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5" t="s">
        <v>402</v>
      </c>
      <c r="B1" s="85" t="s">
        <v>403</v>
      </c>
      <c r="C1" s="85" t="s">
        <v>404</v>
      </c>
      <c r="D1" s="85" t="s">
        <v>406</v>
      </c>
      <c r="E1" s="85" t="s">
        <v>405</v>
      </c>
      <c r="F1" s="85" t="s">
        <v>407</v>
      </c>
    </row>
    <row r="2" spans="1:6" ht="15">
      <c r="A2" s="85"/>
      <c r="B2" s="85"/>
      <c r="C2" s="85"/>
      <c r="D2" s="85"/>
      <c r="E2" s="85"/>
      <c r="F2" s="85"/>
    </row>
    <row r="4" spans="1:6" ht="15" customHeight="1">
      <c r="A4" s="85" t="s">
        <v>409</v>
      </c>
      <c r="B4" s="85" t="s">
        <v>403</v>
      </c>
      <c r="C4" s="85" t="s">
        <v>410</v>
      </c>
      <c r="D4" s="85" t="s">
        <v>406</v>
      </c>
      <c r="E4" s="85" t="s">
        <v>411</v>
      </c>
      <c r="F4" s="85" t="s">
        <v>407</v>
      </c>
    </row>
    <row r="5" spans="1:6" ht="15">
      <c r="A5" s="85"/>
      <c r="B5" s="85"/>
      <c r="C5" s="85"/>
      <c r="D5" s="85"/>
      <c r="E5" s="85"/>
      <c r="F5" s="85"/>
    </row>
    <row r="7" spans="1:6" ht="15" customHeight="1">
      <c r="A7" s="13" t="s">
        <v>413</v>
      </c>
      <c r="B7" s="13" t="s">
        <v>403</v>
      </c>
      <c r="C7" s="13" t="s">
        <v>419</v>
      </c>
      <c r="D7" s="13" t="s">
        <v>406</v>
      </c>
      <c r="E7" s="13" t="s">
        <v>420</v>
      </c>
      <c r="F7" s="13" t="s">
        <v>407</v>
      </c>
    </row>
    <row r="8" spans="1:6" ht="15">
      <c r="A8" s="85" t="s">
        <v>219</v>
      </c>
      <c r="B8" s="85">
        <v>7</v>
      </c>
      <c r="C8" s="85" t="s">
        <v>219</v>
      </c>
      <c r="D8" s="85">
        <v>2</v>
      </c>
      <c r="E8" s="85" t="s">
        <v>219</v>
      </c>
      <c r="F8" s="85">
        <v>5</v>
      </c>
    </row>
    <row r="9" spans="1:6" ht="15">
      <c r="A9" s="85" t="s">
        <v>414</v>
      </c>
      <c r="B9" s="85">
        <v>3</v>
      </c>
      <c r="C9" s="85" t="s">
        <v>415</v>
      </c>
      <c r="D9" s="85">
        <v>2</v>
      </c>
      <c r="E9" s="85" t="s">
        <v>414</v>
      </c>
      <c r="F9" s="85">
        <v>3</v>
      </c>
    </row>
    <row r="10" spans="1:6" ht="15">
      <c r="A10" s="85" t="s">
        <v>415</v>
      </c>
      <c r="B10" s="85">
        <v>2</v>
      </c>
      <c r="C10" s="85" t="s">
        <v>416</v>
      </c>
      <c r="D10" s="85">
        <v>2</v>
      </c>
      <c r="E10" s="85" t="s">
        <v>417</v>
      </c>
      <c r="F10" s="85">
        <v>1</v>
      </c>
    </row>
    <row r="11" spans="1:6" ht="15">
      <c r="A11" s="85" t="s">
        <v>416</v>
      </c>
      <c r="B11" s="85">
        <v>2</v>
      </c>
      <c r="C11" s="85"/>
      <c r="D11" s="85"/>
      <c r="E11" s="85" t="s">
        <v>418</v>
      </c>
      <c r="F11" s="85">
        <v>1</v>
      </c>
    </row>
    <row r="12" spans="1:6" ht="15">
      <c r="A12" s="85" t="s">
        <v>417</v>
      </c>
      <c r="B12" s="85">
        <v>1</v>
      </c>
      <c r="C12" s="85"/>
      <c r="D12" s="85"/>
      <c r="E12" s="85"/>
      <c r="F12" s="85"/>
    </row>
    <row r="13" spans="1:6" ht="15">
      <c r="A13" s="85" t="s">
        <v>418</v>
      </c>
      <c r="B13" s="85">
        <v>1</v>
      </c>
      <c r="C13" s="85"/>
      <c r="D13" s="85"/>
      <c r="E13" s="85"/>
      <c r="F13" s="85"/>
    </row>
    <row r="16" spans="1:6" ht="15" customHeight="1">
      <c r="A16" s="13" t="s">
        <v>423</v>
      </c>
      <c r="B16" s="13" t="s">
        <v>403</v>
      </c>
      <c r="C16" s="13" t="s">
        <v>433</v>
      </c>
      <c r="D16" s="13" t="s">
        <v>406</v>
      </c>
      <c r="E16" s="13" t="s">
        <v>437</v>
      </c>
      <c r="F16" s="13" t="s">
        <v>407</v>
      </c>
    </row>
    <row r="17" spans="1:6" ht="15">
      <c r="A17" s="91" t="s">
        <v>424</v>
      </c>
      <c r="B17" s="91">
        <v>5</v>
      </c>
      <c r="C17" s="91" t="s">
        <v>218</v>
      </c>
      <c r="D17" s="91">
        <v>2</v>
      </c>
      <c r="E17" s="91" t="s">
        <v>219</v>
      </c>
      <c r="F17" s="91">
        <v>5</v>
      </c>
    </row>
    <row r="18" spans="1:6" ht="15">
      <c r="A18" s="91" t="s">
        <v>425</v>
      </c>
      <c r="B18" s="91">
        <v>4</v>
      </c>
      <c r="C18" s="91" t="s">
        <v>219</v>
      </c>
      <c r="D18" s="91">
        <v>2</v>
      </c>
      <c r="E18" s="91" t="s">
        <v>429</v>
      </c>
      <c r="F18" s="91">
        <v>5</v>
      </c>
    </row>
    <row r="19" spans="1:6" ht="15">
      <c r="A19" s="91" t="s">
        <v>426</v>
      </c>
      <c r="B19" s="91">
        <v>0</v>
      </c>
      <c r="C19" s="91" t="s">
        <v>217</v>
      </c>
      <c r="D19" s="91">
        <v>2</v>
      </c>
      <c r="E19" s="91" t="s">
        <v>431</v>
      </c>
      <c r="F19" s="91">
        <v>4</v>
      </c>
    </row>
    <row r="20" spans="1:6" ht="15">
      <c r="A20" s="91" t="s">
        <v>427</v>
      </c>
      <c r="B20" s="91">
        <v>100</v>
      </c>
      <c r="C20" s="91" t="s">
        <v>216</v>
      </c>
      <c r="D20" s="91">
        <v>2</v>
      </c>
      <c r="E20" s="91" t="s">
        <v>430</v>
      </c>
      <c r="F20" s="91">
        <v>4</v>
      </c>
    </row>
    <row r="21" spans="1:6" ht="15">
      <c r="A21" s="91" t="s">
        <v>428</v>
      </c>
      <c r="B21" s="91">
        <v>109</v>
      </c>
      <c r="C21" s="91" t="s">
        <v>434</v>
      </c>
      <c r="D21" s="91">
        <v>2</v>
      </c>
      <c r="E21" s="91" t="s">
        <v>438</v>
      </c>
      <c r="F21" s="91">
        <v>3</v>
      </c>
    </row>
    <row r="22" spans="1:6" ht="15">
      <c r="A22" s="91" t="s">
        <v>219</v>
      </c>
      <c r="B22" s="91">
        <v>7</v>
      </c>
      <c r="C22" s="91" t="s">
        <v>432</v>
      </c>
      <c r="D22" s="91">
        <v>2</v>
      </c>
      <c r="E22" s="91" t="s">
        <v>439</v>
      </c>
      <c r="F22" s="91">
        <v>3</v>
      </c>
    </row>
    <row r="23" spans="1:6" ht="15">
      <c r="A23" s="91" t="s">
        <v>429</v>
      </c>
      <c r="B23" s="91">
        <v>7</v>
      </c>
      <c r="C23" s="91" t="s">
        <v>429</v>
      </c>
      <c r="D23" s="91">
        <v>2</v>
      </c>
      <c r="E23" s="91" t="s">
        <v>440</v>
      </c>
      <c r="F23" s="91">
        <v>2</v>
      </c>
    </row>
    <row r="24" spans="1:6" ht="15">
      <c r="A24" s="91" t="s">
        <v>430</v>
      </c>
      <c r="B24" s="91">
        <v>4</v>
      </c>
      <c r="C24" s="91" t="s">
        <v>435</v>
      </c>
      <c r="D24" s="91">
        <v>2</v>
      </c>
      <c r="E24" s="91" t="s">
        <v>441</v>
      </c>
      <c r="F24" s="91">
        <v>2</v>
      </c>
    </row>
    <row r="25" spans="1:6" ht="15">
      <c r="A25" s="91" t="s">
        <v>431</v>
      </c>
      <c r="B25" s="91">
        <v>4</v>
      </c>
      <c r="C25" s="91" t="s">
        <v>436</v>
      </c>
      <c r="D25" s="91">
        <v>2</v>
      </c>
      <c r="E25" s="91" t="s">
        <v>442</v>
      </c>
      <c r="F25" s="91">
        <v>2</v>
      </c>
    </row>
    <row r="26" spans="1:6" ht="15">
      <c r="A26" s="91" t="s">
        <v>432</v>
      </c>
      <c r="B26" s="91">
        <v>4</v>
      </c>
      <c r="C26" s="91"/>
      <c r="D26" s="91"/>
      <c r="E26" s="91" t="s">
        <v>432</v>
      </c>
      <c r="F26" s="91">
        <v>2</v>
      </c>
    </row>
    <row r="29" spans="1:6" ht="15" customHeight="1">
      <c r="A29" s="13" t="s">
        <v>446</v>
      </c>
      <c r="B29" s="13" t="s">
        <v>403</v>
      </c>
      <c r="C29" s="13" t="s">
        <v>457</v>
      </c>
      <c r="D29" s="13" t="s">
        <v>406</v>
      </c>
      <c r="E29" s="13" t="s">
        <v>466</v>
      </c>
      <c r="F29" s="13" t="s">
        <v>407</v>
      </c>
    </row>
    <row r="30" spans="1:6" ht="15">
      <c r="A30" s="91" t="s">
        <v>447</v>
      </c>
      <c r="B30" s="91">
        <v>2</v>
      </c>
      <c r="C30" s="91" t="s">
        <v>458</v>
      </c>
      <c r="D30" s="91">
        <v>2</v>
      </c>
      <c r="E30" s="91" t="s">
        <v>467</v>
      </c>
      <c r="F30" s="91">
        <v>2</v>
      </c>
    </row>
    <row r="31" spans="1:6" ht="15">
      <c r="A31" s="91" t="s">
        <v>448</v>
      </c>
      <c r="B31" s="91">
        <v>2</v>
      </c>
      <c r="C31" s="91" t="s">
        <v>459</v>
      </c>
      <c r="D31" s="91">
        <v>2</v>
      </c>
      <c r="E31" s="91" t="s">
        <v>468</v>
      </c>
      <c r="F31" s="91">
        <v>2</v>
      </c>
    </row>
    <row r="32" spans="1:6" ht="15">
      <c r="A32" s="91" t="s">
        <v>449</v>
      </c>
      <c r="B32" s="91">
        <v>2</v>
      </c>
      <c r="C32" s="91" t="s">
        <v>460</v>
      </c>
      <c r="D32" s="91">
        <v>2</v>
      </c>
      <c r="E32" s="91" t="s">
        <v>469</v>
      </c>
      <c r="F32" s="91">
        <v>2</v>
      </c>
    </row>
    <row r="33" spans="1:6" ht="15">
      <c r="A33" s="91" t="s">
        <v>450</v>
      </c>
      <c r="B33" s="91">
        <v>2</v>
      </c>
      <c r="C33" s="91" t="s">
        <v>461</v>
      </c>
      <c r="D33" s="91">
        <v>2</v>
      </c>
      <c r="E33" s="91" t="s">
        <v>470</v>
      </c>
      <c r="F33" s="91">
        <v>2</v>
      </c>
    </row>
    <row r="34" spans="1:6" ht="15">
      <c r="A34" s="91" t="s">
        <v>451</v>
      </c>
      <c r="B34" s="91">
        <v>2</v>
      </c>
      <c r="C34" s="91" t="s">
        <v>462</v>
      </c>
      <c r="D34" s="91">
        <v>2</v>
      </c>
      <c r="E34" s="91" t="s">
        <v>447</v>
      </c>
      <c r="F34" s="91">
        <v>2</v>
      </c>
    </row>
    <row r="35" spans="1:6" ht="15">
      <c r="A35" s="91" t="s">
        <v>452</v>
      </c>
      <c r="B35" s="91">
        <v>2</v>
      </c>
      <c r="C35" s="91" t="s">
        <v>463</v>
      </c>
      <c r="D35" s="91">
        <v>2</v>
      </c>
      <c r="E35" s="91" t="s">
        <v>448</v>
      </c>
      <c r="F35" s="91">
        <v>2</v>
      </c>
    </row>
    <row r="36" spans="1:6" ht="15">
      <c r="A36" s="91" t="s">
        <v>453</v>
      </c>
      <c r="B36" s="91">
        <v>2</v>
      </c>
      <c r="C36" s="91" t="s">
        <v>464</v>
      </c>
      <c r="D36" s="91">
        <v>2</v>
      </c>
      <c r="E36" s="91" t="s">
        <v>449</v>
      </c>
      <c r="F36" s="91">
        <v>2</v>
      </c>
    </row>
    <row r="37" spans="1:6" ht="15">
      <c r="A37" s="91" t="s">
        <v>454</v>
      </c>
      <c r="B37" s="91">
        <v>2</v>
      </c>
      <c r="C37" s="91" t="s">
        <v>465</v>
      </c>
      <c r="D37" s="91">
        <v>2</v>
      </c>
      <c r="E37" s="91" t="s">
        <v>450</v>
      </c>
      <c r="F37" s="91">
        <v>2</v>
      </c>
    </row>
    <row r="38" spans="1:6" ht="15">
      <c r="A38" s="91" t="s">
        <v>455</v>
      </c>
      <c r="B38" s="91">
        <v>2</v>
      </c>
      <c r="C38" s="91"/>
      <c r="D38" s="91"/>
      <c r="E38" s="91" t="s">
        <v>451</v>
      </c>
      <c r="F38" s="91">
        <v>2</v>
      </c>
    </row>
    <row r="39" spans="1:6" ht="15">
      <c r="A39" s="91" t="s">
        <v>456</v>
      </c>
      <c r="B39" s="91">
        <v>2</v>
      </c>
      <c r="C39" s="91"/>
      <c r="D39" s="91"/>
      <c r="E39" s="91" t="s">
        <v>452</v>
      </c>
      <c r="F39" s="91">
        <v>2</v>
      </c>
    </row>
    <row r="42" spans="1:6" ht="15" customHeight="1">
      <c r="A42" s="13" t="s">
        <v>474</v>
      </c>
      <c r="B42" s="13" t="s">
        <v>403</v>
      </c>
      <c r="C42" s="85" t="s">
        <v>476</v>
      </c>
      <c r="D42" s="85" t="s">
        <v>406</v>
      </c>
      <c r="E42" s="13" t="s">
        <v>477</v>
      </c>
      <c r="F42" s="13" t="s">
        <v>407</v>
      </c>
    </row>
    <row r="43" spans="1:6" ht="15">
      <c r="A43" s="85" t="s">
        <v>219</v>
      </c>
      <c r="B43" s="85">
        <v>1</v>
      </c>
      <c r="C43" s="85"/>
      <c r="D43" s="85"/>
      <c r="E43" s="85" t="s">
        <v>219</v>
      </c>
      <c r="F43" s="85">
        <v>1</v>
      </c>
    </row>
    <row r="46" spans="1:6" ht="15" customHeight="1">
      <c r="A46" s="13" t="s">
        <v>475</v>
      </c>
      <c r="B46" s="13" t="s">
        <v>403</v>
      </c>
      <c r="C46" s="13" t="s">
        <v>478</v>
      </c>
      <c r="D46" s="13" t="s">
        <v>406</v>
      </c>
      <c r="E46" s="13" t="s">
        <v>479</v>
      </c>
      <c r="F46" s="13" t="s">
        <v>407</v>
      </c>
    </row>
    <row r="47" spans="1:6" ht="15">
      <c r="A47" s="85" t="s">
        <v>219</v>
      </c>
      <c r="B47" s="85">
        <v>6</v>
      </c>
      <c r="C47" s="85" t="s">
        <v>218</v>
      </c>
      <c r="D47" s="85">
        <v>2</v>
      </c>
      <c r="E47" s="85" t="s">
        <v>219</v>
      </c>
      <c r="F47" s="85">
        <v>4</v>
      </c>
    </row>
    <row r="48" spans="1:6" ht="15">
      <c r="A48" s="85" t="s">
        <v>218</v>
      </c>
      <c r="B48" s="85">
        <v>2</v>
      </c>
      <c r="C48" s="85" t="s">
        <v>219</v>
      </c>
      <c r="D48" s="85">
        <v>2</v>
      </c>
      <c r="E48" s="85" t="s">
        <v>215</v>
      </c>
      <c r="F48" s="85">
        <v>1</v>
      </c>
    </row>
    <row r="49" spans="1:6" ht="15">
      <c r="A49" s="85" t="s">
        <v>217</v>
      </c>
      <c r="B49" s="85">
        <v>2</v>
      </c>
      <c r="C49" s="85" t="s">
        <v>217</v>
      </c>
      <c r="D49" s="85">
        <v>2</v>
      </c>
      <c r="E49" s="85"/>
      <c r="F49" s="85"/>
    </row>
    <row r="50" spans="1:6" ht="15">
      <c r="A50" s="85" t="s">
        <v>216</v>
      </c>
      <c r="B50" s="85">
        <v>2</v>
      </c>
      <c r="C50" s="85" t="s">
        <v>216</v>
      </c>
      <c r="D50" s="85">
        <v>2</v>
      </c>
      <c r="E50" s="85"/>
      <c r="F50" s="85"/>
    </row>
    <row r="51" spans="1:6" ht="15">
      <c r="A51" s="85" t="s">
        <v>215</v>
      </c>
      <c r="B51" s="85">
        <v>1</v>
      </c>
      <c r="C51" s="85" t="s">
        <v>212</v>
      </c>
      <c r="D51" s="85">
        <v>1</v>
      </c>
      <c r="E51" s="85"/>
      <c r="F51" s="85"/>
    </row>
    <row r="52" spans="1:6" ht="15">
      <c r="A52" s="85" t="s">
        <v>212</v>
      </c>
      <c r="B52" s="85">
        <v>1</v>
      </c>
      <c r="C52" s="85"/>
      <c r="D52" s="85"/>
      <c r="E52" s="85"/>
      <c r="F52" s="85"/>
    </row>
    <row r="55" spans="1:6" ht="15" customHeight="1">
      <c r="A55" s="13" t="s">
        <v>484</v>
      </c>
      <c r="B55" s="13" t="s">
        <v>403</v>
      </c>
      <c r="C55" s="13" t="s">
        <v>485</v>
      </c>
      <c r="D55" s="13" t="s">
        <v>406</v>
      </c>
      <c r="E55" s="13" t="s">
        <v>486</v>
      </c>
      <c r="F55" s="13" t="s">
        <v>407</v>
      </c>
    </row>
    <row r="56" spans="1:6" ht="15">
      <c r="A56" s="124" t="s">
        <v>214</v>
      </c>
      <c r="B56" s="85">
        <v>109865</v>
      </c>
      <c r="C56" s="124" t="s">
        <v>212</v>
      </c>
      <c r="D56" s="85">
        <v>16560</v>
      </c>
      <c r="E56" s="124" t="s">
        <v>214</v>
      </c>
      <c r="F56" s="85">
        <v>109865</v>
      </c>
    </row>
    <row r="57" spans="1:6" ht="15">
      <c r="A57" s="124" t="s">
        <v>219</v>
      </c>
      <c r="B57" s="85">
        <v>19528</v>
      </c>
      <c r="C57" s="124" t="s">
        <v>218</v>
      </c>
      <c r="D57" s="85">
        <v>15493</v>
      </c>
      <c r="E57" s="124" t="s">
        <v>219</v>
      </c>
      <c r="F57" s="85">
        <v>19528</v>
      </c>
    </row>
    <row r="58" spans="1:6" ht="15">
      <c r="A58" s="124" t="s">
        <v>212</v>
      </c>
      <c r="B58" s="85">
        <v>16560</v>
      </c>
      <c r="C58" s="124" t="s">
        <v>217</v>
      </c>
      <c r="D58" s="85">
        <v>2805</v>
      </c>
      <c r="E58" s="124" t="s">
        <v>215</v>
      </c>
      <c r="F58" s="85">
        <v>5284</v>
      </c>
    </row>
    <row r="59" spans="1:6" ht="15">
      <c r="A59" s="124" t="s">
        <v>218</v>
      </c>
      <c r="B59" s="85">
        <v>15493</v>
      </c>
      <c r="C59" s="124" t="s">
        <v>213</v>
      </c>
      <c r="D59" s="85">
        <v>610</v>
      </c>
      <c r="E59" s="124"/>
      <c r="F59" s="85"/>
    </row>
    <row r="60" spans="1:6" ht="15">
      <c r="A60" s="124" t="s">
        <v>215</v>
      </c>
      <c r="B60" s="85">
        <v>5284</v>
      </c>
      <c r="C60" s="124" t="s">
        <v>216</v>
      </c>
      <c r="D60" s="85">
        <v>483</v>
      </c>
      <c r="E60" s="124"/>
      <c r="F60" s="85"/>
    </row>
    <row r="61" spans="1:6" ht="15">
      <c r="A61" s="124" t="s">
        <v>217</v>
      </c>
      <c r="B61" s="85">
        <v>2805</v>
      </c>
      <c r="C61" s="124"/>
      <c r="D61" s="85"/>
      <c r="E61" s="124"/>
      <c r="F61" s="85"/>
    </row>
    <row r="62" spans="1:6" ht="15">
      <c r="A62" s="124" t="s">
        <v>213</v>
      </c>
      <c r="B62" s="85">
        <v>610</v>
      </c>
      <c r="C62" s="124"/>
      <c r="D62" s="85"/>
      <c r="E62" s="124"/>
      <c r="F62" s="85"/>
    </row>
    <row r="63" spans="1:6" ht="15">
      <c r="A63" s="124" t="s">
        <v>216</v>
      </c>
      <c r="B63" s="85">
        <v>483</v>
      </c>
      <c r="C63" s="124"/>
      <c r="D63" s="85"/>
      <c r="E63" s="124"/>
      <c r="F63" s="85"/>
    </row>
  </sheetData>
  <printOptions/>
  <pageMargins left="0.7" right="0.7" top="0.75" bottom="0.75" header="0.3" footer="0.3"/>
  <pageSetup orientation="portrait" paperSize="9"/>
  <tableParts>
    <tablePart r:id="rId6"/>
    <tablePart r:id="rId2"/>
    <tablePart r:id="rId5"/>
    <tablePart r:id="rId3"/>
    <tablePart r:id="rId7"/>
    <tablePart r:id="rId1"/>
    <tablePart r:id="rId8"/>
    <tablePart r:id="rId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2019-07-12T17:26:57Z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