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<sst xmlns="http://schemas.openxmlformats.org/spreadsheetml/2006/main" count="1094" uniqueCount="493">
  <si>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</si>
  <si>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</si>
  <si>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</si>
  <si>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</si>
  <si>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</si>
  <si>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</si>
  <si>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</si>
  <si>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</si>
  <si>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</si>
  <si>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</si>
  <si>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</si>
  <si>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</si>
  <si>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</si>
  <si>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</si>
  <si>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</si>
  <si>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</si>
  <si>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</si>
  <si>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</si>
  <si>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</si>
  <si>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</si>
  <si>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</si>
  <si>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</si>
  <si>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</si>
  <si>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</si>
  <si>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</si>
  <si>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</si>
  <si>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</si>
  <si>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</si>
  <si>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</si>
  <si>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</si>
  <si>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</si>
  <si>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</si>
  <si>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</si>
  <si>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</si>
  <si>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</si>
  <si>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</si>
  <si>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</si>
  <si>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</si>
  <si>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</si>
  <si>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</si>
  <si>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</si>
  <si>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</si>
  <si>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</si>
  <si>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</si>
  <si>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</si>
  <si>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</si>
  <si>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</si>
  <si>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</si>
  <si>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</si>
  <si>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</si>
  <si>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</si>
  <si>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</si>
  <si>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</si>
  <si>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</si>
  <si>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</si>
  <si>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</si>
  <si>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</si>
  <si>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</si>
  <si>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</si>
  <si>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</si>
  <si>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</si>
  <si>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</si>
  <si>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</si>
  <si>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</si>
  <si>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</si>
  <si>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</si>
  <si>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</si>
  <si>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</si>
  <si>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</si>
  <si>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</si>
  <si>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</si>
  <si>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</si>
  <si>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</si>
  <si>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</si>
  <si>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</si>
  <si>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</si>
  <si>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</si>
  <si>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</si>
  <si>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</si>
  <si>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</si>
  <si>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</si>
  <si>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</si>
  <si>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</si>
  <si>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</si>
  <si>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</si>
  <si>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</si>
  <si>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</si>
  <si>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</si>
  <si>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</si>
  <si>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</si>
  <si>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</si>
  <si>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</si>
  <si>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</si>
  <si>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</si>
  <si>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</si>
  <si>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</si>
  <si>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</si>
  <si>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</si>
  <si>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</si>
  <si>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</si>
  <si>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</si>
  <si>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</si>
  <si>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</si>
  <si>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</si>
  <si>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</si>
  <si>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</si>
  <si>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</si>
  <si>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</si>
  <si>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</si>
  <si>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</si>
  <si>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</si>
  <si>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</si>
  <si>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</si>
  <si>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</si>
  <si>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</si>
  <si>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</si>
  <si>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</si>
  <si>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</si>
  <si>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</si>
  <si>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</si>
  <si>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</si>
  <si>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</si>
  <si>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</si>
  <si>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</si>
  <si>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</si>
  <si>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</si>
  <si>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</si>
  <si>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</si>
  <si>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</si>
  <si>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</si>
  <si>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</si>
  <si>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</si>
  <si>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</si>
  <si>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</si>
  <si>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</si>
  <si>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</si>
  <si>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</si>
  <si>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</si>
  <si>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</si>
  <si>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</si>
  <si>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</si>
  <si>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</si>
  <si>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</si>
  <si>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</si>
  <si>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</si>
  <si>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</si>
  <si>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</si>
  <si>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</si>
  <si>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</si>
  <si>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</si>
  <si>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</si>
  <si>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</si>
  <si>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</si>
  <si>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</si>
  <si>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</si>
  <si>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</si>
  <si>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</si>
  <si>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</si>
  <si>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</si>
  <si>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</si>
  <si>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</si>
  <si>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</si>
  <si>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</si>
  <si>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</si>
  <si>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</si>
  <si>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</si>
  <si>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</si>
  <si>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</si>
  <si>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</si>
  <si>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</si>
  <si>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</si>
  <si>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</si>
  <si>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</si>
  <si>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</si>
  <si>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</si>
  <si>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</si>
  <si>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</si>
  <si>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</si>
  <si>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</si>
  <si>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</si>
  <si>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</si>
  <si>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</si>
  <si>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</si>
  <si>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</si>
  <si>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</si>
  <si>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</si>
  <si>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</si>
  <si>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</si>
  <si>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</si>
  <si>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</si>
  <si>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</si>
  <si>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</si>
  <si>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</si>
  <si>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</si>
  <si>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</si>
  <si>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</si>
  <si>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</si>
  <si>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</si>
  <si>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</si>
  <si>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</si>
  <si>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</si>
  <si>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</si>
  <si>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</si>
  <si>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</si>
  <si>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</si>
  <si>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</si>
  <si>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</si>
  <si>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</si>
  <si>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</si>
  <si>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</si>
  <si>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</si>
  <si>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</si>
  <si>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emmie_vallee</t>
  </si>
  <si>
    <t>cleanbootsnz</t>
  </si>
  <si>
    <t>kvhnz</t>
  </si>
  <si>
    <t>tepukesimon</t>
  </si>
  <si>
    <t>mpi_nz</t>
  </si>
  <si>
    <t>asurequality</t>
  </si>
  <si>
    <t>mpi</t>
  </si>
  <si>
    <t>Replies to</t>
  </si>
  <si>
    <t>Mentions</t>
  </si>
  <si>
    <t>@MPI_NZ Last speaker is Robert Sanson from @AsureQuality on setting up a database for the response #vetscienceweek https://t.co/8B1khBqThD</t>
  </si>
  <si>
    <t>@MPI_NZ @AsureQuality Also to put some context: https://t.co/jXqKCvHhC6</t>
  </si>
  <si>
    <t>Uplifting afternoon at kiwinet on Thursday. A great programme that I learnt lots from. Thanks @KVHNZ  @mpi @AsureQuality #biosecurity https://t.co/BXmYkXpQOd</t>
  </si>
  <si>
    <t>RT @cleanbootsnz: Uplifting afternoon at kiwinet on Thursday. A great programme that I learnt lots from. Thanks @KVHNZ  @mpi @AsureQuality…</t>
  </si>
  <si>
    <t>https://www.newshub.co.nz/home/rural/2019/07/mpi-director-general-apologises-to-farmers-for-the-way-the-ministry-handled-m-bovis-eradication.html</t>
  </si>
  <si>
    <t>co.nz</t>
  </si>
  <si>
    <t>vetscienceweek</t>
  </si>
  <si>
    <t>biosecurity</t>
  </si>
  <si>
    <t>https://pbs.twimg.com/media/D-r1bo4UEAA5nns.jpg</t>
  </si>
  <si>
    <t>https://pbs.twimg.com/media/D-vZhxTUIAAt5tW.jpg</t>
  </si>
  <si>
    <t>http://pbs.twimg.com/profile_images/1027308528883515392/eUwVRVG4_normal.jpg</t>
  </si>
  <si>
    <t>http://pbs.twimg.com/profile_images/895102087788281857/CAMGjUi-_normal.jpg</t>
  </si>
  <si>
    <t>http://pbs.twimg.com/profile_images/772592850559078400/g2AZ1n8s_normal.jpg</t>
  </si>
  <si>
    <t>https://twitter.com/#!/emmie_vallee/status/1146998932062388224</t>
  </si>
  <si>
    <t>https://twitter.com/#!/emmie_vallee/status/1147110162651463681</t>
  </si>
  <si>
    <t>https://twitter.com/#!/cleanbootsnz/status/1147249723746615296</t>
  </si>
  <si>
    <t>https://twitter.com/#!/kvhnz/status/1147377074035761152</t>
  </si>
  <si>
    <t>https://twitter.com/#!/tepukesimon/status/1147773457351860225</t>
  </si>
  <si>
    <t>1146998932062388224</t>
  </si>
  <si>
    <t>1147110162651463681</t>
  </si>
  <si>
    <t>1147249723746615296</t>
  </si>
  <si>
    <t>1147377074035761152</t>
  </si>
  <si>
    <t>1147773457351860225</t>
  </si>
  <si>
    <t>1146998360626233344</t>
  </si>
  <si>
    <t>88021083</t>
  </si>
  <si>
    <t/>
  </si>
  <si>
    <t>en</t>
  </si>
  <si>
    <t>Twitter Web App</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</si>
  <si>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</si>
  <si>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</si>
  <si>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</si>
  <si>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</si>
  <si>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</si>
  <si>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</si>
  <si>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</si>
  <si>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</si>
  <si>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</si>
  <si>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</si>
  <si>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</si>
  <si>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</si>
  <si>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</si>
  <si>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</si>
  <si>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</si>
  <si>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</si>
  <si>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</si>
  <si>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</si>
  <si>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</si>
  <si>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</si>
  <si>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</si>
  <si>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</si>
  <si>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</si>
  <si>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Emilie VALLEE</t>
  </si>
  <si>
    <t>Ministry for Primary Industries</t>
  </si>
  <si>
    <t>AsureQuality</t>
  </si>
  <si>
    <t>JACSON3</t>
  </si>
  <si>
    <t>Kiwifruit Vine Health</t>
  </si>
  <si>
    <t>Simon Cook</t>
  </si>
  <si>
    <t>MPI</t>
  </si>
  <si>
    <t>Veterinary epidemiologist @MasseyUni, working mum, people-animal-environment health researcher, culturally sensitive, climate change fighter - Views are my own</t>
  </si>
  <si>
    <t>Ministry for Primary Industries NZ - Manatū Ahu Matua - official account. Here 9-5 Mon-Fri https://t.co/qAEuZgmiKP</t>
  </si>
  <si>
    <t>Providing food safety and biosecurity services to the food and primary production sectors worldwide.</t>
  </si>
  <si>
    <t>Clean boots are no longer optional.  Jacson3 specialise in clean and disinfect solutions for footwear.</t>
  </si>
  <si>
    <t>Kiwifruit Vine Health (KVH) works with growers, industry and government to manage biosecurity risk and keep kiwifruit vines healthy.</t>
  </si>
  <si>
    <t>Stop planning meetings Start designing experiences. Join us in Toronto June 15-19 at #MPI's 2019 World Education Congress. #WEC19 Early pricing til 8/31!</t>
  </si>
  <si>
    <t>Palmerston North</t>
  </si>
  <si>
    <t>New Zealand</t>
  </si>
  <si>
    <t>Auckland, New Zealand</t>
  </si>
  <si>
    <t>Hamilton City, New Zealand</t>
  </si>
  <si>
    <t>Mount Maunganui, Tauranga City</t>
  </si>
  <si>
    <t>Te Puke, Western Bay of Plenty District</t>
  </si>
  <si>
    <t>Dallas, TX</t>
  </si>
  <si>
    <t>https://t.co/T4NmhwtPTF</t>
  </si>
  <si>
    <t>https://t.co/qAEuZgDU9p</t>
  </si>
  <si>
    <t>http://t.co/eaEhNcv86Z</t>
  </si>
  <si>
    <t>https://t.co/vzA0xmb5Lm</t>
  </si>
  <si>
    <t>https://t.co/vf2yOp3390</t>
  </si>
  <si>
    <t>https://t.co/EveLrY1afG</t>
  </si>
  <si>
    <t>https://pbs.twimg.com/profile_banners/601438913/1560825646</t>
  </si>
  <si>
    <t>https://pbs.twimg.com/profile_banners/2786496306/1409688887</t>
  </si>
  <si>
    <t>https://pbs.twimg.com/profile_banners/864340373027512322/1560139985</t>
  </si>
  <si>
    <t>https://pbs.twimg.com/profile_banners/19239032/1561413694</t>
  </si>
  <si>
    <t>http://abs.twimg.com/images/themes/theme1/bg.png</t>
  </si>
  <si>
    <t>http://abs.twimg.com/images/themes/theme13/bg.gif</t>
  </si>
  <si>
    <t>http://abs.twimg.com/images/themes/theme16/bg.gif</t>
  </si>
  <si>
    <t>http://pbs.twimg.com/profile_images/991830375453286400/eoB_QTai_normal.jpg</t>
  </si>
  <si>
    <t>http://pbs.twimg.com/profile_images/506895182713741312/PxJ8hUGc_normal.png</t>
  </si>
  <si>
    <t>http://pbs.twimg.com/profile_images/1098303830926622720/_iD-aJkr_normal.png</t>
  </si>
  <si>
    <t>http://pbs.twimg.com/profile_images/842011839303106560/eCyV4ViY_normal.jpg</t>
  </si>
  <si>
    <t>Open Twitter Page for This Person</t>
  </si>
  <si>
    <t>https://twitter.com/emmie_vallee</t>
  </si>
  <si>
    <t>https://twitter.com/mpi_nz</t>
  </si>
  <si>
    <t>https://twitter.com/asurequality</t>
  </si>
  <si>
    <t>https://twitter.com/cleanbootsnz</t>
  </si>
  <si>
    <t>https://twitter.com/kvhnz</t>
  </si>
  <si>
    <t>https://twitter.com/tepukesimon</t>
  </si>
  <si>
    <t>https://twitter.com/mpi</t>
  </si>
  <si>
    <t>emmie_vallee
@MPI_NZ @AsureQuality Also to put
some context: https://t.co/jXqKCvHhC6</t>
  </si>
  <si>
    <t xml:space="preserve">mpi_nz
</t>
  </si>
  <si>
    <t xml:space="preserve">asurequality
</t>
  </si>
  <si>
    <t>cleanbootsnz
Uplifting afternoon at kiwinet
on Thursday. A great programme
that I learnt lots from. Thanks
@KVHNZ @mpi @AsureQuality #biosecurity
https://t.co/BXmYkXpQOd</t>
  </si>
  <si>
    <t>kvhnz
RT @cleanbootsnz: Uplifting afternoon
at kiwinet on Thursday. A great
programme that I learnt lots from.
Thanks @KVHNZ @mpi @AsureQuality…</t>
  </si>
  <si>
    <t>tepukesimon
RT @cleanbootsnz: Uplifting afternoon
at kiwinet on Thursday. A great
programme that I learnt lots from.
Thanks @KVHNZ @mpi @AsureQuality…</t>
  </si>
  <si>
    <t xml:space="preserve">mpi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</si>
  <si>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</si>
  <si>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</si>
  <si>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</si>
  <si>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</si>
  <si>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</si>
  <si>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</si>
  <si>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</si>
  <si>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</si>
  <si>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</si>
  <si>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</si>
  <si>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</si>
  <si>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</si>
  <si>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</si>
  <si>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</si>
  <si>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</si>
  <si>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</si>
  <si>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</si>
  <si>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</si>
  <si>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</si>
  <si>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</si>
  <si>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</si>
  <si>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</si>
  <si>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</si>
  <si>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</si>
  <si>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</si>
  <si>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</si>
  <si>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</si>
  <si>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</si>
  <si>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</si>
  <si>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</si>
  <si>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</si>
  <si>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</si>
  <si>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</si>
  <si>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</si>
  <si>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</si>
  <si>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</si>
  <si>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</si>
  <si>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</si>
  <si>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</si>
  <si>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</si>
  <si>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</si>
  <si>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</si>
  <si>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</si>
  <si>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</si>
  <si>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</si>
  <si>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</si>
  <si>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</si>
  <si>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</si>
  <si>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</si>
  <si>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</si>
  <si>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</si>
  <si>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</si>
  <si>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</si>
  <si>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</si>
  <si>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</si>
  <si>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</si>
  <si>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</si>
  <si>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</si>
  <si>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</si>
  <si>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</si>
  <si>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</si>
  <si>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</si>
  <si>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</si>
  <si>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</si>
  <si>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</si>
  <si>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</si>
  <si>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</si>
  <si>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</si>
  <si>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</si>
  <si>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</si>
  <si>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</si>
  <si>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</si>
  <si>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</si>
  <si>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</si>
  <si>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uplifting</t>
  </si>
  <si>
    <t>afternoon</t>
  </si>
  <si>
    <t>kiwinet</t>
  </si>
  <si>
    <t>thursday</t>
  </si>
  <si>
    <t>Top Words in Tweet in G1</t>
  </si>
  <si>
    <t>great</t>
  </si>
  <si>
    <t>programme</t>
  </si>
  <si>
    <t>learnt</t>
  </si>
  <si>
    <t>lots</t>
  </si>
  <si>
    <t>thanks</t>
  </si>
  <si>
    <t>Top Words in Tweet in G2</t>
  </si>
  <si>
    <t>Top Words in Tweet</t>
  </si>
  <si>
    <t>uplifting afternoon kiwinet thursday great programme learnt lots thanks kvhnz</t>
  </si>
  <si>
    <t>mpi_nz asurequality</t>
  </si>
  <si>
    <t>Top Word Pairs in Tweet in Entire Graph</t>
  </si>
  <si>
    <t>uplifting,afternoon</t>
  </si>
  <si>
    <t>afternoon,kiwinet</t>
  </si>
  <si>
    <t>kiwinet,thursday</t>
  </si>
  <si>
    <t>thursday,great</t>
  </si>
  <si>
    <t>great,programme</t>
  </si>
  <si>
    <t>programme,learnt</t>
  </si>
  <si>
    <t>learnt,lots</t>
  </si>
  <si>
    <t>lots,thanks</t>
  </si>
  <si>
    <t>thanks,kvhnz</t>
  </si>
  <si>
    <t>kvhnz,mpi</t>
  </si>
  <si>
    <t>Top Word Pairs in Tweet in G1</t>
  </si>
  <si>
    <t>Top Word Pairs in Tweet in G2</t>
  </si>
  <si>
    <t>Top Word Pairs in Tweet</t>
  </si>
  <si>
    <t>uplifting,afternoon  afternoon,kiwinet  kiwinet,thursday  thursday,great  great,programme  programme,learnt  learnt,lots  lots,thanks  thanks,kvhnz  kvhnz,mpi</t>
  </si>
  <si>
    <t>Top Replied-To in Entire Graph</t>
  </si>
  <si>
    <t>Top Mentioned in Entire Graph</t>
  </si>
  <si>
    <t>Top Replied-To in G1</t>
  </si>
  <si>
    <t>Top Replied-To in G2</t>
  </si>
  <si>
    <t>Top Mentioned in G1</t>
  </si>
  <si>
    <t>Top Mentioned in G2</t>
  </si>
  <si>
    <t>Top Replied-To in Tweet</t>
  </si>
  <si>
    <t>Top Mentioned in Tweet</t>
  </si>
  <si>
    <t>kvhnz mpi asurequality cleanbootsnz</t>
  </si>
  <si>
    <t>Top Tweeters in Entire Graph</t>
  </si>
  <si>
    <t>Top Tweeters in G1</t>
  </si>
  <si>
    <t>Top Tweeters in G2</t>
  </si>
  <si>
    <t>Top Tweeters</t>
  </si>
  <si>
    <t>mpi kvhnz tepukesimon cleanbootsnz</t>
  </si>
  <si>
    <t>mpi_nz emmie_vallee asurequality</t>
  </si>
  <si>
    <t>Top URLs in Tweet by Count</t>
  </si>
  <si>
    <t>Top URLs in Tweet by Salience</t>
  </si>
  <si>
    <t>Top Domains in Tweet by Count</t>
  </si>
  <si>
    <t>Top Domains in Tweet by Salience</t>
  </si>
  <si>
    <t>Top Hashtags in Tweet by Count</t>
  </si>
  <si>
    <t>Top Hashtags in Tweet by Salience</t>
  </si>
  <si>
    <t>Top Words in Tweet by Count</t>
  </si>
  <si>
    <t>mpi_nz put context last speaker robert sanson setting up database</t>
  </si>
  <si>
    <t>cleanbootsnz uplifting afternoon kiwinet thursday great programme learnt lots thanks</t>
  </si>
  <si>
    <t>Top Words in Tweet by Salience</t>
  </si>
  <si>
    <t>put context last speaker robert sanson setting up database response</t>
  </si>
  <si>
    <t>Top Word Pairs in Tweet by Count</t>
  </si>
  <si>
    <t>mpi_nz,asurequality  asurequality,put  put,context  mpi_nz,last  last,speaker  speaker,robert  robert,sanson  sanson,asurequality  asurequality,setting  setting,up</t>
  </si>
  <si>
    <t>cleanbootsnz,uplifting  uplifting,afternoon  afternoon,kiwinet  kiwinet,thursday  thursday,great  great,programme  programme,learnt  learnt,lots  lots,thanks  thanks,kvhnz</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</si>
  <si>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</si>
  <si>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</si>
  <si>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</si>
  <si>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</si>
  <si>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</si>
  <si>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</si>
  <si>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</si>
  <si>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</si>
  <si>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</si>
  <si>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</si>
  <si>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</si>
  <si>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</si>
  <si>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</si>
  <si>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</si>
  <si>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</si>
  <si>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</si>
  <si>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</si>
  <si>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</si>
  <si>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</si>
  <si>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</si>
  <si>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</si>
  <si>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</si>
  <si>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</si>
  <si>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</si>
  <si>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</si>
  <si>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</si>
  <si>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</si>
  <si>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</si>
  <si>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</si>
  <si>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Red</t>
  </si>
  <si>
    <t>Green</t>
  </si>
  <si>
    <t>G1: uplifting afternoon kiwinet thursday great programme learnt lots thanks kvhnz</t>
  </si>
  <si>
    <t>G2: mpi_nz asurequality</t>
  </si>
  <si>
    <t>Autofill Workbook Results</t>
  </si>
  <si>
    <t>Edge Weight▓1▓2▓0▓True▓Green▓Red▓▓Edge Weight▓1▓1▓0▓3▓10▓False▓Edge Weight▓1▓2▓0▓32▓6▓False▓▓0▓0▓0▓True▓Black▓Black▓▓Followers▓15▓10171▓0▓162▓1000▓False▓Followers▓15▓33393▓0▓100▓70▓False▓▓0▓0▓0▓0▓0▓False▓▓0▓0▓0▓0▓0▓False</t>
  </si>
  <si>
    <t>Subgraph</t>
  </si>
  <si>
    <t>GraphSource░TwitterSearch▓GraphTerm░AsureQuality ‏▓ImportDescription░The graph represents a network of 7 Twitter users whose recent tweets contained "AsureQuality ‏", or who were replied to or mentioned in those tweets, taken from a data set limited to a maximum of 18,000 tweets.  The network was obtained from Twitter on Friday, 12 July 2019 at 17:24 UTC.
The tweets in the network were tweeted over the 2-day, 3-hour, 17-minute period from Friday, 05 July 2019 at 04:27 UTC to Sunday, 07 July 2019 at 07:44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</si>
</sst>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83277"/>
        <c:axId val="24149494"/>
      </c:barChart>
      <c:catAx>
        <c:axId val="2683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49494"/>
        <c:crosses val="autoZero"/>
        <c:auto val="1"/>
        <c:lblOffset val="100"/>
        <c:noMultiLvlLbl val="0"/>
      </c:catAx>
      <c:valAx>
        <c:axId val="24149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018855"/>
        <c:axId val="9951968"/>
      </c:barChart>
      <c:catAx>
        <c:axId val="160188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51968"/>
        <c:crosses val="autoZero"/>
        <c:auto val="1"/>
        <c:lblOffset val="100"/>
        <c:noMultiLvlLbl val="0"/>
      </c:catAx>
      <c:valAx>
        <c:axId val="9951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8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458849"/>
        <c:axId val="803050"/>
      </c:barChart>
      <c:catAx>
        <c:axId val="224588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3050"/>
        <c:crosses val="autoZero"/>
        <c:auto val="1"/>
        <c:lblOffset val="100"/>
        <c:noMultiLvlLbl val="0"/>
      </c:catAx>
      <c:valAx>
        <c:axId val="80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227451"/>
        <c:axId val="65047060"/>
      </c:barChart>
      <c:catAx>
        <c:axId val="7227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47060"/>
        <c:crosses val="autoZero"/>
        <c:auto val="1"/>
        <c:lblOffset val="100"/>
        <c:noMultiLvlLbl val="0"/>
      </c:catAx>
      <c:valAx>
        <c:axId val="6504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552629"/>
        <c:axId val="34320478"/>
      </c:barChart>
      <c:catAx>
        <c:axId val="485526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20478"/>
        <c:crosses val="autoZero"/>
        <c:auto val="1"/>
        <c:lblOffset val="100"/>
        <c:noMultiLvlLbl val="0"/>
      </c:catAx>
      <c:valAx>
        <c:axId val="34320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5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448847"/>
        <c:axId val="28495304"/>
      </c:barChart>
      <c:catAx>
        <c:axId val="404488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95304"/>
        <c:crosses val="autoZero"/>
        <c:auto val="1"/>
        <c:lblOffset val="100"/>
        <c:noMultiLvlLbl val="0"/>
      </c:catAx>
      <c:valAx>
        <c:axId val="28495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48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131145"/>
        <c:axId val="26418258"/>
      </c:barChart>
      <c:catAx>
        <c:axId val="551311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18258"/>
        <c:crosses val="autoZero"/>
        <c:auto val="1"/>
        <c:lblOffset val="100"/>
        <c:noMultiLvlLbl val="0"/>
      </c:catAx>
      <c:valAx>
        <c:axId val="264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1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437731"/>
        <c:axId val="59504124"/>
      </c:barChart>
      <c:catAx>
        <c:axId val="36437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04124"/>
        <c:crosses val="autoZero"/>
        <c:auto val="1"/>
        <c:lblOffset val="100"/>
        <c:noMultiLvlLbl val="0"/>
      </c:catAx>
      <c:valAx>
        <c:axId val="5950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3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775069"/>
        <c:axId val="55104710"/>
      </c:barChart>
      <c:catAx>
        <c:axId val="65775069"/>
        <c:scaling>
          <c:orientation val="minMax"/>
        </c:scaling>
        <c:axPos val="b"/>
        <c:delete val="1"/>
        <c:majorTickMark val="out"/>
        <c:minorTickMark val="none"/>
        <c:tickLblPos val="none"/>
        <c:crossAx val="55104710"/>
        <c:crosses val="autoZero"/>
        <c:auto val="1"/>
        <c:lblOffset val="100"/>
        <c:noMultiLvlLbl val="0"/>
      </c:catAx>
      <c:valAx>
        <c:axId val="55104710"/>
        <c:scaling>
          <c:orientation val="minMax"/>
        </c:scaling>
        <c:axPos val="l"/>
        <c:delete val="1"/>
        <c:majorTickMark val="out"/>
        <c:minorTickMark val="none"/>
        <c:tickLblPos val="none"/>
        <c:crossAx val="65775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mmie_vall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pi_n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surequal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leanbootsn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vhn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epukesim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p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6" totalsRowShown="0" headerRowDxfId="299" dataDxfId="298">
  <autoFilter ref="A2:BL16"/>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69" dataDxfId="168">
  <autoFilter ref="A2:C5"/>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162" dataDxfId="161">
  <autoFilter ref="A1:F2"/>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154" dataDxfId="153">
  <autoFilter ref="A5:F6"/>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1" totalsRowShown="0" headerRowDxfId="146" dataDxfId="145">
  <autoFilter ref="A9:F11"/>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4:F24" totalsRowShown="0" headerRowDxfId="137" dataDxfId="136">
  <autoFilter ref="A14:F24"/>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7:F37" totalsRowShown="0" headerRowDxfId="128" dataDxfId="127">
  <autoFilter ref="A27:F37"/>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0:F41" totalsRowShown="0" headerRowDxfId="119" dataDxfId="118">
  <autoFilter ref="A40:F41"/>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4:F48" totalsRowShown="0" headerRowDxfId="116" dataDxfId="115">
  <autoFilter ref="A44:F48"/>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1:F58" totalsRowShown="0" headerRowDxfId="101" dataDxfId="100">
  <autoFilter ref="A51:F58"/>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246" dataDxfId="245">
  <autoFilter ref="A2:BT9"/>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5" totalsRowShown="0" headerRowDxfId="82" dataDxfId="81">
  <autoFilter ref="A1:G3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 totalsRowShown="0" headerRowDxfId="73" dataDxfId="72">
  <autoFilter ref="A1:L2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8" totalsRowShown="0" headerRowDxfId="3" dataDxfId="2">
  <autoFilter ref="A1:B8"/>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00" dataDxfId="199">
  <autoFilter ref="A1:C8"/>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ewshub.co.nz/home/rural/2019/07/mpi-director-general-apologises-to-farmers-for-the-way-the-ministry-handled-m-bovis-eradication.html" TargetMode="External" /><Relationship Id="rId2" Type="http://schemas.openxmlformats.org/officeDocument/2006/relationships/hyperlink" Target="https://www.newshub.co.nz/home/rural/2019/07/mpi-director-general-apologises-to-farmers-for-the-way-the-ministry-handled-m-bovis-eradication.html" TargetMode="External" /><Relationship Id="rId3" Type="http://schemas.openxmlformats.org/officeDocument/2006/relationships/hyperlink" Target="https://pbs.twimg.com/media/D-r1bo4UEAA5nns.jpg" TargetMode="External" /><Relationship Id="rId4" Type="http://schemas.openxmlformats.org/officeDocument/2006/relationships/hyperlink" Target="https://pbs.twimg.com/media/D-r1bo4UEAA5nns.jpg" TargetMode="External" /><Relationship Id="rId5" Type="http://schemas.openxmlformats.org/officeDocument/2006/relationships/hyperlink" Target="https://pbs.twimg.com/media/D-vZhxTUIAAt5tW.jpg" TargetMode="External" /><Relationship Id="rId6" Type="http://schemas.openxmlformats.org/officeDocument/2006/relationships/hyperlink" Target="https://pbs.twimg.com/media/D-vZhxTUIAAt5tW.jpg" TargetMode="External" /><Relationship Id="rId7" Type="http://schemas.openxmlformats.org/officeDocument/2006/relationships/hyperlink" Target="https://pbs.twimg.com/media/D-vZhxTUIAAt5tW.jpg" TargetMode="External" /><Relationship Id="rId8" Type="http://schemas.openxmlformats.org/officeDocument/2006/relationships/hyperlink" Target="https://pbs.twimg.com/media/D-r1bo4UEAA5nns.jpg" TargetMode="External" /><Relationship Id="rId9" Type="http://schemas.openxmlformats.org/officeDocument/2006/relationships/hyperlink" Target="http://pbs.twimg.com/profile_images/1027308528883515392/eUwVRVG4_normal.jpg" TargetMode="External" /><Relationship Id="rId10" Type="http://schemas.openxmlformats.org/officeDocument/2006/relationships/hyperlink" Target="https://pbs.twimg.com/media/D-r1bo4UEAA5nns.jpg" TargetMode="External" /><Relationship Id="rId11" Type="http://schemas.openxmlformats.org/officeDocument/2006/relationships/hyperlink" Target="http://pbs.twimg.com/profile_images/1027308528883515392/eUwVRVG4_normal.jpg" TargetMode="External" /><Relationship Id="rId12" Type="http://schemas.openxmlformats.org/officeDocument/2006/relationships/hyperlink" Target="https://pbs.twimg.com/media/D-vZhxTUIAAt5tW.jpg" TargetMode="External" /><Relationship Id="rId13" Type="http://schemas.openxmlformats.org/officeDocument/2006/relationships/hyperlink" Target="http://pbs.twimg.com/profile_images/895102087788281857/CAMGjUi-_normal.jpg" TargetMode="External" /><Relationship Id="rId14" Type="http://schemas.openxmlformats.org/officeDocument/2006/relationships/hyperlink" Target="http://pbs.twimg.com/profile_images/772592850559078400/g2AZ1n8s_normal.jpg" TargetMode="External" /><Relationship Id="rId15" Type="http://schemas.openxmlformats.org/officeDocument/2006/relationships/hyperlink" Target="https://pbs.twimg.com/media/D-vZhxTUIAAt5tW.jpg" TargetMode="External" /><Relationship Id="rId16" Type="http://schemas.openxmlformats.org/officeDocument/2006/relationships/hyperlink" Target="http://pbs.twimg.com/profile_images/895102087788281857/CAMGjUi-_normal.jpg" TargetMode="External" /><Relationship Id="rId17" Type="http://schemas.openxmlformats.org/officeDocument/2006/relationships/hyperlink" Target="http://pbs.twimg.com/profile_images/772592850559078400/g2AZ1n8s_normal.jpg" TargetMode="External" /><Relationship Id="rId18" Type="http://schemas.openxmlformats.org/officeDocument/2006/relationships/hyperlink" Target="https://pbs.twimg.com/media/D-vZhxTUIAAt5tW.jpg" TargetMode="External" /><Relationship Id="rId19" Type="http://schemas.openxmlformats.org/officeDocument/2006/relationships/hyperlink" Target="http://pbs.twimg.com/profile_images/895102087788281857/CAMGjUi-_normal.jpg" TargetMode="External" /><Relationship Id="rId20" Type="http://schemas.openxmlformats.org/officeDocument/2006/relationships/hyperlink" Target="http://pbs.twimg.com/profile_images/772592850559078400/g2AZ1n8s_normal.jpg" TargetMode="External" /><Relationship Id="rId21" Type="http://schemas.openxmlformats.org/officeDocument/2006/relationships/hyperlink" Target="http://pbs.twimg.com/profile_images/772592850559078400/g2AZ1n8s_normal.jpg" TargetMode="External" /><Relationship Id="rId22" Type="http://schemas.openxmlformats.org/officeDocument/2006/relationships/hyperlink" Target="https://twitter.com/#!/emmie_vallee/status/1146998932062388224" TargetMode="External" /><Relationship Id="rId23" Type="http://schemas.openxmlformats.org/officeDocument/2006/relationships/hyperlink" Target="https://twitter.com/#!/emmie_vallee/status/1147110162651463681" TargetMode="External" /><Relationship Id="rId24" Type="http://schemas.openxmlformats.org/officeDocument/2006/relationships/hyperlink" Target="https://twitter.com/#!/emmie_vallee/status/1146998932062388224" TargetMode="External" /><Relationship Id="rId25" Type="http://schemas.openxmlformats.org/officeDocument/2006/relationships/hyperlink" Target="https://twitter.com/#!/emmie_vallee/status/1147110162651463681" TargetMode="External" /><Relationship Id="rId26" Type="http://schemas.openxmlformats.org/officeDocument/2006/relationships/hyperlink" Target="https://twitter.com/#!/cleanbootsnz/status/1147249723746615296" TargetMode="External" /><Relationship Id="rId27" Type="http://schemas.openxmlformats.org/officeDocument/2006/relationships/hyperlink" Target="https://twitter.com/#!/kvhnz/status/1147377074035761152" TargetMode="External" /><Relationship Id="rId28" Type="http://schemas.openxmlformats.org/officeDocument/2006/relationships/hyperlink" Target="https://twitter.com/#!/tepukesimon/status/1147773457351860225" TargetMode="External" /><Relationship Id="rId29" Type="http://schemas.openxmlformats.org/officeDocument/2006/relationships/hyperlink" Target="https://twitter.com/#!/cleanbootsnz/status/1147249723746615296" TargetMode="External" /><Relationship Id="rId30" Type="http://schemas.openxmlformats.org/officeDocument/2006/relationships/hyperlink" Target="https://twitter.com/#!/kvhnz/status/1147377074035761152" TargetMode="External" /><Relationship Id="rId31" Type="http://schemas.openxmlformats.org/officeDocument/2006/relationships/hyperlink" Target="https://twitter.com/#!/tepukesimon/status/1147773457351860225" TargetMode="External" /><Relationship Id="rId32" Type="http://schemas.openxmlformats.org/officeDocument/2006/relationships/hyperlink" Target="https://twitter.com/#!/cleanbootsnz/status/1147249723746615296" TargetMode="External" /><Relationship Id="rId33" Type="http://schemas.openxmlformats.org/officeDocument/2006/relationships/hyperlink" Target="https://twitter.com/#!/kvhnz/status/1147377074035761152" TargetMode="External" /><Relationship Id="rId34" Type="http://schemas.openxmlformats.org/officeDocument/2006/relationships/hyperlink" Target="https://twitter.com/#!/tepukesimon/status/1147773457351860225" TargetMode="External" /><Relationship Id="rId35" Type="http://schemas.openxmlformats.org/officeDocument/2006/relationships/hyperlink" Target="https://twitter.com/#!/tepukesimon/status/1147773457351860225"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4NmhwtPTF" TargetMode="External" /><Relationship Id="rId2" Type="http://schemas.openxmlformats.org/officeDocument/2006/relationships/hyperlink" Target="https://t.co/qAEuZgDU9p" TargetMode="External" /><Relationship Id="rId3" Type="http://schemas.openxmlformats.org/officeDocument/2006/relationships/hyperlink" Target="http://t.co/eaEhNcv86Z" TargetMode="External" /><Relationship Id="rId4" Type="http://schemas.openxmlformats.org/officeDocument/2006/relationships/hyperlink" Target="https://t.co/vzA0xmb5Lm" TargetMode="External" /><Relationship Id="rId5" Type="http://schemas.openxmlformats.org/officeDocument/2006/relationships/hyperlink" Target="https://t.co/vf2yOp3390" TargetMode="External" /><Relationship Id="rId6" Type="http://schemas.openxmlformats.org/officeDocument/2006/relationships/hyperlink" Target="https://t.co/EveLrY1afG" TargetMode="External" /><Relationship Id="rId7" Type="http://schemas.openxmlformats.org/officeDocument/2006/relationships/hyperlink" Target="https://pbs.twimg.com/profile_banners/601438913/1560825646" TargetMode="External" /><Relationship Id="rId8" Type="http://schemas.openxmlformats.org/officeDocument/2006/relationships/hyperlink" Target="https://pbs.twimg.com/profile_banners/2786496306/1409688887" TargetMode="External" /><Relationship Id="rId9" Type="http://schemas.openxmlformats.org/officeDocument/2006/relationships/hyperlink" Target="https://pbs.twimg.com/profile_banners/864340373027512322/1560139985" TargetMode="External" /><Relationship Id="rId10" Type="http://schemas.openxmlformats.org/officeDocument/2006/relationships/hyperlink" Target="https://pbs.twimg.com/profile_banners/19239032/1561413694"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3/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6/bg.gif" TargetMode="External" /><Relationship Id="rId17" Type="http://schemas.openxmlformats.org/officeDocument/2006/relationships/hyperlink" Target="http://pbs.twimg.com/profile_images/1027308528883515392/eUwVRVG4_normal.jpg" TargetMode="External" /><Relationship Id="rId18" Type="http://schemas.openxmlformats.org/officeDocument/2006/relationships/hyperlink" Target="http://pbs.twimg.com/profile_images/991830375453286400/eoB_QTai_normal.jpg" TargetMode="External" /><Relationship Id="rId19" Type="http://schemas.openxmlformats.org/officeDocument/2006/relationships/hyperlink" Target="http://pbs.twimg.com/profile_images/506895182713741312/PxJ8hUGc_normal.png" TargetMode="External" /><Relationship Id="rId20" Type="http://schemas.openxmlformats.org/officeDocument/2006/relationships/hyperlink" Target="http://pbs.twimg.com/profile_images/1098303830926622720/_iD-aJkr_normal.png" TargetMode="External" /><Relationship Id="rId21" Type="http://schemas.openxmlformats.org/officeDocument/2006/relationships/hyperlink" Target="http://pbs.twimg.com/profile_images/895102087788281857/CAMGjUi-_normal.jpg" TargetMode="External" /><Relationship Id="rId22" Type="http://schemas.openxmlformats.org/officeDocument/2006/relationships/hyperlink" Target="http://pbs.twimg.com/profile_images/772592850559078400/g2AZ1n8s_normal.jpg" TargetMode="External" /><Relationship Id="rId23" Type="http://schemas.openxmlformats.org/officeDocument/2006/relationships/hyperlink" Target="http://pbs.twimg.com/profile_images/842011839303106560/eCyV4ViY_normal.jpg" TargetMode="External" /><Relationship Id="rId24" Type="http://schemas.openxmlformats.org/officeDocument/2006/relationships/hyperlink" Target="https://twitter.com/emmie_vallee" TargetMode="External" /><Relationship Id="rId25" Type="http://schemas.openxmlformats.org/officeDocument/2006/relationships/hyperlink" Target="https://twitter.com/mpi_nz" TargetMode="External" /><Relationship Id="rId26" Type="http://schemas.openxmlformats.org/officeDocument/2006/relationships/hyperlink" Target="https://twitter.com/asurequality" TargetMode="External" /><Relationship Id="rId27" Type="http://schemas.openxmlformats.org/officeDocument/2006/relationships/hyperlink" Target="https://twitter.com/cleanbootsnz" TargetMode="External" /><Relationship Id="rId28" Type="http://schemas.openxmlformats.org/officeDocument/2006/relationships/hyperlink" Target="https://twitter.com/kvhnz" TargetMode="External" /><Relationship Id="rId29" Type="http://schemas.openxmlformats.org/officeDocument/2006/relationships/hyperlink" Target="https://twitter.com/tepukesimon" TargetMode="External" /><Relationship Id="rId30" Type="http://schemas.openxmlformats.org/officeDocument/2006/relationships/hyperlink" Target="https://twitter.com/mpi" TargetMode="External" /><Relationship Id="rId31" Type="http://schemas.openxmlformats.org/officeDocument/2006/relationships/comments" Target="../comments2.xml" /><Relationship Id="rId32" Type="http://schemas.openxmlformats.org/officeDocument/2006/relationships/vmlDrawing" Target="../drawings/vmlDrawing2.vml" /><Relationship Id="rId33" Type="http://schemas.openxmlformats.org/officeDocument/2006/relationships/table" Target="../tables/table2.xml" /><Relationship Id="rId34" Type="http://schemas.openxmlformats.org/officeDocument/2006/relationships/drawing" Target="../drawings/drawing1.xml" /><Relationship Id="rId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ewshub.co.nz/home/rural/2019/07/mpi-director-general-apologises-to-farmers-for-the-way-the-ministry-handled-m-bovis-eradication.html" TargetMode="External" /><Relationship Id="rId2" Type="http://schemas.openxmlformats.org/officeDocument/2006/relationships/hyperlink" Target="https://www.newshub.co.nz/home/rural/2019/07/mpi-director-general-apologises-to-farmers-for-the-way-the-ministry-handled-m-bovis-eradication.html"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1.00390625" style="0" bestFit="1" customWidth="1"/>
    <col min="56" max="56" width="21.57421875" style="0" bestFit="1" customWidth="1"/>
    <col min="57" max="57" width="27.28125" style="0" bestFit="1" customWidth="1"/>
    <col min="58" max="58" width="22.421875" style="0" bestFit="1" customWidth="1"/>
    <col min="59" max="59" width="28.28125" style="0" bestFit="1" customWidth="1"/>
    <col min="60" max="60" width="27.140625" style="0" bestFit="1" customWidth="1"/>
    <col min="61" max="61" width="33.00390625" style="0" bestFit="1" customWidth="1"/>
    <col min="62" max="62" width="18.421875" style="0" bestFit="1" customWidth="1"/>
    <col min="63" max="63" width="22.140625" style="0" bestFit="1" customWidth="1"/>
    <col min="64" max="64" width="15.574218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362</v>
      </c>
      <c r="BB2" s="13" t="s">
        <v>368</v>
      </c>
      <c r="BC2" s="13" t="s">
        <v>369</v>
      </c>
      <c r="BD2" s="67" t="s">
        <v>473</v>
      </c>
      <c r="BE2" s="67" t="s">
        <v>474</v>
      </c>
      <c r="BF2" s="67" t="s">
        <v>475</v>
      </c>
      <c r="BG2" s="67" t="s">
        <v>476</v>
      </c>
      <c r="BH2" s="67" t="s">
        <v>477</v>
      </c>
      <c r="BI2" s="67" t="s">
        <v>478</v>
      </c>
      <c r="BJ2" s="67" t="s">
        <v>479</v>
      </c>
      <c r="BK2" s="67" t="s">
        <v>480</v>
      </c>
      <c r="BL2" s="67" t="s">
        <v>481</v>
      </c>
    </row>
    <row r="3" spans="1:64" ht="15" customHeight="1">
      <c r="A3" s="84" t="s">
        <v>212</v>
      </c>
      <c r="B3" s="84" t="s">
        <v>216</v>
      </c>
      <c r="C3" s="53" t="s">
        <v>485</v>
      </c>
      <c r="D3" s="54">
        <v>3</v>
      </c>
      <c r="E3" s="65" t="s">
        <v>136</v>
      </c>
      <c r="F3" s="55">
        <v>6</v>
      </c>
      <c r="G3" s="53"/>
      <c r="H3" s="57"/>
      <c r="I3" s="56"/>
      <c r="J3" s="56"/>
      <c r="K3" s="36" t="s">
        <v>65</v>
      </c>
      <c r="L3" s="62">
        <v>3</v>
      </c>
      <c r="M3" s="62"/>
      <c r="N3" s="63"/>
      <c r="O3" s="85" t="s">
        <v>219</v>
      </c>
      <c r="P3" s="87">
        <v>43651.185532407406</v>
      </c>
      <c r="Q3" s="85" t="s">
        <v>221</v>
      </c>
      <c r="R3" s="85"/>
      <c r="S3" s="85"/>
      <c r="T3" s="85" t="s">
        <v>227</v>
      </c>
      <c r="U3" s="90" t="s">
        <v>229</v>
      </c>
      <c r="V3" s="90" t="s">
        <v>229</v>
      </c>
      <c r="W3" s="87">
        <v>43651.185532407406</v>
      </c>
      <c r="X3" s="90" t="s">
        <v>234</v>
      </c>
      <c r="Y3" s="85"/>
      <c r="Z3" s="85"/>
      <c r="AA3" s="91" t="s">
        <v>239</v>
      </c>
      <c r="AB3" s="91" t="s">
        <v>244</v>
      </c>
      <c r="AC3" s="85" t="b">
        <v>0</v>
      </c>
      <c r="AD3" s="85">
        <v>1</v>
      </c>
      <c r="AE3" s="91" t="s">
        <v>245</v>
      </c>
      <c r="AF3" s="85" t="b">
        <v>0</v>
      </c>
      <c r="AG3" s="85" t="s">
        <v>247</v>
      </c>
      <c r="AH3" s="85"/>
      <c r="AI3" s="91" t="s">
        <v>246</v>
      </c>
      <c r="AJ3" s="85" t="b">
        <v>0</v>
      </c>
      <c r="AK3" s="85">
        <v>0</v>
      </c>
      <c r="AL3" s="91" t="s">
        <v>246</v>
      </c>
      <c r="AM3" s="85" t="s">
        <v>248</v>
      </c>
      <c r="AN3" s="85" t="b">
        <v>0</v>
      </c>
      <c r="AO3" s="91" t="s">
        <v>244</v>
      </c>
      <c r="AP3" s="85" t="s">
        <v>176</v>
      </c>
      <c r="AQ3" s="85">
        <v>0</v>
      </c>
      <c r="AR3" s="85">
        <v>0</v>
      </c>
      <c r="AS3" s="85"/>
      <c r="AT3" s="85"/>
      <c r="AU3" s="85"/>
      <c r="AV3" s="85"/>
      <c r="AW3" s="85"/>
      <c r="AX3" s="85"/>
      <c r="AY3" s="85"/>
      <c r="AZ3" s="85"/>
      <c r="BA3">
        <v>2</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216</v>
      </c>
      <c r="C4" s="53" t="s">
        <v>485</v>
      </c>
      <c r="D4" s="54">
        <v>3</v>
      </c>
      <c r="E4" s="65" t="s">
        <v>136</v>
      </c>
      <c r="F4" s="55">
        <v>6</v>
      </c>
      <c r="G4" s="53"/>
      <c r="H4" s="57"/>
      <c r="I4" s="56"/>
      <c r="J4" s="56"/>
      <c r="K4" s="36" t="s">
        <v>65</v>
      </c>
      <c r="L4" s="83">
        <v>4</v>
      </c>
      <c r="M4" s="83"/>
      <c r="N4" s="63"/>
      <c r="O4" s="86" t="s">
        <v>219</v>
      </c>
      <c r="P4" s="88">
        <v>43651.49246527778</v>
      </c>
      <c r="Q4" s="86" t="s">
        <v>222</v>
      </c>
      <c r="R4" s="89" t="s">
        <v>225</v>
      </c>
      <c r="S4" s="86" t="s">
        <v>226</v>
      </c>
      <c r="T4" s="86"/>
      <c r="U4" s="86"/>
      <c r="V4" s="89" t="s">
        <v>231</v>
      </c>
      <c r="W4" s="88">
        <v>43651.49246527778</v>
      </c>
      <c r="X4" s="89" t="s">
        <v>235</v>
      </c>
      <c r="Y4" s="86"/>
      <c r="Z4" s="86"/>
      <c r="AA4" s="92" t="s">
        <v>240</v>
      </c>
      <c r="AB4" s="92" t="s">
        <v>239</v>
      </c>
      <c r="AC4" s="86" t="b">
        <v>0</v>
      </c>
      <c r="AD4" s="86">
        <v>1</v>
      </c>
      <c r="AE4" s="92" t="s">
        <v>245</v>
      </c>
      <c r="AF4" s="86" t="b">
        <v>0</v>
      </c>
      <c r="AG4" s="86" t="s">
        <v>247</v>
      </c>
      <c r="AH4" s="86"/>
      <c r="AI4" s="92" t="s">
        <v>246</v>
      </c>
      <c r="AJ4" s="86" t="b">
        <v>0</v>
      </c>
      <c r="AK4" s="86">
        <v>0</v>
      </c>
      <c r="AL4" s="92" t="s">
        <v>246</v>
      </c>
      <c r="AM4" s="86" t="s">
        <v>248</v>
      </c>
      <c r="AN4" s="86" t="b">
        <v>0</v>
      </c>
      <c r="AO4" s="92" t="s">
        <v>239</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30">
      <c r="A5" s="84" t="s">
        <v>212</v>
      </c>
      <c r="B5" s="84" t="s">
        <v>217</v>
      </c>
      <c r="C5" s="53" t="s">
        <v>485</v>
      </c>
      <c r="D5" s="54">
        <v>3</v>
      </c>
      <c r="E5" s="65" t="s">
        <v>136</v>
      </c>
      <c r="F5" s="55">
        <v>6</v>
      </c>
      <c r="G5" s="53"/>
      <c r="H5" s="57"/>
      <c r="I5" s="56"/>
      <c r="J5" s="56"/>
      <c r="K5" s="36" t="s">
        <v>65</v>
      </c>
      <c r="L5" s="83">
        <v>5</v>
      </c>
      <c r="M5" s="83"/>
      <c r="N5" s="63"/>
      <c r="O5" s="86" t="s">
        <v>220</v>
      </c>
      <c r="P5" s="88">
        <v>43651.185532407406</v>
      </c>
      <c r="Q5" s="86" t="s">
        <v>221</v>
      </c>
      <c r="R5" s="86"/>
      <c r="S5" s="86"/>
      <c r="T5" s="86" t="s">
        <v>227</v>
      </c>
      <c r="U5" s="89" t="s">
        <v>229</v>
      </c>
      <c r="V5" s="89" t="s">
        <v>229</v>
      </c>
      <c r="W5" s="88">
        <v>43651.185532407406</v>
      </c>
      <c r="X5" s="89" t="s">
        <v>234</v>
      </c>
      <c r="Y5" s="86"/>
      <c r="Z5" s="86"/>
      <c r="AA5" s="92" t="s">
        <v>239</v>
      </c>
      <c r="AB5" s="92" t="s">
        <v>244</v>
      </c>
      <c r="AC5" s="86" t="b">
        <v>0</v>
      </c>
      <c r="AD5" s="86">
        <v>1</v>
      </c>
      <c r="AE5" s="92" t="s">
        <v>245</v>
      </c>
      <c r="AF5" s="86" t="b">
        <v>0</v>
      </c>
      <c r="AG5" s="86" t="s">
        <v>247</v>
      </c>
      <c r="AH5" s="86"/>
      <c r="AI5" s="92" t="s">
        <v>246</v>
      </c>
      <c r="AJ5" s="86" t="b">
        <v>0</v>
      </c>
      <c r="AK5" s="86">
        <v>0</v>
      </c>
      <c r="AL5" s="92" t="s">
        <v>246</v>
      </c>
      <c r="AM5" s="86" t="s">
        <v>248</v>
      </c>
      <c r="AN5" s="86" t="b">
        <v>0</v>
      </c>
      <c r="AO5" s="92" t="s">
        <v>244</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17</v>
      </c>
      <c r="BK5" s="52">
        <v>100</v>
      </c>
      <c r="BL5" s="51">
        <v>17</v>
      </c>
    </row>
    <row r="6" spans="1:64" ht="30">
      <c r="A6" s="84" t="s">
        <v>212</v>
      </c>
      <c r="B6" s="84" t="s">
        <v>217</v>
      </c>
      <c r="C6" s="53" t="s">
        <v>485</v>
      </c>
      <c r="D6" s="54">
        <v>3</v>
      </c>
      <c r="E6" s="65" t="s">
        <v>136</v>
      </c>
      <c r="F6" s="55">
        <v>6</v>
      </c>
      <c r="G6" s="53"/>
      <c r="H6" s="57"/>
      <c r="I6" s="56"/>
      <c r="J6" s="56"/>
      <c r="K6" s="36" t="s">
        <v>65</v>
      </c>
      <c r="L6" s="83">
        <v>6</v>
      </c>
      <c r="M6" s="83"/>
      <c r="N6" s="63"/>
      <c r="O6" s="86" t="s">
        <v>220</v>
      </c>
      <c r="P6" s="88">
        <v>43651.49246527778</v>
      </c>
      <c r="Q6" s="86" t="s">
        <v>222</v>
      </c>
      <c r="R6" s="89" t="s">
        <v>225</v>
      </c>
      <c r="S6" s="86" t="s">
        <v>226</v>
      </c>
      <c r="T6" s="86"/>
      <c r="U6" s="86"/>
      <c r="V6" s="89" t="s">
        <v>231</v>
      </c>
      <c r="W6" s="88">
        <v>43651.49246527778</v>
      </c>
      <c r="X6" s="89" t="s">
        <v>235</v>
      </c>
      <c r="Y6" s="86"/>
      <c r="Z6" s="86"/>
      <c r="AA6" s="92" t="s">
        <v>240</v>
      </c>
      <c r="AB6" s="92" t="s">
        <v>239</v>
      </c>
      <c r="AC6" s="86" t="b">
        <v>0</v>
      </c>
      <c r="AD6" s="86">
        <v>1</v>
      </c>
      <c r="AE6" s="92" t="s">
        <v>245</v>
      </c>
      <c r="AF6" s="86" t="b">
        <v>0</v>
      </c>
      <c r="AG6" s="86" t="s">
        <v>247</v>
      </c>
      <c r="AH6" s="86"/>
      <c r="AI6" s="92" t="s">
        <v>246</v>
      </c>
      <c r="AJ6" s="86" t="b">
        <v>0</v>
      </c>
      <c r="AK6" s="86">
        <v>0</v>
      </c>
      <c r="AL6" s="92" t="s">
        <v>246</v>
      </c>
      <c r="AM6" s="86" t="s">
        <v>248</v>
      </c>
      <c r="AN6" s="86" t="b">
        <v>0</v>
      </c>
      <c r="AO6" s="92" t="s">
        <v>239</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7</v>
      </c>
      <c r="BK6" s="52">
        <v>100</v>
      </c>
      <c r="BL6" s="51">
        <v>7</v>
      </c>
    </row>
    <row r="7" spans="1:64" ht="15">
      <c r="A7" s="84" t="s">
        <v>213</v>
      </c>
      <c r="B7" s="84" t="s">
        <v>217</v>
      </c>
      <c r="C7" s="53" t="s">
        <v>486</v>
      </c>
      <c r="D7" s="54">
        <v>3</v>
      </c>
      <c r="E7" s="65" t="s">
        <v>132</v>
      </c>
      <c r="F7" s="55">
        <v>32</v>
      </c>
      <c r="G7" s="53"/>
      <c r="H7" s="57"/>
      <c r="I7" s="56"/>
      <c r="J7" s="56"/>
      <c r="K7" s="36" t="s">
        <v>65</v>
      </c>
      <c r="L7" s="83">
        <v>7</v>
      </c>
      <c r="M7" s="83"/>
      <c r="N7" s="63"/>
      <c r="O7" s="86" t="s">
        <v>220</v>
      </c>
      <c r="P7" s="88">
        <v>43651.87758101852</v>
      </c>
      <c r="Q7" s="86" t="s">
        <v>223</v>
      </c>
      <c r="R7" s="86"/>
      <c r="S7" s="86"/>
      <c r="T7" s="86" t="s">
        <v>228</v>
      </c>
      <c r="U7" s="89" t="s">
        <v>230</v>
      </c>
      <c r="V7" s="89" t="s">
        <v>230</v>
      </c>
      <c r="W7" s="88">
        <v>43651.87758101852</v>
      </c>
      <c r="X7" s="89" t="s">
        <v>236</v>
      </c>
      <c r="Y7" s="86"/>
      <c r="Z7" s="86"/>
      <c r="AA7" s="92" t="s">
        <v>241</v>
      </c>
      <c r="AB7" s="86"/>
      <c r="AC7" s="86" t="b">
        <v>0</v>
      </c>
      <c r="AD7" s="86">
        <v>3</v>
      </c>
      <c r="AE7" s="92" t="s">
        <v>246</v>
      </c>
      <c r="AF7" s="86" t="b">
        <v>0</v>
      </c>
      <c r="AG7" s="86" t="s">
        <v>247</v>
      </c>
      <c r="AH7" s="86"/>
      <c r="AI7" s="92" t="s">
        <v>246</v>
      </c>
      <c r="AJ7" s="86" t="b">
        <v>0</v>
      </c>
      <c r="AK7" s="86">
        <v>2</v>
      </c>
      <c r="AL7" s="92" t="s">
        <v>246</v>
      </c>
      <c r="AM7" s="86" t="s">
        <v>249</v>
      </c>
      <c r="AN7" s="86" t="b">
        <v>0</v>
      </c>
      <c r="AO7" s="92" t="s">
        <v>241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2</v>
      </c>
      <c r="BD7" s="51"/>
      <c r="BE7" s="52"/>
      <c r="BF7" s="51"/>
      <c r="BG7" s="52"/>
      <c r="BH7" s="51"/>
      <c r="BI7" s="52"/>
      <c r="BJ7" s="51"/>
      <c r="BK7" s="52"/>
      <c r="BL7" s="51"/>
    </row>
    <row r="8" spans="1:64" ht="15">
      <c r="A8" s="84" t="s">
        <v>214</v>
      </c>
      <c r="B8" s="84" t="s">
        <v>217</v>
      </c>
      <c r="C8" s="53" t="s">
        <v>486</v>
      </c>
      <c r="D8" s="54">
        <v>3</v>
      </c>
      <c r="E8" s="65" t="s">
        <v>132</v>
      </c>
      <c r="F8" s="55">
        <v>32</v>
      </c>
      <c r="G8" s="53"/>
      <c r="H8" s="57"/>
      <c r="I8" s="56"/>
      <c r="J8" s="56"/>
      <c r="K8" s="36" t="s">
        <v>65</v>
      </c>
      <c r="L8" s="83">
        <v>8</v>
      </c>
      <c r="M8" s="83"/>
      <c r="N8" s="63"/>
      <c r="O8" s="86" t="s">
        <v>220</v>
      </c>
      <c r="P8" s="88">
        <v>43652.22900462963</v>
      </c>
      <c r="Q8" s="86" t="s">
        <v>224</v>
      </c>
      <c r="R8" s="86"/>
      <c r="S8" s="86"/>
      <c r="T8" s="86"/>
      <c r="U8" s="86"/>
      <c r="V8" s="89" t="s">
        <v>232</v>
      </c>
      <c r="W8" s="88">
        <v>43652.22900462963</v>
      </c>
      <c r="X8" s="89" t="s">
        <v>237</v>
      </c>
      <c r="Y8" s="86"/>
      <c r="Z8" s="86"/>
      <c r="AA8" s="92" t="s">
        <v>242</v>
      </c>
      <c r="AB8" s="86"/>
      <c r="AC8" s="86" t="b">
        <v>0</v>
      </c>
      <c r="AD8" s="86">
        <v>0</v>
      </c>
      <c r="AE8" s="92" t="s">
        <v>246</v>
      </c>
      <c r="AF8" s="86" t="b">
        <v>0</v>
      </c>
      <c r="AG8" s="86" t="s">
        <v>247</v>
      </c>
      <c r="AH8" s="86"/>
      <c r="AI8" s="92" t="s">
        <v>246</v>
      </c>
      <c r="AJ8" s="86" t="b">
        <v>0</v>
      </c>
      <c r="AK8" s="86">
        <v>2</v>
      </c>
      <c r="AL8" s="92" t="s">
        <v>241</v>
      </c>
      <c r="AM8" s="86" t="s">
        <v>250</v>
      </c>
      <c r="AN8" s="86" t="b">
        <v>0</v>
      </c>
      <c r="AO8" s="92" t="s">
        <v>241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2</v>
      </c>
      <c r="BD8" s="51"/>
      <c r="BE8" s="52"/>
      <c r="BF8" s="51"/>
      <c r="BG8" s="52"/>
      <c r="BH8" s="51"/>
      <c r="BI8" s="52"/>
      <c r="BJ8" s="51"/>
      <c r="BK8" s="52"/>
      <c r="BL8" s="51"/>
    </row>
    <row r="9" spans="1:64" ht="15">
      <c r="A9" s="84" t="s">
        <v>215</v>
      </c>
      <c r="B9" s="84" t="s">
        <v>217</v>
      </c>
      <c r="C9" s="53" t="s">
        <v>486</v>
      </c>
      <c r="D9" s="54">
        <v>3</v>
      </c>
      <c r="E9" s="65" t="s">
        <v>132</v>
      </c>
      <c r="F9" s="55">
        <v>32</v>
      </c>
      <c r="G9" s="53"/>
      <c r="H9" s="57"/>
      <c r="I9" s="56"/>
      <c r="J9" s="56"/>
      <c r="K9" s="36" t="s">
        <v>65</v>
      </c>
      <c r="L9" s="83">
        <v>9</v>
      </c>
      <c r="M9" s="83"/>
      <c r="N9" s="63"/>
      <c r="O9" s="86" t="s">
        <v>220</v>
      </c>
      <c r="P9" s="88">
        <v>43653.3228125</v>
      </c>
      <c r="Q9" s="86" t="s">
        <v>224</v>
      </c>
      <c r="R9" s="86"/>
      <c r="S9" s="86"/>
      <c r="T9" s="86"/>
      <c r="U9" s="86"/>
      <c r="V9" s="89" t="s">
        <v>233</v>
      </c>
      <c r="W9" s="88">
        <v>43653.3228125</v>
      </c>
      <c r="X9" s="89" t="s">
        <v>238</v>
      </c>
      <c r="Y9" s="86"/>
      <c r="Z9" s="86"/>
      <c r="AA9" s="92" t="s">
        <v>243</v>
      </c>
      <c r="AB9" s="86"/>
      <c r="AC9" s="86" t="b">
        <v>0</v>
      </c>
      <c r="AD9" s="86">
        <v>0</v>
      </c>
      <c r="AE9" s="92" t="s">
        <v>246</v>
      </c>
      <c r="AF9" s="86" t="b">
        <v>0</v>
      </c>
      <c r="AG9" s="86" t="s">
        <v>247</v>
      </c>
      <c r="AH9" s="86"/>
      <c r="AI9" s="92" t="s">
        <v>246</v>
      </c>
      <c r="AJ9" s="86" t="b">
        <v>0</v>
      </c>
      <c r="AK9" s="86">
        <v>2</v>
      </c>
      <c r="AL9" s="92" t="s">
        <v>241</v>
      </c>
      <c r="AM9" s="86" t="s">
        <v>250</v>
      </c>
      <c r="AN9" s="86" t="b">
        <v>0</v>
      </c>
      <c r="AO9" s="92" t="s">
        <v>241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2</v>
      </c>
      <c r="BD9" s="51"/>
      <c r="BE9" s="52"/>
      <c r="BF9" s="51"/>
      <c r="BG9" s="52"/>
      <c r="BH9" s="51"/>
      <c r="BI9" s="52"/>
      <c r="BJ9" s="51"/>
      <c r="BK9" s="52"/>
      <c r="BL9" s="51"/>
    </row>
    <row r="10" spans="1:64" ht="15">
      <c r="A10" s="84" t="s">
        <v>213</v>
      </c>
      <c r="B10" s="84" t="s">
        <v>218</v>
      </c>
      <c r="C10" s="53" t="s">
        <v>486</v>
      </c>
      <c r="D10" s="54">
        <v>3</v>
      </c>
      <c r="E10" s="65" t="s">
        <v>132</v>
      </c>
      <c r="F10" s="55">
        <v>32</v>
      </c>
      <c r="G10" s="53"/>
      <c r="H10" s="57"/>
      <c r="I10" s="56"/>
      <c r="J10" s="56"/>
      <c r="K10" s="36" t="s">
        <v>65</v>
      </c>
      <c r="L10" s="83">
        <v>10</v>
      </c>
      <c r="M10" s="83"/>
      <c r="N10" s="63"/>
      <c r="O10" s="86" t="s">
        <v>220</v>
      </c>
      <c r="P10" s="88">
        <v>43651.87758101852</v>
      </c>
      <c r="Q10" s="86" t="s">
        <v>223</v>
      </c>
      <c r="R10" s="86"/>
      <c r="S10" s="86"/>
      <c r="T10" s="86" t="s">
        <v>228</v>
      </c>
      <c r="U10" s="89" t="s">
        <v>230</v>
      </c>
      <c r="V10" s="89" t="s">
        <v>230</v>
      </c>
      <c r="W10" s="88">
        <v>43651.87758101852</v>
      </c>
      <c r="X10" s="89" t="s">
        <v>236</v>
      </c>
      <c r="Y10" s="86"/>
      <c r="Z10" s="86"/>
      <c r="AA10" s="92" t="s">
        <v>241</v>
      </c>
      <c r="AB10" s="86"/>
      <c r="AC10" s="86" t="b">
        <v>0</v>
      </c>
      <c r="AD10" s="86">
        <v>3</v>
      </c>
      <c r="AE10" s="92" t="s">
        <v>246</v>
      </c>
      <c r="AF10" s="86" t="b">
        <v>0</v>
      </c>
      <c r="AG10" s="86" t="s">
        <v>247</v>
      </c>
      <c r="AH10" s="86"/>
      <c r="AI10" s="92" t="s">
        <v>246</v>
      </c>
      <c r="AJ10" s="86" t="b">
        <v>0</v>
      </c>
      <c r="AK10" s="86">
        <v>2</v>
      </c>
      <c r="AL10" s="92" t="s">
        <v>246</v>
      </c>
      <c r="AM10" s="86" t="s">
        <v>249</v>
      </c>
      <c r="AN10" s="86" t="b">
        <v>0</v>
      </c>
      <c r="AO10" s="92" t="s">
        <v>241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2</v>
      </c>
      <c r="BE10" s="52">
        <v>10.526315789473685</v>
      </c>
      <c r="BF10" s="51">
        <v>0</v>
      </c>
      <c r="BG10" s="52">
        <v>0</v>
      </c>
      <c r="BH10" s="51">
        <v>0</v>
      </c>
      <c r="BI10" s="52">
        <v>0</v>
      </c>
      <c r="BJ10" s="51">
        <v>17</v>
      </c>
      <c r="BK10" s="52">
        <v>89.47368421052632</v>
      </c>
      <c r="BL10" s="51">
        <v>19</v>
      </c>
    </row>
    <row r="11" spans="1:64" ht="15">
      <c r="A11" s="84" t="s">
        <v>214</v>
      </c>
      <c r="B11" s="84" t="s">
        <v>218</v>
      </c>
      <c r="C11" s="53" t="s">
        <v>486</v>
      </c>
      <c r="D11" s="54">
        <v>3</v>
      </c>
      <c r="E11" s="65" t="s">
        <v>132</v>
      </c>
      <c r="F11" s="55">
        <v>32</v>
      </c>
      <c r="G11" s="53"/>
      <c r="H11" s="57"/>
      <c r="I11" s="56"/>
      <c r="J11" s="56"/>
      <c r="K11" s="36" t="s">
        <v>65</v>
      </c>
      <c r="L11" s="83">
        <v>11</v>
      </c>
      <c r="M11" s="83"/>
      <c r="N11" s="63"/>
      <c r="O11" s="86" t="s">
        <v>220</v>
      </c>
      <c r="P11" s="88">
        <v>43652.22900462963</v>
      </c>
      <c r="Q11" s="86" t="s">
        <v>224</v>
      </c>
      <c r="R11" s="86"/>
      <c r="S11" s="86"/>
      <c r="T11" s="86"/>
      <c r="U11" s="86"/>
      <c r="V11" s="89" t="s">
        <v>232</v>
      </c>
      <c r="W11" s="88">
        <v>43652.22900462963</v>
      </c>
      <c r="X11" s="89" t="s">
        <v>237</v>
      </c>
      <c r="Y11" s="86"/>
      <c r="Z11" s="86"/>
      <c r="AA11" s="92" t="s">
        <v>242</v>
      </c>
      <c r="AB11" s="86"/>
      <c r="AC11" s="86" t="b">
        <v>0</v>
      </c>
      <c r="AD11" s="86">
        <v>0</v>
      </c>
      <c r="AE11" s="92" t="s">
        <v>246</v>
      </c>
      <c r="AF11" s="86" t="b">
        <v>0</v>
      </c>
      <c r="AG11" s="86" t="s">
        <v>247</v>
      </c>
      <c r="AH11" s="86"/>
      <c r="AI11" s="92" t="s">
        <v>246</v>
      </c>
      <c r="AJ11" s="86" t="b">
        <v>0</v>
      </c>
      <c r="AK11" s="86">
        <v>2</v>
      </c>
      <c r="AL11" s="92" t="s">
        <v>241</v>
      </c>
      <c r="AM11" s="86" t="s">
        <v>250</v>
      </c>
      <c r="AN11" s="86" t="b">
        <v>0</v>
      </c>
      <c r="AO11" s="92" t="s">
        <v>241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10</v>
      </c>
      <c r="BF11" s="51">
        <v>0</v>
      </c>
      <c r="BG11" s="52">
        <v>0</v>
      </c>
      <c r="BH11" s="51">
        <v>0</v>
      </c>
      <c r="BI11" s="52">
        <v>0</v>
      </c>
      <c r="BJ11" s="51">
        <v>18</v>
      </c>
      <c r="BK11" s="52">
        <v>90</v>
      </c>
      <c r="BL11" s="51">
        <v>20</v>
      </c>
    </row>
    <row r="12" spans="1:64" ht="15">
      <c r="A12" s="84" t="s">
        <v>215</v>
      </c>
      <c r="B12" s="84" t="s">
        <v>218</v>
      </c>
      <c r="C12" s="53" t="s">
        <v>486</v>
      </c>
      <c r="D12" s="54">
        <v>3</v>
      </c>
      <c r="E12" s="65" t="s">
        <v>132</v>
      </c>
      <c r="F12" s="55">
        <v>32</v>
      </c>
      <c r="G12" s="53"/>
      <c r="H12" s="57"/>
      <c r="I12" s="56"/>
      <c r="J12" s="56"/>
      <c r="K12" s="36" t="s">
        <v>65</v>
      </c>
      <c r="L12" s="83">
        <v>12</v>
      </c>
      <c r="M12" s="83"/>
      <c r="N12" s="63"/>
      <c r="O12" s="86" t="s">
        <v>220</v>
      </c>
      <c r="P12" s="88">
        <v>43653.3228125</v>
      </c>
      <c r="Q12" s="86" t="s">
        <v>224</v>
      </c>
      <c r="R12" s="86"/>
      <c r="S12" s="86"/>
      <c r="T12" s="86"/>
      <c r="U12" s="86"/>
      <c r="V12" s="89" t="s">
        <v>233</v>
      </c>
      <c r="W12" s="88">
        <v>43653.3228125</v>
      </c>
      <c r="X12" s="89" t="s">
        <v>238</v>
      </c>
      <c r="Y12" s="86"/>
      <c r="Z12" s="86"/>
      <c r="AA12" s="92" t="s">
        <v>243</v>
      </c>
      <c r="AB12" s="86"/>
      <c r="AC12" s="86" t="b">
        <v>0</v>
      </c>
      <c r="AD12" s="86">
        <v>0</v>
      </c>
      <c r="AE12" s="92" t="s">
        <v>246</v>
      </c>
      <c r="AF12" s="86" t="b">
        <v>0</v>
      </c>
      <c r="AG12" s="86" t="s">
        <v>247</v>
      </c>
      <c r="AH12" s="86"/>
      <c r="AI12" s="92" t="s">
        <v>246</v>
      </c>
      <c r="AJ12" s="86" t="b">
        <v>0</v>
      </c>
      <c r="AK12" s="86">
        <v>2</v>
      </c>
      <c r="AL12" s="92" t="s">
        <v>241</v>
      </c>
      <c r="AM12" s="86" t="s">
        <v>250</v>
      </c>
      <c r="AN12" s="86" t="b">
        <v>0</v>
      </c>
      <c r="AO12" s="92" t="s">
        <v>241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2</v>
      </c>
      <c r="BE12" s="52">
        <v>10</v>
      </c>
      <c r="BF12" s="51">
        <v>0</v>
      </c>
      <c r="BG12" s="52">
        <v>0</v>
      </c>
      <c r="BH12" s="51">
        <v>0</v>
      </c>
      <c r="BI12" s="52">
        <v>0</v>
      </c>
      <c r="BJ12" s="51">
        <v>18</v>
      </c>
      <c r="BK12" s="52">
        <v>90</v>
      </c>
      <c r="BL12" s="51">
        <v>20</v>
      </c>
    </row>
    <row r="13" spans="1:64" ht="15">
      <c r="A13" s="84" t="s">
        <v>213</v>
      </c>
      <c r="B13" s="84" t="s">
        <v>214</v>
      </c>
      <c r="C13" s="53" t="s">
        <v>486</v>
      </c>
      <c r="D13" s="54">
        <v>3</v>
      </c>
      <c r="E13" s="65" t="s">
        <v>132</v>
      </c>
      <c r="F13" s="55">
        <v>32</v>
      </c>
      <c r="G13" s="53"/>
      <c r="H13" s="57"/>
      <c r="I13" s="56"/>
      <c r="J13" s="56"/>
      <c r="K13" s="36" t="s">
        <v>66</v>
      </c>
      <c r="L13" s="83">
        <v>13</v>
      </c>
      <c r="M13" s="83"/>
      <c r="N13" s="63"/>
      <c r="O13" s="86" t="s">
        <v>220</v>
      </c>
      <c r="P13" s="88">
        <v>43651.87758101852</v>
      </c>
      <c r="Q13" s="86" t="s">
        <v>223</v>
      </c>
      <c r="R13" s="86"/>
      <c r="S13" s="86"/>
      <c r="T13" s="86" t="s">
        <v>228</v>
      </c>
      <c r="U13" s="89" t="s">
        <v>230</v>
      </c>
      <c r="V13" s="89" t="s">
        <v>230</v>
      </c>
      <c r="W13" s="88">
        <v>43651.87758101852</v>
      </c>
      <c r="X13" s="89" t="s">
        <v>236</v>
      </c>
      <c r="Y13" s="86"/>
      <c r="Z13" s="86"/>
      <c r="AA13" s="92" t="s">
        <v>241</v>
      </c>
      <c r="AB13" s="86"/>
      <c r="AC13" s="86" t="b">
        <v>0</v>
      </c>
      <c r="AD13" s="86">
        <v>3</v>
      </c>
      <c r="AE13" s="92" t="s">
        <v>246</v>
      </c>
      <c r="AF13" s="86" t="b">
        <v>0</v>
      </c>
      <c r="AG13" s="86" t="s">
        <v>247</v>
      </c>
      <c r="AH13" s="86"/>
      <c r="AI13" s="92" t="s">
        <v>246</v>
      </c>
      <c r="AJ13" s="86" t="b">
        <v>0</v>
      </c>
      <c r="AK13" s="86">
        <v>2</v>
      </c>
      <c r="AL13" s="92" t="s">
        <v>246</v>
      </c>
      <c r="AM13" s="86" t="s">
        <v>249</v>
      </c>
      <c r="AN13" s="86" t="b">
        <v>0</v>
      </c>
      <c r="AO13" s="92" t="s">
        <v>241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15">
      <c r="A14" s="84" t="s">
        <v>214</v>
      </c>
      <c r="B14" s="84" t="s">
        <v>213</v>
      </c>
      <c r="C14" s="53" t="s">
        <v>486</v>
      </c>
      <c r="D14" s="54">
        <v>3</v>
      </c>
      <c r="E14" s="65" t="s">
        <v>132</v>
      </c>
      <c r="F14" s="55">
        <v>32</v>
      </c>
      <c r="G14" s="53"/>
      <c r="H14" s="57"/>
      <c r="I14" s="56"/>
      <c r="J14" s="56"/>
      <c r="K14" s="36" t="s">
        <v>66</v>
      </c>
      <c r="L14" s="83">
        <v>14</v>
      </c>
      <c r="M14" s="83"/>
      <c r="N14" s="63"/>
      <c r="O14" s="86" t="s">
        <v>220</v>
      </c>
      <c r="P14" s="88">
        <v>43652.22900462963</v>
      </c>
      <c r="Q14" s="86" t="s">
        <v>224</v>
      </c>
      <c r="R14" s="86"/>
      <c r="S14" s="86"/>
      <c r="T14" s="86"/>
      <c r="U14" s="86"/>
      <c r="V14" s="89" t="s">
        <v>232</v>
      </c>
      <c r="W14" s="88">
        <v>43652.22900462963</v>
      </c>
      <c r="X14" s="89" t="s">
        <v>237</v>
      </c>
      <c r="Y14" s="86"/>
      <c r="Z14" s="86"/>
      <c r="AA14" s="92" t="s">
        <v>242</v>
      </c>
      <c r="AB14" s="86"/>
      <c r="AC14" s="86" t="b">
        <v>0</v>
      </c>
      <c r="AD14" s="86">
        <v>0</v>
      </c>
      <c r="AE14" s="92" t="s">
        <v>246</v>
      </c>
      <c r="AF14" s="86" t="b">
        <v>0</v>
      </c>
      <c r="AG14" s="86" t="s">
        <v>247</v>
      </c>
      <c r="AH14" s="86"/>
      <c r="AI14" s="92" t="s">
        <v>246</v>
      </c>
      <c r="AJ14" s="86" t="b">
        <v>0</v>
      </c>
      <c r="AK14" s="86">
        <v>2</v>
      </c>
      <c r="AL14" s="92" t="s">
        <v>241</v>
      </c>
      <c r="AM14" s="86" t="s">
        <v>250</v>
      </c>
      <c r="AN14" s="86" t="b">
        <v>0</v>
      </c>
      <c r="AO14" s="92" t="s">
        <v>241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15">
      <c r="A15" s="84" t="s">
        <v>215</v>
      </c>
      <c r="B15" s="84" t="s">
        <v>214</v>
      </c>
      <c r="C15" s="53" t="s">
        <v>486</v>
      </c>
      <c r="D15" s="54">
        <v>3</v>
      </c>
      <c r="E15" s="65" t="s">
        <v>132</v>
      </c>
      <c r="F15" s="55">
        <v>32</v>
      </c>
      <c r="G15" s="53"/>
      <c r="H15" s="57"/>
      <c r="I15" s="56"/>
      <c r="J15" s="56"/>
      <c r="K15" s="36" t="s">
        <v>65</v>
      </c>
      <c r="L15" s="83">
        <v>15</v>
      </c>
      <c r="M15" s="83"/>
      <c r="N15" s="63"/>
      <c r="O15" s="86" t="s">
        <v>220</v>
      </c>
      <c r="P15" s="88">
        <v>43653.3228125</v>
      </c>
      <c r="Q15" s="86" t="s">
        <v>224</v>
      </c>
      <c r="R15" s="86"/>
      <c r="S15" s="86"/>
      <c r="T15" s="86"/>
      <c r="U15" s="86"/>
      <c r="V15" s="89" t="s">
        <v>233</v>
      </c>
      <c r="W15" s="88">
        <v>43653.3228125</v>
      </c>
      <c r="X15" s="89" t="s">
        <v>238</v>
      </c>
      <c r="Y15" s="86"/>
      <c r="Z15" s="86"/>
      <c r="AA15" s="92" t="s">
        <v>243</v>
      </c>
      <c r="AB15" s="86"/>
      <c r="AC15" s="86" t="b">
        <v>0</v>
      </c>
      <c r="AD15" s="86">
        <v>0</v>
      </c>
      <c r="AE15" s="92" t="s">
        <v>246</v>
      </c>
      <c r="AF15" s="86" t="b">
        <v>0</v>
      </c>
      <c r="AG15" s="86" t="s">
        <v>247</v>
      </c>
      <c r="AH15" s="86"/>
      <c r="AI15" s="92" t="s">
        <v>246</v>
      </c>
      <c r="AJ15" s="86" t="b">
        <v>0</v>
      </c>
      <c r="AK15" s="86">
        <v>2</v>
      </c>
      <c r="AL15" s="92" t="s">
        <v>241</v>
      </c>
      <c r="AM15" s="86" t="s">
        <v>250</v>
      </c>
      <c r="AN15" s="86" t="b">
        <v>0</v>
      </c>
      <c r="AO15" s="92" t="s">
        <v>241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15">
      <c r="A16" s="84" t="s">
        <v>215</v>
      </c>
      <c r="B16" s="84" t="s">
        <v>213</v>
      </c>
      <c r="C16" s="53" t="s">
        <v>486</v>
      </c>
      <c r="D16" s="54">
        <v>3</v>
      </c>
      <c r="E16" s="65" t="s">
        <v>132</v>
      </c>
      <c r="F16" s="55">
        <v>32</v>
      </c>
      <c r="G16" s="53"/>
      <c r="H16" s="57"/>
      <c r="I16" s="56"/>
      <c r="J16" s="56"/>
      <c r="K16" s="36" t="s">
        <v>65</v>
      </c>
      <c r="L16" s="83">
        <v>16</v>
      </c>
      <c r="M16" s="83"/>
      <c r="N16" s="63"/>
      <c r="O16" s="86" t="s">
        <v>220</v>
      </c>
      <c r="P16" s="88">
        <v>43653.3228125</v>
      </c>
      <c r="Q16" s="86" t="s">
        <v>224</v>
      </c>
      <c r="R16" s="86"/>
      <c r="S16" s="86"/>
      <c r="T16" s="86"/>
      <c r="U16" s="86"/>
      <c r="V16" s="89" t="s">
        <v>233</v>
      </c>
      <c r="W16" s="88">
        <v>43653.3228125</v>
      </c>
      <c r="X16" s="89" t="s">
        <v>238</v>
      </c>
      <c r="Y16" s="86"/>
      <c r="Z16" s="86"/>
      <c r="AA16" s="92" t="s">
        <v>243</v>
      </c>
      <c r="AB16" s="86"/>
      <c r="AC16" s="86" t="b">
        <v>0</v>
      </c>
      <c r="AD16" s="86">
        <v>0</v>
      </c>
      <c r="AE16" s="92" t="s">
        <v>246</v>
      </c>
      <c r="AF16" s="86" t="b">
        <v>0</v>
      </c>
      <c r="AG16" s="86" t="s">
        <v>247</v>
      </c>
      <c r="AH16" s="86"/>
      <c r="AI16" s="92" t="s">
        <v>246</v>
      </c>
      <c r="AJ16" s="86" t="b">
        <v>0</v>
      </c>
      <c r="AK16" s="86">
        <v>2</v>
      </c>
      <c r="AL16" s="92" t="s">
        <v>241</v>
      </c>
      <c r="AM16" s="86" t="s">
        <v>250</v>
      </c>
      <c r="AN16" s="86" t="b">
        <v>0</v>
      </c>
      <c r="AO16" s="92" t="s">
        <v>241</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4" r:id="rId1" display="https://www.newshub.co.nz/home/rural/2019/07/mpi-director-general-apologises-to-farmers-for-the-way-the-ministry-handled-m-bovis-eradication.html"/>
    <hyperlink ref="R6" r:id="rId2" display="https://www.newshub.co.nz/home/rural/2019/07/mpi-director-general-apologises-to-farmers-for-the-way-the-ministry-handled-m-bovis-eradication.html"/>
    <hyperlink ref="U3" r:id="rId3" display="https://pbs.twimg.com/media/D-r1bo4UEAA5nns.jpg"/>
    <hyperlink ref="U5" r:id="rId4" display="https://pbs.twimg.com/media/D-r1bo4UEAA5nns.jpg"/>
    <hyperlink ref="U7" r:id="rId5" display="https://pbs.twimg.com/media/D-vZhxTUIAAt5tW.jpg"/>
    <hyperlink ref="U10" r:id="rId6" display="https://pbs.twimg.com/media/D-vZhxTUIAAt5tW.jpg"/>
    <hyperlink ref="U13" r:id="rId7" display="https://pbs.twimg.com/media/D-vZhxTUIAAt5tW.jpg"/>
    <hyperlink ref="V3" r:id="rId8" display="https://pbs.twimg.com/media/D-r1bo4UEAA5nns.jpg"/>
    <hyperlink ref="V4" r:id="rId9" display="http://pbs.twimg.com/profile_images/1027308528883515392/eUwVRVG4_normal.jpg"/>
    <hyperlink ref="V5" r:id="rId10" display="https://pbs.twimg.com/media/D-r1bo4UEAA5nns.jpg"/>
    <hyperlink ref="V6" r:id="rId11" display="http://pbs.twimg.com/profile_images/1027308528883515392/eUwVRVG4_normal.jpg"/>
    <hyperlink ref="V7" r:id="rId12" display="https://pbs.twimg.com/media/D-vZhxTUIAAt5tW.jpg"/>
    <hyperlink ref="V8" r:id="rId13" display="http://pbs.twimg.com/profile_images/895102087788281857/CAMGjUi-_normal.jpg"/>
    <hyperlink ref="V9" r:id="rId14" display="http://pbs.twimg.com/profile_images/772592850559078400/g2AZ1n8s_normal.jpg"/>
    <hyperlink ref="V10" r:id="rId15" display="https://pbs.twimg.com/media/D-vZhxTUIAAt5tW.jpg"/>
    <hyperlink ref="V11" r:id="rId16" display="http://pbs.twimg.com/profile_images/895102087788281857/CAMGjUi-_normal.jpg"/>
    <hyperlink ref="V12" r:id="rId17" display="http://pbs.twimg.com/profile_images/772592850559078400/g2AZ1n8s_normal.jpg"/>
    <hyperlink ref="V13" r:id="rId18" display="https://pbs.twimg.com/media/D-vZhxTUIAAt5tW.jpg"/>
    <hyperlink ref="V14" r:id="rId19" display="http://pbs.twimg.com/profile_images/895102087788281857/CAMGjUi-_normal.jpg"/>
    <hyperlink ref="V15" r:id="rId20" display="http://pbs.twimg.com/profile_images/772592850559078400/g2AZ1n8s_normal.jpg"/>
    <hyperlink ref="V16" r:id="rId21" display="http://pbs.twimg.com/profile_images/772592850559078400/g2AZ1n8s_normal.jpg"/>
    <hyperlink ref="X3" r:id="rId22" display="https://twitter.com/#!/emmie_vallee/status/1146998932062388224"/>
    <hyperlink ref="X4" r:id="rId23" display="https://twitter.com/#!/emmie_vallee/status/1147110162651463681"/>
    <hyperlink ref="X5" r:id="rId24" display="https://twitter.com/#!/emmie_vallee/status/1146998932062388224"/>
    <hyperlink ref="X6" r:id="rId25" display="https://twitter.com/#!/emmie_vallee/status/1147110162651463681"/>
    <hyperlink ref="X7" r:id="rId26" display="https://twitter.com/#!/cleanbootsnz/status/1147249723746615296"/>
    <hyperlink ref="X8" r:id="rId27" display="https://twitter.com/#!/kvhnz/status/1147377074035761152"/>
    <hyperlink ref="X9" r:id="rId28" display="https://twitter.com/#!/tepukesimon/status/1147773457351860225"/>
    <hyperlink ref="X10" r:id="rId29" display="https://twitter.com/#!/cleanbootsnz/status/1147249723746615296"/>
    <hyperlink ref="X11" r:id="rId30" display="https://twitter.com/#!/kvhnz/status/1147377074035761152"/>
    <hyperlink ref="X12" r:id="rId31" display="https://twitter.com/#!/tepukesimon/status/1147773457351860225"/>
    <hyperlink ref="X13" r:id="rId32" display="https://twitter.com/#!/cleanbootsnz/status/1147249723746615296"/>
    <hyperlink ref="X14" r:id="rId33" display="https://twitter.com/#!/kvhnz/status/1147377074035761152"/>
    <hyperlink ref="X15" r:id="rId34" display="https://twitter.com/#!/tepukesimon/status/1147773457351860225"/>
    <hyperlink ref="X16" r:id="rId35" display="https://twitter.com/#!/tepukesimon/status/1147773457351860225"/>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457</v>
      </c>
      <c r="B1" s="13" t="s">
        <v>458</v>
      </c>
      <c r="C1" s="13" t="s">
        <v>459</v>
      </c>
      <c r="D1" s="13" t="s">
        <v>144</v>
      </c>
      <c r="E1" s="13" t="s">
        <v>461</v>
      </c>
      <c r="F1" s="13" t="s">
        <v>462</v>
      </c>
      <c r="G1" s="13" t="s">
        <v>463</v>
      </c>
    </row>
    <row r="2" spans="1:7" ht="15">
      <c r="A2" s="85" t="s">
        <v>393</v>
      </c>
      <c r="B2" s="85">
        <v>6</v>
      </c>
      <c r="C2" s="133">
        <v>0.07228915662650602</v>
      </c>
      <c r="D2" s="85" t="s">
        <v>460</v>
      </c>
      <c r="E2" s="85"/>
      <c r="F2" s="85"/>
      <c r="G2" s="85"/>
    </row>
    <row r="3" spans="1:7" ht="15">
      <c r="A3" s="85" t="s">
        <v>394</v>
      </c>
      <c r="B3" s="85">
        <v>0</v>
      </c>
      <c r="C3" s="133">
        <v>0</v>
      </c>
      <c r="D3" s="85" t="s">
        <v>460</v>
      </c>
      <c r="E3" s="85"/>
      <c r="F3" s="85"/>
      <c r="G3" s="85"/>
    </row>
    <row r="4" spans="1:7" ht="15">
      <c r="A4" s="85" t="s">
        <v>395</v>
      </c>
      <c r="B4" s="85">
        <v>0</v>
      </c>
      <c r="C4" s="133">
        <v>0</v>
      </c>
      <c r="D4" s="85" t="s">
        <v>460</v>
      </c>
      <c r="E4" s="85"/>
      <c r="F4" s="85"/>
      <c r="G4" s="85"/>
    </row>
    <row r="5" spans="1:7" ht="15">
      <c r="A5" s="85" t="s">
        <v>396</v>
      </c>
      <c r="B5" s="85">
        <v>77</v>
      </c>
      <c r="C5" s="133">
        <v>0.927710843373494</v>
      </c>
      <c r="D5" s="85" t="s">
        <v>460</v>
      </c>
      <c r="E5" s="85"/>
      <c r="F5" s="85"/>
      <c r="G5" s="85"/>
    </row>
    <row r="6" spans="1:7" ht="15">
      <c r="A6" s="85" t="s">
        <v>397</v>
      </c>
      <c r="B6" s="85">
        <v>83</v>
      </c>
      <c r="C6" s="133">
        <v>1</v>
      </c>
      <c r="D6" s="85" t="s">
        <v>460</v>
      </c>
      <c r="E6" s="85"/>
      <c r="F6" s="85"/>
      <c r="G6" s="85"/>
    </row>
    <row r="7" spans="1:7" ht="15">
      <c r="A7" s="91" t="s">
        <v>217</v>
      </c>
      <c r="B7" s="91">
        <v>5</v>
      </c>
      <c r="C7" s="134">
        <v>0</v>
      </c>
      <c r="D7" s="91" t="s">
        <v>460</v>
      </c>
      <c r="E7" s="91" t="b">
        <v>0</v>
      </c>
      <c r="F7" s="91" t="b">
        <v>0</v>
      </c>
      <c r="G7" s="91" t="b">
        <v>0</v>
      </c>
    </row>
    <row r="8" spans="1:7" ht="15">
      <c r="A8" s="91" t="s">
        <v>398</v>
      </c>
      <c r="B8" s="91">
        <v>3</v>
      </c>
      <c r="C8" s="134">
        <v>0.012324930534242022</v>
      </c>
      <c r="D8" s="91" t="s">
        <v>460</v>
      </c>
      <c r="E8" s="91" t="b">
        <v>1</v>
      </c>
      <c r="F8" s="91" t="b">
        <v>0</v>
      </c>
      <c r="G8" s="91" t="b">
        <v>0</v>
      </c>
    </row>
    <row r="9" spans="1:7" ht="15">
      <c r="A9" s="91" t="s">
        <v>399</v>
      </c>
      <c r="B9" s="91">
        <v>3</v>
      </c>
      <c r="C9" s="134">
        <v>0.012324930534242022</v>
      </c>
      <c r="D9" s="91" t="s">
        <v>460</v>
      </c>
      <c r="E9" s="91" t="b">
        <v>0</v>
      </c>
      <c r="F9" s="91" t="b">
        <v>0</v>
      </c>
      <c r="G9" s="91" t="b">
        <v>0</v>
      </c>
    </row>
    <row r="10" spans="1:7" ht="15">
      <c r="A10" s="91" t="s">
        <v>400</v>
      </c>
      <c r="B10" s="91">
        <v>3</v>
      </c>
      <c r="C10" s="134">
        <v>0.012324930534242022</v>
      </c>
      <c r="D10" s="91" t="s">
        <v>460</v>
      </c>
      <c r="E10" s="91" t="b">
        <v>0</v>
      </c>
      <c r="F10" s="91" t="b">
        <v>0</v>
      </c>
      <c r="G10" s="91" t="b">
        <v>0</v>
      </c>
    </row>
    <row r="11" spans="1:7" ht="15">
      <c r="A11" s="91" t="s">
        <v>401</v>
      </c>
      <c r="B11" s="91">
        <v>3</v>
      </c>
      <c r="C11" s="134">
        <v>0.012324930534242022</v>
      </c>
      <c r="D11" s="91" t="s">
        <v>460</v>
      </c>
      <c r="E11" s="91" t="b">
        <v>0</v>
      </c>
      <c r="F11" s="91" t="b">
        <v>0</v>
      </c>
      <c r="G11" s="91" t="b">
        <v>0</v>
      </c>
    </row>
    <row r="12" spans="1:7" ht="15">
      <c r="A12" s="91" t="s">
        <v>403</v>
      </c>
      <c r="B12" s="91">
        <v>3</v>
      </c>
      <c r="C12" s="134">
        <v>0.012324930534242022</v>
      </c>
      <c r="D12" s="91" t="s">
        <v>460</v>
      </c>
      <c r="E12" s="91" t="b">
        <v>1</v>
      </c>
      <c r="F12" s="91" t="b">
        <v>0</v>
      </c>
      <c r="G12" s="91" t="b">
        <v>0</v>
      </c>
    </row>
    <row r="13" spans="1:7" ht="15">
      <c r="A13" s="91" t="s">
        <v>404</v>
      </c>
      <c r="B13" s="91">
        <v>3</v>
      </c>
      <c r="C13" s="134">
        <v>0.012324930534242022</v>
      </c>
      <c r="D13" s="91" t="s">
        <v>460</v>
      </c>
      <c r="E13" s="91" t="b">
        <v>0</v>
      </c>
      <c r="F13" s="91" t="b">
        <v>0</v>
      </c>
      <c r="G13" s="91" t="b">
        <v>0</v>
      </c>
    </row>
    <row r="14" spans="1:7" ht="15">
      <c r="A14" s="91" t="s">
        <v>405</v>
      </c>
      <c r="B14" s="91">
        <v>3</v>
      </c>
      <c r="C14" s="134">
        <v>0.012324930534242022</v>
      </c>
      <c r="D14" s="91" t="s">
        <v>460</v>
      </c>
      <c r="E14" s="91" t="b">
        <v>0</v>
      </c>
      <c r="F14" s="91" t="b">
        <v>0</v>
      </c>
      <c r="G14" s="91" t="b">
        <v>0</v>
      </c>
    </row>
    <row r="15" spans="1:7" ht="15">
      <c r="A15" s="91" t="s">
        <v>406</v>
      </c>
      <c r="B15" s="91">
        <v>3</v>
      </c>
      <c r="C15" s="134">
        <v>0.012324930534242022</v>
      </c>
      <c r="D15" s="91" t="s">
        <v>460</v>
      </c>
      <c r="E15" s="91" t="b">
        <v>0</v>
      </c>
      <c r="F15" s="91" t="b">
        <v>0</v>
      </c>
      <c r="G15" s="91" t="b">
        <v>0</v>
      </c>
    </row>
    <row r="16" spans="1:7" ht="15">
      <c r="A16" s="91" t="s">
        <v>407</v>
      </c>
      <c r="B16" s="91">
        <v>3</v>
      </c>
      <c r="C16" s="134">
        <v>0.012324930534242022</v>
      </c>
      <c r="D16" s="91" t="s">
        <v>460</v>
      </c>
      <c r="E16" s="91" t="b">
        <v>0</v>
      </c>
      <c r="F16" s="91" t="b">
        <v>0</v>
      </c>
      <c r="G16" s="91" t="b">
        <v>0</v>
      </c>
    </row>
    <row r="17" spans="1:7" ht="15">
      <c r="A17" s="91" t="s">
        <v>214</v>
      </c>
      <c r="B17" s="91">
        <v>3</v>
      </c>
      <c r="C17" s="134">
        <v>0.012324930534242022</v>
      </c>
      <c r="D17" s="91" t="s">
        <v>460</v>
      </c>
      <c r="E17" s="91" t="b">
        <v>0</v>
      </c>
      <c r="F17" s="91" t="b">
        <v>0</v>
      </c>
      <c r="G17" s="91" t="b">
        <v>0</v>
      </c>
    </row>
    <row r="18" spans="1:7" ht="15">
      <c r="A18" s="91" t="s">
        <v>218</v>
      </c>
      <c r="B18" s="91">
        <v>3</v>
      </c>
      <c r="C18" s="134">
        <v>0.012324930534242022</v>
      </c>
      <c r="D18" s="91" t="s">
        <v>460</v>
      </c>
      <c r="E18" s="91" t="b">
        <v>0</v>
      </c>
      <c r="F18" s="91" t="b">
        <v>0</v>
      </c>
      <c r="G18" s="91" t="b">
        <v>0</v>
      </c>
    </row>
    <row r="19" spans="1:7" ht="15">
      <c r="A19" s="91" t="s">
        <v>213</v>
      </c>
      <c r="B19" s="91">
        <v>2</v>
      </c>
      <c r="C19" s="134">
        <v>0.014738518839705096</v>
      </c>
      <c r="D19" s="91" t="s">
        <v>460</v>
      </c>
      <c r="E19" s="91" t="b">
        <v>0</v>
      </c>
      <c r="F19" s="91" t="b">
        <v>0</v>
      </c>
      <c r="G19" s="91" t="b">
        <v>0</v>
      </c>
    </row>
    <row r="20" spans="1:7" ht="15">
      <c r="A20" s="91" t="s">
        <v>216</v>
      </c>
      <c r="B20" s="91">
        <v>2</v>
      </c>
      <c r="C20" s="134">
        <v>0.014738518839705096</v>
      </c>
      <c r="D20" s="91" t="s">
        <v>460</v>
      </c>
      <c r="E20" s="91" t="b">
        <v>0</v>
      </c>
      <c r="F20" s="91" t="b">
        <v>0</v>
      </c>
      <c r="G20" s="91" t="b">
        <v>0</v>
      </c>
    </row>
    <row r="21" spans="1:7" ht="15">
      <c r="A21" s="91" t="s">
        <v>398</v>
      </c>
      <c r="B21" s="91">
        <v>3</v>
      </c>
      <c r="C21" s="134">
        <v>0</v>
      </c>
      <c r="D21" s="91" t="s">
        <v>363</v>
      </c>
      <c r="E21" s="91" t="b">
        <v>1</v>
      </c>
      <c r="F21" s="91" t="b">
        <v>0</v>
      </c>
      <c r="G21" s="91" t="b">
        <v>0</v>
      </c>
    </row>
    <row r="22" spans="1:7" ht="15">
      <c r="A22" s="91" t="s">
        <v>399</v>
      </c>
      <c r="B22" s="91">
        <v>3</v>
      </c>
      <c r="C22" s="134">
        <v>0</v>
      </c>
      <c r="D22" s="91" t="s">
        <v>363</v>
      </c>
      <c r="E22" s="91" t="b">
        <v>0</v>
      </c>
      <c r="F22" s="91" t="b">
        <v>0</v>
      </c>
      <c r="G22" s="91" t="b">
        <v>0</v>
      </c>
    </row>
    <row r="23" spans="1:7" ht="15">
      <c r="A23" s="91" t="s">
        <v>400</v>
      </c>
      <c r="B23" s="91">
        <v>3</v>
      </c>
      <c r="C23" s="134">
        <v>0</v>
      </c>
      <c r="D23" s="91" t="s">
        <v>363</v>
      </c>
      <c r="E23" s="91" t="b">
        <v>0</v>
      </c>
      <c r="F23" s="91" t="b">
        <v>0</v>
      </c>
      <c r="G23" s="91" t="b">
        <v>0</v>
      </c>
    </row>
    <row r="24" spans="1:7" ht="15">
      <c r="A24" s="91" t="s">
        <v>401</v>
      </c>
      <c r="B24" s="91">
        <v>3</v>
      </c>
      <c r="C24" s="134">
        <v>0</v>
      </c>
      <c r="D24" s="91" t="s">
        <v>363</v>
      </c>
      <c r="E24" s="91" t="b">
        <v>0</v>
      </c>
      <c r="F24" s="91" t="b">
        <v>0</v>
      </c>
      <c r="G24" s="91" t="b">
        <v>0</v>
      </c>
    </row>
    <row r="25" spans="1:7" ht="15">
      <c r="A25" s="91" t="s">
        <v>403</v>
      </c>
      <c r="B25" s="91">
        <v>3</v>
      </c>
      <c r="C25" s="134">
        <v>0</v>
      </c>
      <c r="D25" s="91" t="s">
        <v>363</v>
      </c>
      <c r="E25" s="91" t="b">
        <v>1</v>
      </c>
      <c r="F25" s="91" t="b">
        <v>0</v>
      </c>
      <c r="G25" s="91" t="b">
        <v>0</v>
      </c>
    </row>
    <row r="26" spans="1:7" ht="15">
      <c r="A26" s="91" t="s">
        <v>404</v>
      </c>
      <c r="B26" s="91">
        <v>3</v>
      </c>
      <c r="C26" s="134">
        <v>0</v>
      </c>
      <c r="D26" s="91" t="s">
        <v>363</v>
      </c>
      <c r="E26" s="91" t="b">
        <v>0</v>
      </c>
      <c r="F26" s="91" t="b">
        <v>0</v>
      </c>
      <c r="G26" s="91" t="b">
        <v>0</v>
      </c>
    </row>
    <row r="27" spans="1:7" ht="15">
      <c r="A27" s="91" t="s">
        <v>405</v>
      </c>
      <c r="B27" s="91">
        <v>3</v>
      </c>
      <c r="C27" s="134">
        <v>0</v>
      </c>
      <c r="D27" s="91" t="s">
        <v>363</v>
      </c>
      <c r="E27" s="91" t="b">
        <v>0</v>
      </c>
      <c r="F27" s="91" t="b">
        <v>0</v>
      </c>
      <c r="G27" s="91" t="b">
        <v>0</v>
      </c>
    </row>
    <row r="28" spans="1:7" ht="15">
      <c r="A28" s="91" t="s">
        <v>406</v>
      </c>
      <c r="B28" s="91">
        <v>3</v>
      </c>
      <c r="C28" s="134">
        <v>0</v>
      </c>
      <c r="D28" s="91" t="s">
        <v>363</v>
      </c>
      <c r="E28" s="91" t="b">
        <v>0</v>
      </c>
      <c r="F28" s="91" t="b">
        <v>0</v>
      </c>
      <c r="G28" s="91" t="b">
        <v>0</v>
      </c>
    </row>
    <row r="29" spans="1:7" ht="15">
      <c r="A29" s="91" t="s">
        <v>407</v>
      </c>
      <c r="B29" s="91">
        <v>3</v>
      </c>
      <c r="C29" s="134">
        <v>0</v>
      </c>
      <c r="D29" s="91" t="s">
        <v>363</v>
      </c>
      <c r="E29" s="91" t="b">
        <v>0</v>
      </c>
      <c r="F29" s="91" t="b">
        <v>0</v>
      </c>
      <c r="G29" s="91" t="b">
        <v>0</v>
      </c>
    </row>
    <row r="30" spans="1:7" ht="15">
      <c r="A30" s="91" t="s">
        <v>214</v>
      </c>
      <c r="B30" s="91">
        <v>3</v>
      </c>
      <c r="C30" s="134">
        <v>0</v>
      </c>
      <c r="D30" s="91" t="s">
        <v>363</v>
      </c>
      <c r="E30" s="91" t="b">
        <v>0</v>
      </c>
      <c r="F30" s="91" t="b">
        <v>0</v>
      </c>
      <c r="G30" s="91" t="b">
        <v>0</v>
      </c>
    </row>
    <row r="31" spans="1:7" ht="15">
      <c r="A31" s="91" t="s">
        <v>218</v>
      </c>
      <c r="B31" s="91">
        <v>3</v>
      </c>
      <c r="C31" s="134">
        <v>0</v>
      </c>
      <c r="D31" s="91" t="s">
        <v>363</v>
      </c>
      <c r="E31" s="91" t="b">
        <v>0</v>
      </c>
      <c r="F31" s="91" t="b">
        <v>0</v>
      </c>
      <c r="G31" s="91" t="b">
        <v>0</v>
      </c>
    </row>
    <row r="32" spans="1:7" ht="15">
      <c r="A32" s="91" t="s">
        <v>217</v>
      </c>
      <c r="B32" s="91">
        <v>3</v>
      </c>
      <c r="C32" s="134">
        <v>0</v>
      </c>
      <c r="D32" s="91" t="s">
        <v>363</v>
      </c>
      <c r="E32" s="91" t="b">
        <v>0</v>
      </c>
      <c r="F32" s="91" t="b">
        <v>0</v>
      </c>
      <c r="G32" s="91" t="b">
        <v>0</v>
      </c>
    </row>
    <row r="33" spans="1:7" ht="15">
      <c r="A33" s="91" t="s">
        <v>213</v>
      </c>
      <c r="B33" s="91">
        <v>2</v>
      </c>
      <c r="C33" s="134">
        <v>0.009030320977214422</v>
      </c>
      <c r="D33" s="91" t="s">
        <v>363</v>
      </c>
      <c r="E33" s="91" t="b">
        <v>0</v>
      </c>
      <c r="F33" s="91" t="b">
        <v>0</v>
      </c>
      <c r="G33" s="91" t="b">
        <v>0</v>
      </c>
    </row>
    <row r="34" spans="1:7" ht="15">
      <c r="A34" s="91" t="s">
        <v>216</v>
      </c>
      <c r="B34" s="91">
        <v>2</v>
      </c>
      <c r="C34" s="134">
        <v>0</v>
      </c>
      <c r="D34" s="91" t="s">
        <v>364</v>
      </c>
      <c r="E34" s="91" t="b">
        <v>0</v>
      </c>
      <c r="F34" s="91" t="b">
        <v>0</v>
      </c>
      <c r="G34" s="91" t="b">
        <v>0</v>
      </c>
    </row>
    <row r="35" spans="1:7" ht="15">
      <c r="A35" s="91" t="s">
        <v>217</v>
      </c>
      <c r="B35" s="91">
        <v>2</v>
      </c>
      <c r="C35" s="134">
        <v>0</v>
      </c>
      <c r="D35" s="91" t="s">
        <v>364</v>
      </c>
      <c r="E35" s="91" t="b">
        <v>0</v>
      </c>
      <c r="F35" s="91" t="b">
        <v>0</v>
      </c>
      <c r="G3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464</v>
      </c>
      <c r="B1" s="13" t="s">
        <v>465</v>
      </c>
      <c r="C1" s="13" t="s">
        <v>458</v>
      </c>
      <c r="D1" s="13" t="s">
        <v>459</v>
      </c>
      <c r="E1" s="13" t="s">
        <v>466</v>
      </c>
      <c r="F1" s="13" t="s">
        <v>144</v>
      </c>
      <c r="G1" s="13" t="s">
        <v>467</v>
      </c>
      <c r="H1" s="13" t="s">
        <v>468</v>
      </c>
      <c r="I1" s="13" t="s">
        <v>469</v>
      </c>
      <c r="J1" s="13" t="s">
        <v>470</v>
      </c>
      <c r="K1" s="13" t="s">
        <v>471</v>
      </c>
      <c r="L1" s="13" t="s">
        <v>472</v>
      </c>
    </row>
    <row r="2" spans="1:12" ht="15">
      <c r="A2" s="91" t="s">
        <v>398</v>
      </c>
      <c r="B2" s="91" t="s">
        <v>399</v>
      </c>
      <c r="C2" s="91">
        <v>3</v>
      </c>
      <c r="D2" s="134">
        <v>0.012324930534242022</v>
      </c>
      <c r="E2" s="134">
        <v>1.2130748253088512</v>
      </c>
      <c r="F2" s="91" t="s">
        <v>460</v>
      </c>
      <c r="G2" s="91" t="b">
        <v>1</v>
      </c>
      <c r="H2" s="91" t="b">
        <v>0</v>
      </c>
      <c r="I2" s="91" t="b">
        <v>0</v>
      </c>
      <c r="J2" s="91" t="b">
        <v>0</v>
      </c>
      <c r="K2" s="91" t="b">
        <v>0</v>
      </c>
      <c r="L2" s="91" t="b">
        <v>0</v>
      </c>
    </row>
    <row r="3" spans="1:12" ht="15">
      <c r="A3" s="91" t="s">
        <v>399</v>
      </c>
      <c r="B3" s="91" t="s">
        <v>400</v>
      </c>
      <c r="C3" s="91">
        <v>3</v>
      </c>
      <c r="D3" s="134">
        <v>0.012324930534242022</v>
      </c>
      <c r="E3" s="134">
        <v>1.2130748253088512</v>
      </c>
      <c r="F3" s="91" t="s">
        <v>460</v>
      </c>
      <c r="G3" s="91" t="b">
        <v>0</v>
      </c>
      <c r="H3" s="91" t="b">
        <v>0</v>
      </c>
      <c r="I3" s="91" t="b">
        <v>0</v>
      </c>
      <c r="J3" s="91" t="b">
        <v>0</v>
      </c>
      <c r="K3" s="91" t="b">
        <v>0</v>
      </c>
      <c r="L3" s="91" t="b">
        <v>0</v>
      </c>
    </row>
    <row r="4" spans="1:12" ht="15">
      <c r="A4" s="91" t="s">
        <v>400</v>
      </c>
      <c r="B4" s="91" t="s">
        <v>401</v>
      </c>
      <c r="C4" s="91">
        <v>3</v>
      </c>
      <c r="D4" s="134">
        <v>0.012324930534242022</v>
      </c>
      <c r="E4" s="134">
        <v>1.2130748253088512</v>
      </c>
      <c r="F4" s="91" t="s">
        <v>460</v>
      </c>
      <c r="G4" s="91" t="b">
        <v>0</v>
      </c>
      <c r="H4" s="91" t="b">
        <v>0</v>
      </c>
      <c r="I4" s="91" t="b">
        <v>0</v>
      </c>
      <c r="J4" s="91" t="b">
        <v>0</v>
      </c>
      <c r="K4" s="91" t="b">
        <v>0</v>
      </c>
      <c r="L4" s="91" t="b">
        <v>0</v>
      </c>
    </row>
    <row r="5" spans="1:12" ht="15">
      <c r="A5" s="91" t="s">
        <v>401</v>
      </c>
      <c r="B5" s="91" t="s">
        <v>403</v>
      </c>
      <c r="C5" s="91">
        <v>3</v>
      </c>
      <c r="D5" s="134">
        <v>0.012324930534242022</v>
      </c>
      <c r="E5" s="134">
        <v>1.2130748253088512</v>
      </c>
      <c r="F5" s="91" t="s">
        <v>460</v>
      </c>
      <c r="G5" s="91" t="b">
        <v>0</v>
      </c>
      <c r="H5" s="91" t="b">
        <v>0</v>
      </c>
      <c r="I5" s="91" t="b">
        <v>0</v>
      </c>
      <c r="J5" s="91" t="b">
        <v>1</v>
      </c>
      <c r="K5" s="91" t="b">
        <v>0</v>
      </c>
      <c r="L5" s="91" t="b">
        <v>0</v>
      </c>
    </row>
    <row r="6" spans="1:12" ht="15">
      <c r="A6" s="91" t="s">
        <v>403</v>
      </c>
      <c r="B6" s="91" t="s">
        <v>404</v>
      </c>
      <c r="C6" s="91">
        <v>3</v>
      </c>
      <c r="D6" s="134">
        <v>0.012324930534242022</v>
      </c>
      <c r="E6" s="134">
        <v>1.2130748253088512</v>
      </c>
      <c r="F6" s="91" t="s">
        <v>460</v>
      </c>
      <c r="G6" s="91" t="b">
        <v>1</v>
      </c>
      <c r="H6" s="91" t="b">
        <v>0</v>
      </c>
      <c r="I6" s="91" t="b">
        <v>0</v>
      </c>
      <c r="J6" s="91" t="b">
        <v>0</v>
      </c>
      <c r="K6" s="91" t="b">
        <v>0</v>
      </c>
      <c r="L6" s="91" t="b">
        <v>0</v>
      </c>
    </row>
    <row r="7" spans="1:12" ht="15">
      <c r="A7" s="91" t="s">
        <v>404</v>
      </c>
      <c r="B7" s="91" t="s">
        <v>405</v>
      </c>
      <c r="C7" s="91">
        <v>3</v>
      </c>
      <c r="D7" s="134">
        <v>0.012324930534242022</v>
      </c>
      <c r="E7" s="134">
        <v>1.2130748253088512</v>
      </c>
      <c r="F7" s="91" t="s">
        <v>460</v>
      </c>
      <c r="G7" s="91" t="b">
        <v>0</v>
      </c>
      <c r="H7" s="91" t="b">
        <v>0</v>
      </c>
      <c r="I7" s="91" t="b">
        <v>0</v>
      </c>
      <c r="J7" s="91" t="b">
        <v>0</v>
      </c>
      <c r="K7" s="91" t="b">
        <v>0</v>
      </c>
      <c r="L7" s="91" t="b">
        <v>0</v>
      </c>
    </row>
    <row r="8" spans="1:12" ht="15">
      <c r="A8" s="91" t="s">
        <v>405</v>
      </c>
      <c r="B8" s="91" t="s">
        <v>406</v>
      </c>
      <c r="C8" s="91">
        <v>3</v>
      </c>
      <c r="D8" s="134">
        <v>0.012324930534242022</v>
      </c>
      <c r="E8" s="134">
        <v>1.2130748253088512</v>
      </c>
      <c r="F8" s="91" t="s">
        <v>460</v>
      </c>
      <c r="G8" s="91" t="b">
        <v>0</v>
      </c>
      <c r="H8" s="91" t="b">
        <v>0</v>
      </c>
      <c r="I8" s="91" t="b">
        <v>0</v>
      </c>
      <c r="J8" s="91" t="b">
        <v>0</v>
      </c>
      <c r="K8" s="91" t="b">
        <v>0</v>
      </c>
      <c r="L8" s="91" t="b">
        <v>0</v>
      </c>
    </row>
    <row r="9" spans="1:12" ht="15">
      <c r="A9" s="91" t="s">
        <v>406</v>
      </c>
      <c r="B9" s="91" t="s">
        <v>407</v>
      </c>
      <c r="C9" s="91">
        <v>3</v>
      </c>
      <c r="D9" s="134">
        <v>0.012324930534242022</v>
      </c>
      <c r="E9" s="134">
        <v>1.2130748253088512</v>
      </c>
      <c r="F9" s="91" t="s">
        <v>460</v>
      </c>
      <c r="G9" s="91" t="b">
        <v>0</v>
      </c>
      <c r="H9" s="91" t="b">
        <v>0</v>
      </c>
      <c r="I9" s="91" t="b">
        <v>0</v>
      </c>
      <c r="J9" s="91" t="b">
        <v>0</v>
      </c>
      <c r="K9" s="91" t="b">
        <v>0</v>
      </c>
      <c r="L9" s="91" t="b">
        <v>0</v>
      </c>
    </row>
    <row r="10" spans="1:12" ht="15">
      <c r="A10" s="91" t="s">
        <v>407</v>
      </c>
      <c r="B10" s="91" t="s">
        <v>214</v>
      </c>
      <c r="C10" s="91">
        <v>3</v>
      </c>
      <c r="D10" s="134">
        <v>0.012324930534242022</v>
      </c>
      <c r="E10" s="134">
        <v>1.2130748253088512</v>
      </c>
      <c r="F10" s="91" t="s">
        <v>460</v>
      </c>
      <c r="G10" s="91" t="b">
        <v>0</v>
      </c>
      <c r="H10" s="91" t="b">
        <v>0</v>
      </c>
      <c r="I10" s="91" t="b">
        <v>0</v>
      </c>
      <c r="J10" s="91" t="b">
        <v>0</v>
      </c>
      <c r="K10" s="91" t="b">
        <v>0</v>
      </c>
      <c r="L10" s="91" t="b">
        <v>0</v>
      </c>
    </row>
    <row r="11" spans="1:12" ht="15">
      <c r="A11" s="91" t="s">
        <v>214</v>
      </c>
      <c r="B11" s="91" t="s">
        <v>218</v>
      </c>
      <c r="C11" s="91">
        <v>3</v>
      </c>
      <c r="D11" s="134">
        <v>0.012324930534242022</v>
      </c>
      <c r="E11" s="134">
        <v>1.2130748253088512</v>
      </c>
      <c r="F11" s="91" t="s">
        <v>460</v>
      </c>
      <c r="G11" s="91" t="b">
        <v>0</v>
      </c>
      <c r="H11" s="91" t="b">
        <v>0</v>
      </c>
      <c r="I11" s="91" t="b">
        <v>0</v>
      </c>
      <c r="J11" s="91" t="b">
        <v>0</v>
      </c>
      <c r="K11" s="91" t="b">
        <v>0</v>
      </c>
      <c r="L11" s="91" t="b">
        <v>0</v>
      </c>
    </row>
    <row r="12" spans="1:12" ht="15">
      <c r="A12" s="91" t="s">
        <v>218</v>
      </c>
      <c r="B12" s="91" t="s">
        <v>217</v>
      </c>
      <c r="C12" s="91">
        <v>3</v>
      </c>
      <c r="D12" s="134">
        <v>0.012324930534242022</v>
      </c>
      <c r="E12" s="134">
        <v>0.9912260756924948</v>
      </c>
      <c r="F12" s="91" t="s">
        <v>460</v>
      </c>
      <c r="G12" s="91" t="b">
        <v>0</v>
      </c>
      <c r="H12" s="91" t="b">
        <v>0</v>
      </c>
      <c r="I12" s="91" t="b">
        <v>0</v>
      </c>
      <c r="J12" s="91" t="b">
        <v>0</v>
      </c>
      <c r="K12" s="91" t="b">
        <v>0</v>
      </c>
      <c r="L12" s="91" t="b">
        <v>0</v>
      </c>
    </row>
    <row r="13" spans="1:12" ht="15">
      <c r="A13" s="91" t="s">
        <v>213</v>
      </c>
      <c r="B13" s="91" t="s">
        <v>398</v>
      </c>
      <c r="C13" s="91">
        <v>2</v>
      </c>
      <c r="D13" s="134">
        <v>0.014738518839705096</v>
      </c>
      <c r="E13" s="134">
        <v>1.3891660843645326</v>
      </c>
      <c r="F13" s="91" t="s">
        <v>460</v>
      </c>
      <c r="G13" s="91" t="b">
        <v>0</v>
      </c>
      <c r="H13" s="91" t="b">
        <v>0</v>
      </c>
      <c r="I13" s="91" t="b">
        <v>0</v>
      </c>
      <c r="J13" s="91" t="b">
        <v>1</v>
      </c>
      <c r="K13" s="91" t="b">
        <v>0</v>
      </c>
      <c r="L13" s="91" t="b">
        <v>0</v>
      </c>
    </row>
    <row r="14" spans="1:12" ht="15">
      <c r="A14" s="91" t="s">
        <v>398</v>
      </c>
      <c r="B14" s="91" t="s">
        <v>399</v>
      </c>
      <c r="C14" s="91">
        <v>3</v>
      </c>
      <c r="D14" s="134">
        <v>0</v>
      </c>
      <c r="E14" s="134">
        <v>1.0791812460476249</v>
      </c>
      <c r="F14" s="91" t="s">
        <v>363</v>
      </c>
      <c r="G14" s="91" t="b">
        <v>1</v>
      </c>
      <c r="H14" s="91" t="b">
        <v>0</v>
      </c>
      <c r="I14" s="91" t="b">
        <v>0</v>
      </c>
      <c r="J14" s="91" t="b">
        <v>0</v>
      </c>
      <c r="K14" s="91" t="b">
        <v>0</v>
      </c>
      <c r="L14" s="91" t="b">
        <v>0</v>
      </c>
    </row>
    <row r="15" spans="1:12" ht="15">
      <c r="A15" s="91" t="s">
        <v>399</v>
      </c>
      <c r="B15" s="91" t="s">
        <v>400</v>
      </c>
      <c r="C15" s="91">
        <v>3</v>
      </c>
      <c r="D15" s="134">
        <v>0</v>
      </c>
      <c r="E15" s="134">
        <v>1.0791812460476249</v>
      </c>
      <c r="F15" s="91" t="s">
        <v>363</v>
      </c>
      <c r="G15" s="91" t="b">
        <v>0</v>
      </c>
      <c r="H15" s="91" t="b">
        <v>0</v>
      </c>
      <c r="I15" s="91" t="b">
        <v>0</v>
      </c>
      <c r="J15" s="91" t="b">
        <v>0</v>
      </c>
      <c r="K15" s="91" t="b">
        <v>0</v>
      </c>
      <c r="L15" s="91" t="b">
        <v>0</v>
      </c>
    </row>
    <row r="16" spans="1:12" ht="15">
      <c r="A16" s="91" t="s">
        <v>400</v>
      </c>
      <c r="B16" s="91" t="s">
        <v>401</v>
      </c>
      <c r="C16" s="91">
        <v>3</v>
      </c>
      <c r="D16" s="134">
        <v>0</v>
      </c>
      <c r="E16" s="134">
        <v>1.0791812460476249</v>
      </c>
      <c r="F16" s="91" t="s">
        <v>363</v>
      </c>
      <c r="G16" s="91" t="b">
        <v>0</v>
      </c>
      <c r="H16" s="91" t="b">
        <v>0</v>
      </c>
      <c r="I16" s="91" t="b">
        <v>0</v>
      </c>
      <c r="J16" s="91" t="b">
        <v>0</v>
      </c>
      <c r="K16" s="91" t="b">
        <v>0</v>
      </c>
      <c r="L16" s="91" t="b">
        <v>0</v>
      </c>
    </row>
    <row r="17" spans="1:12" ht="15">
      <c r="A17" s="91" t="s">
        <v>401</v>
      </c>
      <c r="B17" s="91" t="s">
        <v>403</v>
      </c>
      <c r="C17" s="91">
        <v>3</v>
      </c>
      <c r="D17" s="134">
        <v>0</v>
      </c>
      <c r="E17" s="134">
        <v>1.0791812460476249</v>
      </c>
      <c r="F17" s="91" t="s">
        <v>363</v>
      </c>
      <c r="G17" s="91" t="b">
        <v>0</v>
      </c>
      <c r="H17" s="91" t="b">
        <v>0</v>
      </c>
      <c r="I17" s="91" t="b">
        <v>0</v>
      </c>
      <c r="J17" s="91" t="b">
        <v>1</v>
      </c>
      <c r="K17" s="91" t="b">
        <v>0</v>
      </c>
      <c r="L17" s="91" t="b">
        <v>0</v>
      </c>
    </row>
    <row r="18" spans="1:12" ht="15">
      <c r="A18" s="91" t="s">
        <v>403</v>
      </c>
      <c r="B18" s="91" t="s">
        <v>404</v>
      </c>
      <c r="C18" s="91">
        <v>3</v>
      </c>
      <c r="D18" s="134">
        <v>0</v>
      </c>
      <c r="E18" s="134">
        <v>1.0791812460476249</v>
      </c>
      <c r="F18" s="91" t="s">
        <v>363</v>
      </c>
      <c r="G18" s="91" t="b">
        <v>1</v>
      </c>
      <c r="H18" s="91" t="b">
        <v>0</v>
      </c>
      <c r="I18" s="91" t="b">
        <v>0</v>
      </c>
      <c r="J18" s="91" t="b">
        <v>0</v>
      </c>
      <c r="K18" s="91" t="b">
        <v>0</v>
      </c>
      <c r="L18" s="91" t="b">
        <v>0</v>
      </c>
    </row>
    <row r="19" spans="1:12" ht="15">
      <c r="A19" s="91" t="s">
        <v>404</v>
      </c>
      <c r="B19" s="91" t="s">
        <v>405</v>
      </c>
      <c r="C19" s="91">
        <v>3</v>
      </c>
      <c r="D19" s="134">
        <v>0</v>
      </c>
      <c r="E19" s="134">
        <v>1.0791812460476249</v>
      </c>
      <c r="F19" s="91" t="s">
        <v>363</v>
      </c>
      <c r="G19" s="91" t="b">
        <v>0</v>
      </c>
      <c r="H19" s="91" t="b">
        <v>0</v>
      </c>
      <c r="I19" s="91" t="b">
        <v>0</v>
      </c>
      <c r="J19" s="91" t="b">
        <v>0</v>
      </c>
      <c r="K19" s="91" t="b">
        <v>0</v>
      </c>
      <c r="L19" s="91" t="b">
        <v>0</v>
      </c>
    </row>
    <row r="20" spans="1:12" ht="15">
      <c r="A20" s="91" t="s">
        <v>405</v>
      </c>
      <c r="B20" s="91" t="s">
        <v>406</v>
      </c>
      <c r="C20" s="91">
        <v>3</v>
      </c>
      <c r="D20" s="134">
        <v>0</v>
      </c>
      <c r="E20" s="134">
        <v>1.0791812460476249</v>
      </c>
      <c r="F20" s="91" t="s">
        <v>363</v>
      </c>
      <c r="G20" s="91" t="b">
        <v>0</v>
      </c>
      <c r="H20" s="91" t="b">
        <v>0</v>
      </c>
      <c r="I20" s="91" t="b">
        <v>0</v>
      </c>
      <c r="J20" s="91" t="b">
        <v>0</v>
      </c>
      <c r="K20" s="91" t="b">
        <v>0</v>
      </c>
      <c r="L20" s="91" t="b">
        <v>0</v>
      </c>
    </row>
    <row r="21" spans="1:12" ht="15">
      <c r="A21" s="91" t="s">
        <v>406</v>
      </c>
      <c r="B21" s="91" t="s">
        <v>407</v>
      </c>
      <c r="C21" s="91">
        <v>3</v>
      </c>
      <c r="D21" s="134">
        <v>0</v>
      </c>
      <c r="E21" s="134">
        <v>1.0791812460476249</v>
      </c>
      <c r="F21" s="91" t="s">
        <v>363</v>
      </c>
      <c r="G21" s="91" t="b">
        <v>0</v>
      </c>
      <c r="H21" s="91" t="b">
        <v>0</v>
      </c>
      <c r="I21" s="91" t="b">
        <v>0</v>
      </c>
      <c r="J21" s="91" t="b">
        <v>0</v>
      </c>
      <c r="K21" s="91" t="b">
        <v>0</v>
      </c>
      <c r="L21" s="91" t="b">
        <v>0</v>
      </c>
    </row>
    <row r="22" spans="1:12" ht="15">
      <c r="A22" s="91" t="s">
        <v>407</v>
      </c>
      <c r="B22" s="91" t="s">
        <v>214</v>
      </c>
      <c r="C22" s="91">
        <v>3</v>
      </c>
      <c r="D22" s="134">
        <v>0</v>
      </c>
      <c r="E22" s="134">
        <v>1.0791812460476249</v>
      </c>
      <c r="F22" s="91" t="s">
        <v>363</v>
      </c>
      <c r="G22" s="91" t="b">
        <v>0</v>
      </c>
      <c r="H22" s="91" t="b">
        <v>0</v>
      </c>
      <c r="I22" s="91" t="b">
        <v>0</v>
      </c>
      <c r="J22" s="91" t="b">
        <v>0</v>
      </c>
      <c r="K22" s="91" t="b">
        <v>0</v>
      </c>
      <c r="L22" s="91" t="b">
        <v>0</v>
      </c>
    </row>
    <row r="23" spans="1:12" ht="15">
      <c r="A23" s="91" t="s">
        <v>214</v>
      </c>
      <c r="B23" s="91" t="s">
        <v>218</v>
      </c>
      <c r="C23" s="91">
        <v>3</v>
      </c>
      <c r="D23" s="134">
        <v>0</v>
      </c>
      <c r="E23" s="134">
        <v>1.0791812460476249</v>
      </c>
      <c r="F23" s="91" t="s">
        <v>363</v>
      </c>
      <c r="G23" s="91" t="b">
        <v>0</v>
      </c>
      <c r="H23" s="91" t="b">
        <v>0</v>
      </c>
      <c r="I23" s="91" t="b">
        <v>0</v>
      </c>
      <c r="J23" s="91" t="b">
        <v>0</v>
      </c>
      <c r="K23" s="91" t="b">
        <v>0</v>
      </c>
      <c r="L23" s="91" t="b">
        <v>0</v>
      </c>
    </row>
    <row r="24" spans="1:12" ht="15">
      <c r="A24" s="91" t="s">
        <v>218</v>
      </c>
      <c r="B24" s="91" t="s">
        <v>217</v>
      </c>
      <c r="C24" s="91">
        <v>3</v>
      </c>
      <c r="D24" s="134">
        <v>0</v>
      </c>
      <c r="E24" s="134">
        <v>1.0791812460476249</v>
      </c>
      <c r="F24" s="91" t="s">
        <v>363</v>
      </c>
      <c r="G24" s="91" t="b">
        <v>0</v>
      </c>
      <c r="H24" s="91" t="b">
        <v>0</v>
      </c>
      <c r="I24" s="91" t="b">
        <v>0</v>
      </c>
      <c r="J24" s="91" t="b">
        <v>0</v>
      </c>
      <c r="K24" s="91" t="b">
        <v>0</v>
      </c>
      <c r="L24" s="91" t="b">
        <v>0</v>
      </c>
    </row>
    <row r="25" spans="1:12" ht="15">
      <c r="A25" s="91" t="s">
        <v>213</v>
      </c>
      <c r="B25" s="91" t="s">
        <v>398</v>
      </c>
      <c r="C25" s="91">
        <v>2</v>
      </c>
      <c r="D25" s="134">
        <v>0.009030320977214422</v>
      </c>
      <c r="E25" s="134">
        <v>1.255272505103306</v>
      </c>
      <c r="F25" s="91" t="s">
        <v>363</v>
      </c>
      <c r="G25" s="91" t="b">
        <v>0</v>
      </c>
      <c r="H25" s="91" t="b">
        <v>0</v>
      </c>
      <c r="I25" s="91" t="b">
        <v>0</v>
      </c>
      <c r="J25" s="91" t="b">
        <v>1</v>
      </c>
      <c r="K25" s="91" t="b">
        <v>0</v>
      </c>
      <c r="L2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484</v>
      </c>
      <c r="B1" s="13" t="s">
        <v>34</v>
      </c>
    </row>
    <row r="2" spans="1:2" ht="15">
      <c r="A2" s="125" t="s">
        <v>217</v>
      </c>
      <c r="B2" s="85">
        <v>16</v>
      </c>
    </row>
    <row r="3" spans="1:2" ht="15">
      <c r="A3" s="125" t="s">
        <v>212</v>
      </c>
      <c r="B3" s="85">
        <v>10</v>
      </c>
    </row>
    <row r="4" spans="1:2" ht="15">
      <c r="A4" s="125" t="s">
        <v>214</v>
      </c>
      <c r="B4" s="85">
        <v>2</v>
      </c>
    </row>
    <row r="5" spans="1:2" ht="15">
      <c r="A5" s="125" t="s">
        <v>215</v>
      </c>
      <c r="B5" s="85">
        <v>2</v>
      </c>
    </row>
    <row r="6" spans="1:2" ht="15">
      <c r="A6" s="125" t="s">
        <v>213</v>
      </c>
      <c r="B6" s="85">
        <v>2</v>
      </c>
    </row>
    <row r="7" spans="1:2" ht="15">
      <c r="A7" s="125" t="s">
        <v>218</v>
      </c>
      <c r="B7" s="85">
        <v>0</v>
      </c>
    </row>
    <row r="8" spans="1:2" ht="15">
      <c r="A8" s="125" t="s">
        <v>216</v>
      </c>
      <c r="B8"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192</v>
      </c>
      <c r="AU2" s="13" t="s">
        <v>266</v>
      </c>
      <c r="AV2" s="13" t="s">
        <v>267</v>
      </c>
      <c r="AW2" s="13" t="s">
        <v>268</v>
      </c>
      <c r="AX2" s="13" t="s">
        <v>269</v>
      </c>
      <c r="AY2" s="13" t="s">
        <v>270</v>
      </c>
      <c r="AZ2" s="13" t="s">
        <v>271</v>
      </c>
      <c r="BA2" s="13" t="s">
        <v>367</v>
      </c>
      <c r="BB2" s="131" t="s">
        <v>442</v>
      </c>
      <c r="BC2" s="131" t="s">
        <v>443</v>
      </c>
      <c r="BD2" s="131" t="s">
        <v>444</v>
      </c>
      <c r="BE2" s="131" t="s">
        <v>445</v>
      </c>
      <c r="BF2" s="131" t="s">
        <v>446</v>
      </c>
      <c r="BG2" s="131" t="s">
        <v>447</v>
      </c>
      <c r="BH2" s="131" t="s">
        <v>448</v>
      </c>
      <c r="BI2" s="131" t="s">
        <v>451</v>
      </c>
      <c r="BJ2" s="131" t="s">
        <v>453</v>
      </c>
      <c r="BK2" s="131" t="s">
        <v>456</v>
      </c>
      <c r="BL2" s="131" t="s">
        <v>473</v>
      </c>
      <c r="BM2" s="131" t="s">
        <v>474</v>
      </c>
      <c r="BN2" s="131" t="s">
        <v>475</v>
      </c>
      <c r="BO2" s="131" t="s">
        <v>476</v>
      </c>
      <c r="BP2" s="131" t="s">
        <v>477</v>
      </c>
      <c r="BQ2" s="131" t="s">
        <v>478</v>
      </c>
      <c r="BR2" s="131" t="s">
        <v>479</v>
      </c>
      <c r="BS2" s="131" t="s">
        <v>480</v>
      </c>
      <c r="BT2" s="131" t="s">
        <v>482</v>
      </c>
      <c r="BU2" s="3"/>
      <c r="BV2" s="3"/>
    </row>
    <row r="3" spans="1:74" ht="41.45" customHeight="1">
      <c r="A3" s="50" t="s">
        <v>212</v>
      </c>
      <c r="C3" s="53"/>
      <c r="D3" s="53" t="s">
        <v>64</v>
      </c>
      <c r="E3" s="54">
        <v>178.1725088617566</v>
      </c>
      <c r="F3" s="55">
        <v>99.82383605968003</v>
      </c>
      <c r="G3" s="112" t="s">
        <v>231</v>
      </c>
      <c r="H3" s="53"/>
      <c r="I3" s="57" t="s">
        <v>212</v>
      </c>
      <c r="J3" s="56"/>
      <c r="K3" s="56"/>
      <c r="L3" s="114" t="s">
        <v>317</v>
      </c>
      <c r="M3" s="59">
        <v>59.70956917730241</v>
      </c>
      <c r="N3" s="60">
        <v>7800.1220703125</v>
      </c>
      <c r="O3" s="60">
        <v>4814.7158203125</v>
      </c>
      <c r="P3" s="58"/>
      <c r="Q3" s="61"/>
      <c r="R3" s="61"/>
      <c r="S3" s="51"/>
      <c r="T3" s="51">
        <v>0</v>
      </c>
      <c r="U3" s="51">
        <v>2</v>
      </c>
      <c r="V3" s="52">
        <v>10</v>
      </c>
      <c r="W3" s="52">
        <v>0.090909</v>
      </c>
      <c r="X3" s="52">
        <v>0.051303</v>
      </c>
      <c r="Y3" s="52">
        <v>0.851493</v>
      </c>
      <c r="Z3" s="52">
        <v>0</v>
      </c>
      <c r="AA3" s="52">
        <v>0</v>
      </c>
      <c r="AB3" s="62">
        <v>3</v>
      </c>
      <c r="AC3" s="62"/>
      <c r="AD3" s="63"/>
      <c r="AE3" s="85" t="s">
        <v>272</v>
      </c>
      <c r="AF3" s="85">
        <v>752</v>
      </c>
      <c r="AG3" s="85">
        <v>211</v>
      </c>
      <c r="AH3" s="85">
        <v>369</v>
      </c>
      <c r="AI3" s="85">
        <v>1275</v>
      </c>
      <c r="AJ3" s="85"/>
      <c r="AK3" s="85" t="s">
        <v>279</v>
      </c>
      <c r="AL3" s="85" t="s">
        <v>285</v>
      </c>
      <c r="AM3" s="90" t="s">
        <v>292</v>
      </c>
      <c r="AN3" s="85"/>
      <c r="AO3" s="87">
        <v>40123.837430555555</v>
      </c>
      <c r="AP3" s="85"/>
      <c r="AQ3" s="85" t="b">
        <v>0</v>
      </c>
      <c r="AR3" s="85" t="b">
        <v>0</v>
      </c>
      <c r="AS3" s="85" t="b">
        <v>1</v>
      </c>
      <c r="AT3" s="85"/>
      <c r="AU3" s="85">
        <v>1</v>
      </c>
      <c r="AV3" s="90" t="s">
        <v>302</v>
      </c>
      <c r="AW3" s="85" t="b">
        <v>0</v>
      </c>
      <c r="AX3" s="85" t="s">
        <v>309</v>
      </c>
      <c r="AY3" s="90" t="s">
        <v>310</v>
      </c>
      <c r="AZ3" s="85" t="s">
        <v>66</v>
      </c>
      <c r="BA3" s="85" t="str">
        <f>REPLACE(INDEX(GroupVertices[Group],MATCH(Vertices[[#This Row],[Vertex]],GroupVertices[Vertex],0)),1,1,"")</f>
        <v>2</v>
      </c>
      <c r="BB3" s="51" t="s">
        <v>225</v>
      </c>
      <c r="BC3" s="51" t="s">
        <v>225</v>
      </c>
      <c r="BD3" s="51" t="s">
        <v>226</v>
      </c>
      <c r="BE3" s="51" t="s">
        <v>226</v>
      </c>
      <c r="BF3" s="51" t="s">
        <v>227</v>
      </c>
      <c r="BG3" s="51" t="s">
        <v>227</v>
      </c>
      <c r="BH3" s="132" t="s">
        <v>449</v>
      </c>
      <c r="BI3" s="132" t="s">
        <v>452</v>
      </c>
      <c r="BJ3" s="132" t="s">
        <v>454</v>
      </c>
      <c r="BK3" s="132" t="s">
        <v>454</v>
      </c>
      <c r="BL3" s="132">
        <v>0</v>
      </c>
      <c r="BM3" s="135">
        <v>0</v>
      </c>
      <c r="BN3" s="132">
        <v>0</v>
      </c>
      <c r="BO3" s="135">
        <v>0</v>
      </c>
      <c r="BP3" s="132">
        <v>0</v>
      </c>
      <c r="BQ3" s="135">
        <v>0</v>
      </c>
      <c r="BR3" s="132">
        <v>24</v>
      </c>
      <c r="BS3" s="135">
        <v>100</v>
      </c>
      <c r="BT3" s="132">
        <v>24</v>
      </c>
      <c r="BU3" s="3"/>
      <c r="BV3" s="3"/>
    </row>
    <row r="4" spans="1:77" ht="41.45" customHeight="1">
      <c r="A4" s="14" t="s">
        <v>216</v>
      </c>
      <c r="C4" s="15"/>
      <c r="D4" s="15" t="s">
        <v>64</v>
      </c>
      <c r="E4" s="93">
        <v>1000</v>
      </c>
      <c r="F4" s="81">
        <v>90.87183174546108</v>
      </c>
      <c r="G4" s="112" t="s">
        <v>305</v>
      </c>
      <c r="H4" s="15"/>
      <c r="I4" s="16" t="s">
        <v>216</v>
      </c>
      <c r="J4" s="66"/>
      <c r="K4" s="66"/>
      <c r="L4" s="114" t="s">
        <v>318</v>
      </c>
      <c r="M4" s="94">
        <v>3043.11420696267</v>
      </c>
      <c r="N4" s="95">
        <v>9388.2744140625</v>
      </c>
      <c r="O4" s="95">
        <v>8893.228515625</v>
      </c>
      <c r="P4" s="77"/>
      <c r="Q4" s="96"/>
      <c r="R4" s="96"/>
      <c r="S4" s="97"/>
      <c r="T4" s="51">
        <v>1</v>
      </c>
      <c r="U4" s="51">
        <v>0</v>
      </c>
      <c r="V4" s="52">
        <v>0</v>
      </c>
      <c r="W4" s="52">
        <v>0.0625</v>
      </c>
      <c r="X4" s="52">
        <v>0.013888</v>
      </c>
      <c r="Y4" s="52">
        <v>0.511881</v>
      </c>
      <c r="Z4" s="52">
        <v>0</v>
      </c>
      <c r="AA4" s="52">
        <v>0</v>
      </c>
      <c r="AB4" s="82">
        <v>4</v>
      </c>
      <c r="AC4" s="82"/>
      <c r="AD4" s="98"/>
      <c r="AE4" s="85" t="s">
        <v>273</v>
      </c>
      <c r="AF4" s="85">
        <v>1036</v>
      </c>
      <c r="AG4" s="85">
        <v>10171</v>
      </c>
      <c r="AH4" s="85">
        <v>15405</v>
      </c>
      <c r="AI4" s="85">
        <v>6621</v>
      </c>
      <c r="AJ4" s="85"/>
      <c r="AK4" s="85" t="s">
        <v>280</v>
      </c>
      <c r="AL4" s="85" t="s">
        <v>286</v>
      </c>
      <c r="AM4" s="90" t="s">
        <v>293</v>
      </c>
      <c r="AN4" s="85"/>
      <c r="AO4" s="87">
        <v>41067.05378472222</v>
      </c>
      <c r="AP4" s="90" t="s">
        <v>298</v>
      </c>
      <c r="AQ4" s="85" t="b">
        <v>0</v>
      </c>
      <c r="AR4" s="85" t="b">
        <v>0</v>
      </c>
      <c r="AS4" s="85" t="b">
        <v>0</v>
      </c>
      <c r="AT4" s="85"/>
      <c r="AU4" s="85">
        <v>192</v>
      </c>
      <c r="AV4" s="90" t="s">
        <v>303</v>
      </c>
      <c r="AW4" s="85" t="b">
        <v>1</v>
      </c>
      <c r="AX4" s="85" t="s">
        <v>309</v>
      </c>
      <c r="AY4" s="90" t="s">
        <v>311</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217</v>
      </c>
      <c r="C5" s="15"/>
      <c r="D5" s="15" t="s">
        <v>64</v>
      </c>
      <c r="E5" s="93">
        <v>184.1959432847578</v>
      </c>
      <c r="F5" s="81">
        <v>99.75822397986698</v>
      </c>
      <c r="G5" s="112" t="s">
        <v>306</v>
      </c>
      <c r="H5" s="15"/>
      <c r="I5" s="16" t="s">
        <v>217</v>
      </c>
      <c r="J5" s="66"/>
      <c r="K5" s="66"/>
      <c r="L5" s="114" t="s">
        <v>319</v>
      </c>
      <c r="M5" s="94">
        <v>81.57588830966505</v>
      </c>
      <c r="N5" s="95">
        <v>5795.3916015625</v>
      </c>
      <c r="O5" s="95">
        <v>570.5311889648438</v>
      </c>
      <c r="P5" s="77"/>
      <c r="Q5" s="96"/>
      <c r="R5" s="96"/>
      <c r="S5" s="97"/>
      <c r="T5" s="51">
        <v>4</v>
      </c>
      <c r="U5" s="51">
        <v>0</v>
      </c>
      <c r="V5" s="52">
        <v>16</v>
      </c>
      <c r="W5" s="52">
        <v>0.125</v>
      </c>
      <c r="X5" s="52">
        <v>0.175623</v>
      </c>
      <c r="Y5" s="52">
        <v>1.25365</v>
      </c>
      <c r="Z5" s="52">
        <v>0.3333333333333333</v>
      </c>
      <c r="AA5" s="52">
        <v>0</v>
      </c>
      <c r="AB5" s="82">
        <v>5</v>
      </c>
      <c r="AC5" s="82"/>
      <c r="AD5" s="98"/>
      <c r="AE5" s="85" t="s">
        <v>274</v>
      </c>
      <c r="AF5" s="85">
        <v>82</v>
      </c>
      <c r="AG5" s="85">
        <v>284</v>
      </c>
      <c r="AH5" s="85">
        <v>96</v>
      </c>
      <c r="AI5" s="85">
        <v>16</v>
      </c>
      <c r="AJ5" s="85"/>
      <c r="AK5" s="85" t="s">
        <v>281</v>
      </c>
      <c r="AL5" s="85" t="s">
        <v>287</v>
      </c>
      <c r="AM5" s="90" t="s">
        <v>294</v>
      </c>
      <c r="AN5" s="85"/>
      <c r="AO5" s="87">
        <v>41884.81079861111</v>
      </c>
      <c r="AP5" s="90" t="s">
        <v>299</v>
      </c>
      <c r="AQ5" s="85" t="b">
        <v>0</v>
      </c>
      <c r="AR5" s="85" t="b">
        <v>0</v>
      </c>
      <c r="AS5" s="85" t="b">
        <v>0</v>
      </c>
      <c r="AT5" s="85"/>
      <c r="AU5" s="85">
        <v>15</v>
      </c>
      <c r="AV5" s="90" t="s">
        <v>302</v>
      </c>
      <c r="AW5" s="85" t="b">
        <v>0</v>
      </c>
      <c r="AX5" s="85" t="s">
        <v>309</v>
      </c>
      <c r="AY5" s="90" t="s">
        <v>312</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213</v>
      </c>
      <c r="C6" s="15"/>
      <c r="D6" s="15" t="s">
        <v>64</v>
      </c>
      <c r="E6" s="93">
        <v>162</v>
      </c>
      <c r="F6" s="81">
        <v>100</v>
      </c>
      <c r="G6" s="112" t="s">
        <v>307</v>
      </c>
      <c r="H6" s="15"/>
      <c r="I6" s="16" t="s">
        <v>213</v>
      </c>
      <c r="J6" s="66"/>
      <c r="K6" s="66"/>
      <c r="L6" s="114" t="s">
        <v>320</v>
      </c>
      <c r="M6" s="94">
        <v>1</v>
      </c>
      <c r="N6" s="95">
        <v>5600.4794921875</v>
      </c>
      <c r="O6" s="95">
        <v>735.50634765625</v>
      </c>
      <c r="P6" s="77"/>
      <c r="Q6" s="96"/>
      <c r="R6" s="96"/>
      <c r="S6" s="97"/>
      <c r="T6" s="51">
        <v>2</v>
      </c>
      <c r="U6" s="51">
        <v>3</v>
      </c>
      <c r="V6" s="52">
        <v>2</v>
      </c>
      <c r="W6" s="52">
        <v>0.111111</v>
      </c>
      <c r="X6" s="52">
        <v>0.19915</v>
      </c>
      <c r="Y6" s="52">
        <v>1.163574</v>
      </c>
      <c r="Z6" s="52">
        <v>0.4166666666666667</v>
      </c>
      <c r="AA6" s="52">
        <v>0.25</v>
      </c>
      <c r="AB6" s="82">
        <v>6</v>
      </c>
      <c r="AC6" s="82"/>
      <c r="AD6" s="98"/>
      <c r="AE6" s="85" t="s">
        <v>275</v>
      </c>
      <c r="AF6" s="85">
        <v>137</v>
      </c>
      <c r="AG6" s="85">
        <v>15</v>
      </c>
      <c r="AH6" s="85">
        <v>38</v>
      </c>
      <c r="AI6" s="85">
        <v>70</v>
      </c>
      <c r="AJ6" s="85"/>
      <c r="AK6" s="85" t="s">
        <v>282</v>
      </c>
      <c r="AL6" s="85" t="s">
        <v>288</v>
      </c>
      <c r="AM6" s="90" t="s">
        <v>295</v>
      </c>
      <c r="AN6" s="85"/>
      <c r="AO6" s="87">
        <v>43516.81104166667</v>
      </c>
      <c r="AP6" s="85"/>
      <c r="AQ6" s="85" t="b">
        <v>1</v>
      </c>
      <c r="AR6" s="85" t="b">
        <v>0</v>
      </c>
      <c r="AS6" s="85" t="b">
        <v>0</v>
      </c>
      <c r="AT6" s="85"/>
      <c r="AU6" s="85">
        <v>1</v>
      </c>
      <c r="AV6" s="85"/>
      <c r="AW6" s="85" t="b">
        <v>0</v>
      </c>
      <c r="AX6" s="85" t="s">
        <v>309</v>
      </c>
      <c r="AY6" s="90" t="s">
        <v>313</v>
      </c>
      <c r="AZ6" s="85" t="s">
        <v>66</v>
      </c>
      <c r="BA6" s="85" t="str">
        <f>REPLACE(INDEX(GroupVertices[Group],MATCH(Vertices[[#This Row],[Vertex]],GroupVertices[Vertex],0)),1,1,"")</f>
        <v>1</v>
      </c>
      <c r="BB6" s="51"/>
      <c r="BC6" s="51"/>
      <c r="BD6" s="51"/>
      <c r="BE6" s="51"/>
      <c r="BF6" s="51" t="s">
        <v>228</v>
      </c>
      <c r="BG6" s="51" t="s">
        <v>228</v>
      </c>
      <c r="BH6" s="132" t="s">
        <v>410</v>
      </c>
      <c r="BI6" s="132" t="s">
        <v>410</v>
      </c>
      <c r="BJ6" s="132" t="s">
        <v>426</v>
      </c>
      <c r="BK6" s="132" t="s">
        <v>426</v>
      </c>
      <c r="BL6" s="132">
        <v>2</v>
      </c>
      <c r="BM6" s="135">
        <v>10.526315789473685</v>
      </c>
      <c r="BN6" s="132">
        <v>0</v>
      </c>
      <c r="BO6" s="135">
        <v>0</v>
      </c>
      <c r="BP6" s="132">
        <v>0</v>
      </c>
      <c r="BQ6" s="135">
        <v>0</v>
      </c>
      <c r="BR6" s="132">
        <v>17</v>
      </c>
      <c r="BS6" s="135">
        <v>89.47368421052632</v>
      </c>
      <c r="BT6" s="132">
        <v>19</v>
      </c>
      <c r="BU6" s="2"/>
      <c r="BV6" s="3"/>
      <c r="BW6" s="3"/>
      <c r="BX6" s="3"/>
      <c r="BY6" s="3"/>
    </row>
    <row r="7" spans="1:77" ht="41.45" customHeight="1">
      <c r="A7" s="14" t="s">
        <v>214</v>
      </c>
      <c r="C7" s="15"/>
      <c r="D7" s="15" t="s">
        <v>64</v>
      </c>
      <c r="E7" s="93">
        <v>184.6085072863332</v>
      </c>
      <c r="F7" s="81">
        <v>99.75373000179759</v>
      </c>
      <c r="G7" s="112" t="s">
        <v>232</v>
      </c>
      <c r="H7" s="15"/>
      <c r="I7" s="16" t="s">
        <v>214</v>
      </c>
      <c r="J7" s="66"/>
      <c r="K7" s="66"/>
      <c r="L7" s="114" t="s">
        <v>321</v>
      </c>
      <c r="M7" s="94">
        <v>83.07358140092276</v>
      </c>
      <c r="N7" s="95">
        <v>5377.9326171875</v>
      </c>
      <c r="O7" s="95">
        <v>9428.46875</v>
      </c>
      <c r="P7" s="77"/>
      <c r="Q7" s="96"/>
      <c r="R7" s="96"/>
      <c r="S7" s="97"/>
      <c r="T7" s="51">
        <v>2</v>
      </c>
      <c r="U7" s="51">
        <v>3</v>
      </c>
      <c r="V7" s="52">
        <v>2</v>
      </c>
      <c r="W7" s="52">
        <v>0.111111</v>
      </c>
      <c r="X7" s="52">
        <v>0.19915</v>
      </c>
      <c r="Y7" s="52">
        <v>1.163574</v>
      </c>
      <c r="Z7" s="52">
        <v>0.4166666666666667</v>
      </c>
      <c r="AA7" s="52">
        <v>0.25</v>
      </c>
      <c r="AB7" s="82">
        <v>7</v>
      </c>
      <c r="AC7" s="82"/>
      <c r="AD7" s="98"/>
      <c r="AE7" s="85" t="s">
        <v>276</v>
      </c>
      <c r="AF7" s="85">
        <v>70</v>
      </c>
      <c r="AG7" s="85">
        <v>289</v>
      </c>
      <c r="AH7" s="85">
        <v>323</v>
      </c>
      <c r="AI7" s="85">
        <v>640</v>
      </c>
      <c r="AJ7" s="85"/>
      <c r="AK7" s="85" t="s">
        <v>283</v>
      </c>
      <c r="AL7" s="85" t="s">
        <v>289</v>
      </c>
      <c r="AM7" s="90" t="s">
        <v>296</v>
      </c>
      <c r="AN7" s="85"/>
      <c r="AO7" s="87">
        <v>42871.19650462963</v>
      </c>
      <c r="AP7" s="90" t="s">
        <v>300</v>
      </c>
      <c r="AQ7" s="85" t="b">
        <v>0</v>
      </c>
      <c r="AR7" s="85" t="b">
        <v>0</v>
      </c>
      <c r="AS7" s="85" t="b">
        <v>1</v>
      </c>
      <c r="AT7" s="85"/>
      <c r="AU7" s="85">
        <v>5</v>
      </c>
      <c r="AV7" s="90" t="s">
        <v>302</v>
      </c>
      <c r="AW7" s="85" t="b">
        <v>0</v>
      </c>
      <c r="AX7" s="85" t="s">
        <v>309</v>
      </c>
      <c r="AY7" s="90" t="s">
        <v>314</v>
      </c>
      <c r="AZ7" s="85" t="s">
        <v>66</v>
      </c>
      <c r="BA7" s="85" t="str">
        <f>REPLACE(INDEX(GroupVertices[Group],MATCH(Vertices[[#This Row],[Vertex]],GroupVertices[Vertex],0)),1,1,"")</f>
        <v>1</v>
      </c>
      <c r="BB7" s="51"/>
      <c r="BC7" s="51"/>
      <c r="BD7" s="51"/>
      <c r="BE7" s="51"/>
      <c r="BF7" s="51"/>
      <c r="BG7" s="51"/>
      <c r="BH7" s="132" t="s">
        <v>450</v>
      </c>
      <c r="BI7" s="132" t="s">
        <v>450</v>
      </c>
      <c r="BJ7" s="132" t="s">
        <v>455</v>
      </c>
      <c r="BK7" s="132" t="s">
        <v>455</v>
      </c>
      <c r="BL7" s="132">
        <v>2</v>
      </c>
      <c r="BM7" s="135">
        <v>10</v>
      </c>
      <c r="BN7" s="132">
        <v>0</v>
      </c>
      <c r="BO7" s="135">
        <v>0</v>
      </c>
      <c r="BP7" s="132">
        <v>0</v>
      </c>
      <c r="BQ7" s="135">
        <v>0</v>
      </c>
      <c r="BR7" s="132">
        <v>18</v>
      </c>
      <c r="BS7" s="135">
        <v>90</v>
      </c>
      <c r="BT7" s="132">
        <v>20</v>
      </c>
      <c r="BU7" s="2"/>
      <c r="BV7" s="3"/>
      <c r="BW7" s="3"/>
      <c r="BX7" s="3"/>
      <c r="BY7" s="3"/>
    </row>
    <row r="8" spans="1:77" ht="41.45" customHeight="1">
      <c r="A8" s="14" t="s">
        <v>215</v>
      </c>
      <c r="C8" s="15"/>
      <c r="D8" s="15" t="s">
        <v>64</v>
      </c>
      <c r="E8" s="93">
        <v>166.3731784166995</v>
      </c>
      <c r="F8" s="81">
        <v>99.9523638324645</v>
      </c>
      <c r="G8" s="112" t="s">
        <v>233</v>
      </c>
      <c r="H8" s="15"/>
      <c r="I8" s="16" t="s">
        <v>215</v>
      </c>
      <c r="J8" s="66"/>
      <c r="K8" s="66"/>
      <c r="L8" s="114" t="s">
        <v>322</v>
      </c>
      <c r="M8" s="94">
        <v>16.875546767331777</v>
      </c>
      <c r="N8" s="95">
        <v>305.3625793457031</v>
      </c>
      <c r="O8" s="95">
        <v>9263.4931640625</v>
      </c>
      <c r="P8" s="77"/>
      <c r="Q8" s="96"/>
      <c r="R8" s="96"/>
      <c r="S8" s="97"/>
      <c r="T8" s="51">
        <v>0</v>
      </c>
      <c r="U8" s="51">
        <v>4</v>
      </c>
      <c r="V8" s="52">
        <v>2</v>
      </c>
      <c r="W8" s="52">
        <v>0.111111</v>
      </c>
      <c r="X8" s="52">
        <v>0.19915</v>
      </c>
      <c r="Y8" s="52">
        <v>1.163574</v>
      </c>
      <c r="Z8" s="52">
        <v>0.5</v>
      </c>
      <c r="AA8" s="52">
        <v>0</v>
      </c>
      <c r="AB8" s="82">
        <v>8</v>
      </c>
      <c r="AC8" s="82"/>
      <c r="AD8" s="98"/>
      <c r="AE8" s="85" t="s">
        <v>277</v>
      </c>
      <c r="AF8" s="85">
        <v>77</v>
      </c>
      <c r="AG8" s="85">
        <v>68</v>
      </c>
      <c r="AH8" s="85">
        <v>60</v>
      </c>
      <c r="AI8" s="85">
        <v>10</v>
      </c>
      <c r="AJ8" s="85"/>
      <c r="AK8" s="85"/>
      <c r="AL8" s="85" t="s">
        <v>290</v>
      </c>
      <c r="AM8" s="85"/>
      <c r="AN8" s="85"/>
      <c r="AO8" s="87">
        <v>42090.09196759259</v>
      </c>
      <c r="AP8" s="85"/>
      <c r="AQ8" s="85" t="b">
        <v>1</v>
      </c>
      <c r="AR8" s="85" t="b">
        <v>0</v>
      </c>
      <c r="AS8" s="85" t="b">
        <v>0</v>
      </c>
      <c r="AT8" s="85"/>
      <c r="AU8" s="85">
        <v>3</v>
      </c>
      <c r="AV8" s="90" t="s">
        <v>302</v>
      </c>
      <c r="AW8" s="85" t="b">
        <v>0</v>
      </c>
      <c r="AX8" s="85" t="s">
        <v>309</v>
      </c>
      <c r="AY8" s="90" t="s">
        <v>315</v>
      </c>
      <c r="AZ8" s="85" t="s">
        <v>66</v>
      </c>
      <c r="BA8" s="85" t="str">
        <f>REPLACE(INDEX(GroupVertices[Group],MATCH(Vertices[[#This Row],[Vertex]],GroupVertices[Vertex],0)),1,1,"")</f>
        <v>1</v>
      </c>
      <c r="BB8" s="51"/>
      <c r="BC8" s="51"/>
      <c r="BD8" s="51"/>
      <c r="BE8" s="51"/>
      <c r="BF8" s="51"/>
      <c r="BG8" s="51"/>
      <c r="BH8" s="132" t="s">
        <v>450</v>
      </c>
      <c r="BI8" s="132" t="s">
        <v>450</v>
      </c>
      <c r="BJ8" s="132" t="s">
        <v>455</v>
      </c>
      <c r="BK8" s="132" t="s">
        <v>455</v>
      </c>
      <c r="BL8" s="132">
        <v>2</v>
      </c>
      <c r="BM8" s="135">
        <v>10</v>
      </c>
      <c r="BN8" s="132">
        <v>0</v>
      </c>
      <c r="BO8" s="135">
        <v>0</v>
      </c>
      <c r="BP8" s="132">
        <v>0</v>
      </c>
      <c r="BQ8" s="135">
        <v>0</v>
      </c>
      <c r="BR8" s="132">
        <v>18</v>
      </c>
      <c r="BS8" s="135">
        <v>90</v>
      </c>
      <c r="BT8" s="132">
        <v>20</v>
      </c>
      <c r="BU8" s="2"/>
      <c r="BV8" s="3"/>
      <c r="BW8" s="3"/>
      <c r="BX8" s="3"/>
      <c r="BY8" s="3"/>
    </row>
    <row r="9" spans="1:77" ht="41.45" customHeight="1">
      <c r="A9" s="99" t="s">
        <v>218</v>
      </c>
      <c r="C9" s="100"/>
      <c r="D9" s="100" t="s">
        <v>64</v>
      </c>
      <c r="E9" s="101">
        <v>1000</v>
      </c>
      <c r="F9" s="102">
        <v>70</v>
      </c>
      <c r="G9" s="113" t="s">
        <v>308</v>
      </c>
      <c r="H9" s="100"/>
      <c r="I9" s="103" t="s">
        <v>218</v>
      </c>
      <c r="J9" s="104"/>
      <c r="K9" s="104"/>
      <c r="L9" s="115" t="s">
        <v>323</v>
      </c>
      <c r="M9" s="105">
        <v>9999</v>
      </c>
      <c r="N9" s="106">
        <v>610.7251586914062</v>
      </c>
      <c r="O9" s="106">
        <v>1105.771728515625</v>
      </c>
      <c r="P9" s="107"/>
      <c r="Q9" s="108"/>
      <c r="R9" s="108"/>
      <c r="S9" s="109"/>
      <c r="T9" s="51">
        <v>3</v>
      </c>
      <c r="U9" s="51">
        <v>0</v>
      </c>
      <c r="V9" s="52">
        <v>0</v>
      </c>
      <c r="W9" s="52">
        <v>0.083333</v>
      </c>
      <c r="X9" s="52">
        <v>0.161735</v>
      </c>
      <c r="Y9" s="52">
        <v>0.891769</v>
      </c>
      <c r="Z9" s="52">
        <v>0.6666666666666666</v>
      </c>
      <c r="AA9" s="52">
        <v>0</v>
      </c>
      <c r="AB9" s="110">
        <v>9</v>
      </c>
      <c r="AC9" s="110"/>
      <c r="AD9" s="111"/>
      <c r="AE9" s="85" t="s">
        <v>278</v>
      </c>
      <c r="AF9" s="85">
        <v>1408</v>
      </c>
      <c r="AG9" s="85">
        <v>33393</v>
      </c>
      <c r="AH9" s="85">
        <v>10168</v>
      </c>
      <c r="AI9" s="85">
        <v>4723</v>
      </c>
      <c r="AJ9" s="85"/>
      <c r="AK9" s="85" t="s">
        <v>284</v>
      </c>
      <c r="AL9" s="85" t="s">
        <v>291</v>
      </c>
      <c r="AM9" s="90" t="s">
        <v>297</v>
      </c>
      <c r="AN9" s="85"/>
      <c r="AO9" s="87">
        <v>39833.61310185185</v>
      </c>
      <c r="AP9" s="90" t="s">
        <v>301</v>
      </c>
      <c r="AQ9" s="85" t="b">
        <v>0</v>
      </c>
      <c r="AR9" s="85" t="b">
        <v>0</v>
      </c>
      <c r="AS9" s="85" t="b">
        <v>1</v>
      </c>
      <c r="AT9" s="85"/>
      <c r="AU9" s="85">
        <v>974</v>
      </c>
      <c r="AV9" s="90" t="s">
        <v>304</v>
      </c>
      <c r="AW9" s="85" t="b">
        <v>0</v>
      </c>
      <c r="AX9" s="85" t="s">
        <v>309</v>
      </c>
      <c r="AY9" s="90" t="s">
        <v>316</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hyperlinks>
    <hyperlink ref="AM3" r:id="rId1" display="https://t.co/T4NmhwtPTF"/>
    <hyperlink ref="AM4" r:id="rId2" display="https://t.co/qAEuZgDU9p"/>
    <hyperlink ref="AM5" r:id="rId3" display="http://t.co/eaEhNcv86Z"/>
    <hyperlink ref="AM6" r:id="rId4" display="https://t.co/vzA0xmb5Lm"/>
    <hyperlink ref="AM7" r:id="rId5" display="https://t.co/vf2yOp3390"/>
    <hyperlink ref="AM9" r:id="rId6" display="https://t.co/EveLrY1afG"/>
    <hyperlink ref="AP4" r:id="rId7" display="https://pbs.twimg.com/profile_banners/601438913/1560825646"/>
    <hyperlink ref="AP5" r:id="rId8" display="https://pbs.twimg.com/profile_banners/2786496306/1409688887"/>
    <hyperlink ref="AP7" r:id="rId9" display="https://pbs.twimg.com/profile_banners/864340373027512322/1560139985"/>
    <hyperlink ref="AP9" r:id="rId10" display="https://pbs.twimg.com/profile_banners/19239032/1561413694"/>
    <hyperlink ref="AV3" r:id="rId11" display="http://abs.twimg.com/images/themes/theme1/bg.png"/>
    <hyperlink ref="AV4" r:id="rId12" display="http://abs.twimg.com/images/themes/theme13/bg.gif"/>
    <hyperlink ref="AV5" r:id="rId13" display="http://abs.twimg.com/images/themes/theme1/bg.png"/>
    <hyperlink ref="AV7" r:id="rId14" display="http://abs.twimg.com/images/themes/theme1/bg.png"/>
    <hyperlink ref="AV8" r:id="rId15" display="http://abs.twimg.com/images/themes/theme1/bg.png"/>
    <hyperlink ref="AV9" r:id="rId16" display="http://abs.twimg.com/images/themes/theme16/bg.gif"/>
    <hyperlink ref="G3" r:id="rId17" display="http://pbs.twimg.com/profile_images/1027308528883515392/eUwVRVG4_normal.jpg"/>
    <hyperlink ref="G4" r:id="rId18" display="http://pbs.twimg.com/profile_images/991830375453286400/eoB_QTai_normal.jpg"/>
    <hyperlink ref="G5" r:id="rId19" display="http://pbs.twimg.com/profile_images/506895182713741312/PxJ8hUGc_normal.png"/>
    <hyperlink ref="G6" r:id="rId20" display="http://pbs.twimg.com/profile_images/1098303830926622720/_iD-aJkr_normal.png"/>
    <hyperlink ref="G7" r:id="rId21" display="http://pbs.twimg.com/profile_images/895102087788281857/CAMGjUi-_normal.jpg"/>
    <hyperlink ref="G8" r:id="rId22" display="http://pbs.twimg.com/profile_images/772592850559078400/g2AZ1n8s_normal.jpg"/>
    <hyperlink ref="G9" r:id="rId23" display="http://pbs.twimg.com/profile_images/842011839303106560/eCyV4ViY_normal.jpg"/>
    <hyperlink ref="AY3" r:id="rId24" display="https://twitter.com/emmie_vallee"/>
    <hyperlink ref="AY4" r:id="rId25" display="https://twitter.com/mpi_nz"/>
    <hyperlink ref="AY5" r:id="rId26" display="https://twitter.com/asurequality"/>
    <hyperlink ref="AY6" r:id="rId27" display="https://twitter.com/cleanbootsnz"/>
    <hyperlink ref="AY7" r:id="rId28" display="https://twitter.com/kvhnz"/>
    <hyperlink ref="AY8" r:id="rId29" display="https://twitter.com/tepukesimon"/>
    <hyperlink ref="AY9" r:id="rId30" display="https://twitter.com/mpi"/>
  </hyperlinks>
  <printOptions/>
  <pageMargins left="0.7" right="0.7" top="0.75" bottom="0.75" header="0.3" footer="0.3"/>
  <pageSetup horizontalDpi="600" verticalDpi="600" orientation="portrait" r:id="rId35"/>
  <drawing r:id="rId34"/>
  <legacyDrawing r:id="rId32"/>
  <tableParts>
    <tablePart r:id="rId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v>
      </c>
      <c r="Z2" s="13" t="s">
        <v>387</v>
      </c>
      <c r="AA2" s="13" t="s">
        <v>391</v>
      </c>
      <c r="AB2" s="13" t="s">
        <v>409</v>
      </c>
      <c r="AC2" s="13" t="s">
        <v>425</v>
      </c>
      <c r="AD2" s="13" t="s">
        <v>433</v>
      </c>
      <c r="AE2" s="13" t="s">
        <v>434</v>
      </c>
      <c r="AF2" s="13" t="s">
        <v>439</v>
      </c>
      <c r="AG2" s="67" t="s">
        <v>473</v>
      </c>
      <c r="AH2" s="67" t="s">
        <v>474</v>
      </c>
      <c r="AI2" s="67" t="s">
        <v>475</v>
      </c>
      <c r="AJ2" s="67" t="s">
        <v>476</v>
      </c>
      <c r="AK2" s="67" t="s">
        <v>477</v>
      </c>
      <c r="AL2" s="67" t="s">
        <v>478</v>
      </c>
      <c r="AM2" s="67" t="s">
        <v>479</v>
      </c>
      <c r="AN2" s="67" t="s">
        <v>480</v>
      </c>
      <c r="AO2" s="67" t="s">
        <v>483</v>
      </c>
    </row>
    <row r="3" spans="1:41" ht="15">
      <c r="A3" s="126" t="s">
        <v>363</v>
      </c>
      <c r="B3" s="127" t="s">
        <v>365</v>
      </c>
      <c r="C3" s="127" t="s">
        <v>56</v>
      </c>
      <c r="D3" s="118"/>
      <c r="E3" s="117"/>
      <c r="F3" s="119" t="s">
        <v>487</v>
      </c>
      <c r="G3" s="120"/>
      <c r="H3" s="120"/>
      <c r="I3" s="121">
        <v>3</v>
      </c>
      <c r="J3" s="122"/>
      <c r="K3" s="51">
        <v>4</v>
      </c>
      <c r="L3" s="51">
        <v>7</v>
      </c>
      <c r="M3" s="51">
        <v>0</v>
      </c>
      <c r="N3" s="51">
        <v>7</v>
      </c>
      <c r="O3" s="51">
        <v>0</v>
      </c>
      <c r="P3" s="52">
        <v>0.16666666666666666</v>
      </c>
      <c r="Q3" s="52">
        <v>0.2857142857142857</v>
      </c>
      <c r="R3" s="51">
        <v>1</v>
      </c>
      <c r="S3" s="51">
        <v>0</v>
      </c>
      <c r="T3" s="51">
        <v>4</v>
      </c>
      <c r="U3" s="51">
        <v>7</v>
      </c>
      <c r="V3" s="51">
        <v>1</v>
      </c>
      <c r="W3" s="52">
        <v>0.75</v>
      </c>
      <c r="X3" s="52">
        <v>0.5833333333333334</v>
      </c>
      <c r="Y3" s="85"/>
      <c r="Z3" s="85"/>
      <c r="AA3" s="85" t="s">
        <v>228</v>
      </c>
      <c r="AB3" s="91" t="s">
        <v>410</v>
      </c>
      <c r="AC3" s="91" t="s">
        <v>426</v>
      </c>
      <c r="AD3" s="91"/>
      <c r="AE3" s="91" t="s">
        <v>435</v>
      </c>
      <c r="AF3" s="91" t="s">
        <v>440</v>
      </c>
      <c r="AG3" s="132">
        <v>6</v>
      </c>
      <c r="AH3" s="135">
        <v>10.169491525423728</v>
      </c>
      <c r="AI3" s="132">
        <v>0</v>
      </c>
      <c r="AJ3" s="135">
        <v>0</v>
      </c>
      <c r="AK3" s="132">
        <v>0</v>
      </c>
      <c r="AL3" s="135">
        <v>0</v>
      </c>
      <c r="AM3" s="132">
        <v>53</v>
      </c>
      <c r="AN3" s="135">
        <v>89.83050847457628</v>
      </c>
      <c r="AO3" s="132">
        <v>59</v>
      </c>
    </row>
    <row r="4" spans="1:41" ht="15">
      <c r="A4" s="126" t="s">
        <v>364</v>
      </c>
      <c r="B4" s="127" t="s">
        <v>366</v>
      </c>
      <c r="C4" s="127" t="s">
        <v>56</v>
      </c>
      <c r="D4" s="123"/>
      <c r="E4" s="100"/>
      <c r="F4" s="103" t="s">
        <v>488</v>
      </c>
      <c r="G4" s="107"/>
      <c r="H4" s="107"/>
      <c r="I4" s="124">
        <v>4</v>
      </c>
      <c r="J4" s="110"/>
      <c r="K4" s="51">
        <v>3</v>
      </c>
      <c r="L4" s="51">
        <v>0</v>
      </c>
      <c r="M4" s="51">
        <v>4</v>
      </c>
      <c r="N4" s="51">
        <v>4</v>
      </c>
      <c r="O4" s="51">
        <v>0</v>
      </c>
      <c r="P4" s="52">
        <v>0</v>
      </c>
      <c r="Q4" s="52">
        <v>0</v>
      </c>
      <c r="R4" s="51">
        <v>1</v>
      </c>
      <c r="S4" s="51">
        <v>0</v>
      </c>
      <c r="T4" s="51">
        <v>3</v>
      </c>
      <c r="U4" s="51">
        <v>4</v>
      </c>
      <c r="V4" s="51">
        <v>2</v>
      </c>
      <c r="W4" s="52">
        <v>0.888889</v>
      </c>
      <c r="X4" s="52">
        <v>0.3333333333333333</v>
      </c>
      <c r="Y4" s="85" t="s">
        <v>225</v>
      </c>
      <c r="Z4" s="85" t="s">
        <v>226</v>
      </c>
      <c r="AA4" s="85" t="s">
        <v>227</v>
      </c>
      <c r="AB4" s="91" t="s">
        <v>411</v>
      </c>
      <c r="AC4" s="91" t="s">
        <v>246</v>
      </c>
      <c r="AD4" s="91" t="s">
        <v>216</v>
      </c>
      <c r="AE4" s="91" t="s">
        <v>217</v>
      </c>
      <c r="AF4" s="91" t="s">
        <v>441</v>
      </c>
      <c r="AG4" s="132">
        <v>0</v>
      </c>
      <c r="AH4" s="135">
        <v>0</v>
      </c>
      <c r="AI4" s="132">
        <v>0</v>
      </c>
      <c r="AJ4" s="135">
        <v>0</v>
      </c>
      <c r="AK4" s="132">
        <v>0</v>
      </c>
      <c r="AL4" s="135">
        <v>0</v>
      </c>
      <c r="AM4" s="132">
        <v>24</v>
      </c>
      <c r="AN4" s="135">
        <v>100</v>
      </c>
      <c r="AO4" s="132">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363</v>
      </c>
      <c r="B2" s="91" t="s">
        <v>215</v>
      </c>
      <c r="C2" s="85">
        <f>VLOOKUP(GroupVertices[[#This Row],[Vertex]],Vertices[],MATCH("ID",Vertices[[#Headers],[Vertex]:[Vertex Content Word Count]],0),FALSE)</f>
        <v>8</v>
      </c>
    </row>
    <row r="3" spans="1:3" ht="15">
      <c r="A3" s="85" t="s">
        <v>363</v>
      </c>
      <c r="B3" s="91" t="s">
        <v>218</v>
      </c>
      <c r="C3" s="85">
        <f>VLOOKUP(GroupVertices[[#This Row],[Vertex]],Vertices[],MATCH("ID",Vertices[[#Headers],[Vertex]:[Vertex Content Word Count]],0),FALSE)</f>
        <v>9</v>
      </c>
    </row>
    <row r="4" spans="1:3" ht="15">
      <c r="A4" s="85" t="s">
        <v>363</v>
      </c>
      <c r="B4" s="91" t="s">
        <v>214</v>
      </c>
      <c r="C4" s="85">
        <f>VLOOKUP(GroupVertices[[#This Row],[Vertex]],Vertices[],MATCH("ID",Vertices[[#Headers],[Vertex]:[Vertex Content Word Count]],0),FALSE)</f>
        <v>7</v>
      </c>
    </row>
    <row r="5" spans="1:3" ht="15">
      <c r="A5" s="85" t="s">
        <v>363</v>
      </c>
      <c r="B5" s="91" t="s">
        <v>213</v>
      </c>
      <c r="C5" s="85">
        <f>VLOOKUP(GroupVertices[[#This Row],[Vertex]],Vertices[],MATCH("ID",Vertices[[#Headers],[Vertex]:[Vertex Content Word Count]],0),FALSE)</f>
        <v>6</v>
      </c>
    </row>
    <row r="6" spans="1:3" ht="15">
      <c r="A6" s="85" t="s">
        <v>364</v>
      </c>
      <c r="B6" s="91" t="s">
        <v>217</v>
      </c>
      <c r="C6" s="85">
        <f>VLOOKUP(GroupVertices[[#This Row],[Vertex]],Vertices[],MATCH("ID",Vertices[[#Headers],[Vertex]:[Vertex Content Word Count]],0),FALSE)</f>
        <v>5</v>
      </c>
    </row>
    <row r="7" spans="1:3" ht="15">
      <c r="A7" s="85" t="s">
        <v>364</v>
      </c>
      <c r="B7" s="91" t="s">
        <v>212</v>
      </c>
      <c r="C7" s="85">
        <f>VLOOKUP(GroupVertices[[#This Row],[Vertex]],Vertices[],MATCH("ID",Vertices[[#Headers],[Vertex]:[Vertex Content Word Count]],0),FALSE)</f>
        <v>3</v>
      </c>
    </row>
    <row r="8" spans="1:3" ht="15">
      <c r="A8" s="85" t="s">
        <v>364</v>
      </c>
      <c r="B8" s="91" t="s">
        <v>216</v>
      </c>
      <c r="C8"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373</v>
      </c>
      <c r="B2" s="36" t="s">
        <v>324</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2</v>
      </c>
      <c r="L2" s="39">
        <f>MIN(Vertices[Closeness Centrality])</f>
        <v>0.0625</v>
      </c>
      <c r="M2" s="40">
        <f>COUNTIF(Vertices[Closeness Centrality],"&gt;= "&amp;L2)-COUNTIF(Vertices[Closeness Centrality],"&gt;="&amp;L3)</f>
        <v>1</v>
      </c>
      <c r="N2" s="39">
        <f>MIN(Vertices[Eigenvector Centrality])</f>
        <v>0.013888</v>
      </c>
      <c r="O2" s="40">
        <f>COUNTIF(Vertices[Eigenvector Centrality],"&gt;= "&amp;N2)-COUNTIF(Vertices[Eigenvector Centrality],"&gt;="&amp;N3)</f>
        <v>1</v>
      </c>
      <c r="P2" s="39">
        <f>MIN(Vertices[PageRank])</f>
        <v>0.511881</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0.2909090909090909</v>
      </c>
      <c r="K3" s="42">
        <f>COUNTIF(Vertices[Betweenness Centrality],"&gt;= "&amp;J3)-COUNTIF(Vertices[Betweenness Centrality],"&gt;="&amp;J4)</f>
        <v>0</v>
      </c>
      <c r="L3" s="41">
        <f aca="true" t="shared" si="5" ref="L3:L26">L2+($L$57-$L$2)/BinDivisor</f>
        <v>0.06363636363636363</v>
      </c>
      <c r="M3" s="42">
        <f>COUNTIF(Vertices[Closeness Centrality],"&gt;= "&amp;L3)-COUNTIF(Vertices[Closeness Centrality],"&gt;="&amp;L4)</f>
        <v>0</v>
      </c>
      <c r="N3" s="41">
        <f aca="true" t="shared" si="6" ref="N3:N26">N2+($N$57-$N$2)/BinDivisor</f>
        <v>0.017256399999999998</v>
      </c>
      <c r="O3" s="42">
        <f>COUNTIF(Vertices[Eigenvector Centrality],"&gt;= "&amp;N3)-COUNTIF(Vertices[Eigenvector Centrality],"&gt;="&amp;N4)</f>
        <v>0</v>
      </c>
      <c r="P3" s="41">
        <f aca="true" t="shared" si="7" ref="P3:P26">P2+($P$57-$P$2)/BinDivisor</f>
        <v>0.5253677090909091</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0.14545454545454545</v>
      </c>
      <c r="G4" s="40">
        <f>COUNTIF(Vertices[In-Degree],"&gt;= "&amp;F4)-COUNTIF(Vertices[In-Degree],"&gt;="&amp;F5)</f>
        <v>0</v>
      </c>
      <c r="H4" s="39">
        <f t="shared" si="3"/>
        <v>0.14545454545454545</v>
      </c>
      <c r="I4" s="40">
        <f>COUNTIF(Vertices[Out-Degree],"&gt;= "&amp;H4)-COUNTIF(Vertices[Out-Degree],"&gt;="&amp;H5)</f>
        <v>0</v>
      </c>
      <c r="J4" s="39">
        <f t="shared" si="4"/>
        <v>0.5818181818181818</v>
      </c>
      <c r="K4" s="40">
        <f>COUNTIF(Vertices[Betweenness Centrality],"&gt;= "&amp;J4)-COUNTIF(Vertices[Betweenness Centrality],"&gt;="&amp;J5)</f>
        <v>0</v>
      </c>
      <c r="L4" s="39">
        <f t="shared" si="5"/>
        <v>0.06477272727272726</v>
      </c>
      <c r="M4" s="40">
        <f>COUNTIF(Vertices[Closeness Centrality],"&gt;= "&amp;L4)-COUNTIF(Vertices[Closeness Centrality],"&gt;="&amp;L5)</f>
        <v>0</v>
      </c>
      <c r="N4" s="39">
        <f t="shared" si="6"/>
        <v>0.0206248</v>
      </c>
      <c r="O4" s="40">
        <f>COUNTIF(Vertices[Eigenvector Centrality],"&gt;= "&amp;N4)-COUNTIF(Vertices[Eigenvector Centrality],"&gt;="&amp;N5)</f>
        <v>0</v>
      </c>
      <c r="P4" s="39">
        <f t="shared" si="7"/>
        <v>0.5388544181818182</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0.21818181818181817</v>
      </c>
      <c r="G5" s="42">
        <f>COUNTIF(Vertices[In-Degree],"&gt;= "&amp;F5)-COUNTIF(Vertices[In-Degree],"&gt;="&amp;F6)</f>
        <v>0</v>
      </c>
      <c r="H5" s="41">
        <f t="shared" si="3"/>
        <v>0.21818181818181817</v>
      </c>
      <c r="I5" s="42">
        <f>COUNTIF(Vertices[Out-Degree],"&gt;= "&amp;H5)-COUNTIF(Vertices[Out-Degree],"&gt;="&amp;H6)</f>
        <v>0</v>
      </c>
      <c r="J5" s="41">
        <f t="shared" si="4"/>
        <v>0.8727272727272727</v>
      </c>
      <c r="K5" s="42">
        <f>COUNTIF(Vertices[Betweenness Centrality],"&gt;= "&amp;J5)-COUNTIF(Vertices[Betweenness Centrality],"&gt;="&amp;J6)</f>
        <v>0</v>
      </c>
      <c r="L5" s="41">
        <f t="shared" si="5"/>
        <v>0.06590909090909089</v>
      </c>
      <c r="M5" s="42">
        <f>COUNTIF(Vertices[Closeness Centrality],"&gt;= "&amp;L5)-COUNTIF(Vertices[Closeness Centrality],"&gt;="&amp;L6)</f>
        <v>0</v>
      </c>
      <c r="N5" s="41">
        <f t="shared" si="6"/>
        <v>0.0239932</v>
      </c>
      <c r="O5" s="42">
        <f>COUNTIF(Vertices[Eigenvector Centrality],"&gt;= "&amp;N5)-COUNTIF(Vertices[Eigenvector Centrality],"&gt;="&amp;N6)</f>
        <v>0</v>
      </c>
      <c r="P5" s="41">
        <f t="shared" si="7"/>
        <v>0.5523411272727273</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0.2909090909090909</v>
      </c>
      <c r="G6" s="40">
        <f>COUNTIF(Vertices[In-Degree],"&gt;= "&amp;F6)-COUNTIF(Vertices[In-Degree],"&gt;="&amp;F7)</f>
        <v>0</v>
      </c>
      <c r="H6" s="39">
        <f t="shared" si="3"/>
        <v>0.2909090909090909</v>
      </c>
      <c r="I6" s="40">
        <f>COUNTIF(Vertices[Out-Degree],"&gt;= "&amp;H6)-COUNTIF(Vertices[Out-Degree],"&gt;="&amp;H7)</f>
        <v>0</v>
      </c>
      <c r="J6" s="39">
        <f t="shared" si="4"/>
        <v>1.1636363636363636</v>
      </c>
      <c r="K6" s="40">
        <f>COUNTIF(Vertices[Betweenness Centrality],"&gt;= "&amp;J6)-COUNTIF(Vertices[Betweenness Centrality],"&gt;="&amp;J7)</f>
        <v>0</v>
      </c>
      <c r="L6" s="39">
        <f t="shared" si="5"/>
        <v>0.06704545454545452</v>
      </c>
      <c r="M6" s="40">
        <f>COUNTIF(Vertices[Closeness Centrality],"&gt;= "&amp;L6)-COUNTIF(Vertices[Closeness Centrality],"&gt;="&amp;L7)</f>
        <v>0</v>
      </c>
      <c r="N6" s="39">
        <f t="shared" si="6"/>
        <v>0.0273616</v>
      </c>
      <c r="O6" s="40">
        <f>COUNTIF(Vertices[Eigenvector Centrality],"&gt;= "&amp;N6)-COUNTIF(Vertices[Eigenvector Centrality],"&gt;="&amp;N7)</f>
        <v>0</v>
      </c>
      <c r="P6" s="39">
        <f t="shared" si="7"/>
        <v>0.5658278363636364</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0.36363636363636365</v>
      </c>
      <c r="G7" s="42">
        <f>COUNTIF(Vertices[In-Degree],"&gt;= "&amp;F7)-COUNTIF(Vertices[In-Degree],"&gt;="&amp;F8)</f>
        <v>0</v>
      </c>
      <c r="H7" s="41">
        <f t="shared" si="3"/>
        <v>0.36363636363636365</v>
      </c>
      <c r="I7" s="42">
        <f>COUNTIF(Vertices[Out-Degree],"&gt;= "&amp;H7)-COUNTIF(Vertices[Out-Degree],"&gt;="&amp;H8)</f>
        <v>0</v>
      </c>
      <c r="J7" s="41">
        <f t="shared" si="4"/>
        <v>1.4545454545454546</v>
      </c>
      <c r="K7" s="42">
        <f>COUNTIF(Vertices[Betweenness Centrality],"&gt;= "&amp;J7)-COUNTIF(Vertices[Betweenness Centrality],"&gt;="&amp;J8)</f>
        <v>0</v>
      </c>
      <c r="L7" s="41">
        <f t="shared" si="5"/>
        <v>0.06818181818181815</v>
      </c>
      <c r="M7" s="42">
        <f>COUNTIF(Vertices[Closeness Centrality],"&gt;= "&amp;L7)-COUNTIF(Vertices[Closeness Centrality],"&gt;="&amp;L8)</f>
        <v>0</v>
      </c>
      <c r="N7" s="41">
        <f t="shared" si="6"/>
        <v>0.03073</v>
      </c>
      <c r="O7" s="42">
        <f>COUNTIF(Vertices[Eigenvector Centrality],"&gt;= "&amp;N7)-COUNTIF(Vertices[Eigenvector Centrality],"&gt;="&amp;N8)</f>
        <v>0</v>
      </c>
      <c r="P7" s="41">
        <f t="shared" si="7"/>
        <v>0.5793145454545455</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0.4363636363636364</v>
      </c>
      <c r="G8" s="40">
        <f>COUNTIF(Vertices[In-Degree],"&gt;= "&amp;F8)-COUNTIF(Vertices[In-Degree],"&gt;="&amp;F9)</f>
        <v>0</v>
      </c>
      <c r="H8" s="39">
        <f t="shared" si="3"/>
        <v>0.4363636363636364</v>
      </c>
      <c r="I8" s="40">
        <f>COUNTIF(Vertices[Out-Degree],"&gt;= "&amp;H8)-COUNTIF(Vertices[Out-Degree],"&gt;="&amp;H9)</f>
        <v>0</v>
      </c>
      <c r="J8" s="39">
        <f t="shared" si="4"/>
        <v>1.7454545454545456</v>
      </c>
      <c r="K8" s="40">
        <f>COUNTIF(Vertices[Betweenness Centrality],"&gt;= "&amp;J8)-COUNTIF(Vertices[Betweenness Centrality],"&gt;="&amp;J9)</f>
        <v>3</v>
      </c>
      <c r="L8" s="39">
        <f t="shared" si="5"/>
        <v>0.06931818181818178</v>
      </c>
      <c r="M8" s="40">
        <f>COUNTIF(Vertices[Closeness Centrality],"&gt;= "&amp;L8)-COUNTIF(Vertices[Closeness Centrality],"&gt;="&amp;L9)</f>
        <v>0</v>
      </c>
      <c r="N8" s="39">
        <f t="shared" si="6"/>
        <v>0.0340984</v>
      </c>
      <c r="O8" s="40">
        <f>COUNTIF(Vertices[Eigenvector Centrality],"&gt;= "&amp;N8)-COUNTIF(Vertices[Eigenvector Centrality],"&gt;="&amp;N9)</f>
        <v>0</v>
      </c>
      <c r="P8" s="39">
        <f t="shared" si="7"/>
        <v>0.5928012545454546</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0.5090909090909091</v>
      </c>
      <c r="G9" s="42">
        <f>COUNTIF(Vertices[In-Degree],"&gt;= "&amp;F9)-COUNTIF(Vertices[In-Degree],"&gt;="&amp;F10)</f>
        <v>0</v>
      </c>
      <c r="H9" s="41">
        <f t="shared" si="3"/>
        <v>0.5090909090909091</v>
      </c>
      <c r="I9" s="42">
        <f>COUNTIF(Vertices[Out-Degree],"&gt;= "&amp;H9)-COUNTIF(Vertices[Out-Degree],"&gt;="&amp;H10)</f>
        <v>0</v>
      </c>
      <c r="J9" s="41">
        <f t="shared" si="4"/>
        <v>2.0363636363636366</v>
      </c>
      <c r="K9" s="42">
        <f>COUNTIF(Vertices[Betweenness Centrality],"&gt;= "&amp;J9)-COUNTIF(Vertices[Betweenness Centrality],"&gt;="&amp;J10)</f>
        <v>0</v>
      </c>
      <c r="L9" s="41">
        <f t="shared" si="5"/>
        <v>0.07045454545454541</v>
      </c>
      <c r="M9" s="42">
        <f>COUNTIF(Vertices[Closeness Centrality],"&gt;= "&amp;L9)-COUNTIF(Vertices[Closeness Centrality],"&gt;="&amp;L10)</f>
        <v>0</v>
      </c>
      <c r="N9" s="41">
        <f t="shared" si="6"/>
        <v>0.0374668</v>
      </c>
      <c r="O9" s="42">
        <f>COUNTIF(Vertices[Eigenvector Centrality],"&gt;= "&amp;N9)-COUNTIF(Vertices[Eigenvector Centrality],"&gt;="&amp;N10)</f>
        <v>0</v>
      </c>
      <c r="P9" s="41">
        <f t="shared" si="7"/>
        <v>0.6062879636363637</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0.5818181818181819</v>
      </c>
      <c r="G10" s="40">
        <f>COUNTIF(Vertices[In-Degree],"&gt;= "&amp;F10)-COUNTIF(Vertices[In-Degree],"&gt;="&amp;F11)</f>
        <v>0</v>
      </c>
      <c r="H10" s="39">
        <f t="shared" si="3"/>
        <v>0.5818181818181819</v>
      </c>
      <c r="I10" s="40">
        <f>COUNTIF(Vertices[Out-Degree],"&gt;= "&amp;H10)-COUNTIF(Vertices[Out-Degree],"&gt;="&amp;H11)</f>
        <v>0</v>
      </c>
      <c r="J10" s="39">
        <f t="shared" si="4"/>
        <v>2.3272727272727276</v>
      </c>
      <c r="K10" s="40">
        <f>COUNTIF(Vertices[Betweenness Centrality],"&gt;= "&amp;J10)-COUNTIF(Vertices[Betweenness Centrality],"&gt;="&amp;J11)</f>
        <v>0</v>
      </c>
      <c r="L10" s="39">
        <f t="shared" si="5"/>
        <v>0.07159090909090904</v>
      </c>
      <c r="M10" s="40">
        <f>COUNTIF(Vertices[Closeness Centrality],"&gt;= "&amp;L10)-COUNTIF(Vertices[Closeness Centrality],"&gt;="&amp;L11)</f>
        <v>0</v>
      </c>
      <c r="N10" s="39">
        <f t="shared" si="6"/>
        <v>0.0408352</v>
      </c>
      <c r="O10" s="40">
        <f>COUNTIF(Vertices[Eigenvector Centrality],"&gt;= "&amp;N10)-COUNTIF(Vertices[Eigenvector Centrality],"&gt;="&amp;N11)</f>
        <v>0</v>
      </c>
      <c r="P10" s="39">
        <f t="shared" si="7"/>
        <v>0.6197746727272728</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0.6545454545454547</v>
      </c>
      <c r="G11" s="42">
        <f>COUNTIF(Vertices[In-Degree],"&gt;= "&amp;F11)-COUNTIF(Vertices[In-Degree],"&gt;="&amp;F12)</f>
        <v>0</v>
      </c>
      <c r="H11" s="41">
        <f t="shared" si="3"/>
        <v>0.6545454545454547</v>
      </c>
      <c r="I11" s="42">
        <f>COUNTIF(Vertices[Out-Degree],"&gt;= "&amp;H11)-COUNTIF(Vertices[Out-Degree],"&gt;="&amp;H12)</f>
        <v>0</v>
      </c>
      <c r="J11" s="41">
        <f t="shared" si="4"/>
        <v>2.6181818181818186</v>
      </c>
      <c r="K11" s="42">
        <f>COUNTIF(Vertices[Betweenness Centrality],"&gt;= "&amp;J11)-COUNTIF(Vertices[Betweenness Centrality],"&gt;="&amp;J12)</f>
        <v>0</v>
      </c>
      <c r="L11" s="41">
        <f t="shared" si="5"/>
        <v>0.07272727272727267</v>
      </c>
      <c r="M11" s="42">
        <f>COUNTIF(Vertices[Closeness Centrality],"&gt;= "&amp;L11)-COUNTIF(Vertices[Closeness Centrality],"&gt;="&amp;L12)</f>
        <v>0</v>
      </c>
      <c r="N11" s="41">
        <f t="shared" si="6"/>
        <v>0.0442036</v>
      </c>
      <c r="O11" s="42">
        <f>COUNTIF(Vertices[Eigenvector Centrality],"&gt;= "&amp;N11)-COUNTIF(Vertices[Eigenvector Centrality],"&gt;="&amp;N12)</f>
        <v>0</v>
      </c>
      <c r="P11" s="41">
        <f t="shared" si="7"/>
        <v>0.6332613818181819</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170</v>
      </c>
      <c r="B12" s="36">
        <v>0.09090909090909091</v>
      </c>
      <c r="D12" s="34">
        <f t="shared" si="1"/>
        <v>0</v>
      </c>
      <c r="E12" s="3">
        <f>COUNTIF(Vertices[Degree],"&gt;= "&amp;D12)-COUNTIF(Vertices[Degree],"&gt;="&amp;D13)</f>
        <v>0</v>
      </c>
      <c r="F12" s="39">
        <f t="shared" si="2"/>
        <v>0.7272727272727274</v>
      </c>
      <c r="G12" s="40">
        <f>COUNTIF(Vertices[In-Degree],"&gt;= "&amp;F12)-COUNTIF(Vertices[In-Degree],"&gt;="&amp;F13)</f>
        <v>0</v>
      </c>
      <c r="H12" s="39">
        <f t="shared" si="3"/>
        <v>0.7272727272727274</v>
      </c>
      <c r="I12" s="40">
        <f>COUNTIF(Vertices[Out-Degree],"&gt;= "&amp;H12)-COUNTIF(Vertices[Out-Degree],"&gt;="&amp;H13)</f>
        <v>0</v>
      </c>
      <c r="J12" s="39">
        <f t="shared" si="4"/>
        <v>2.9090909090909096</v>
      </c>
      <c r="K12" s="40">
        <f>COUNTIF(Vertices[Betweenness Centrality],"&gt;= "&amp;J12)-COUNTIF(Vertices[Betweenness Centrality],"&gt;="&amp;J13)</f>
        <v>0</v>
      </c>
      <c r="L12" s="39">
        <f t="shared" si="5"/>
        <v>0.0738636363636363</v>
      </c>
      <c r="M12" s="40">
        <f>COUNTIF(Vertices[Closeness Centrality],"&gt;= "&amp;L12)-COUNTIF(Vertices[Closeness Centrality],"&gt;="&amp;L13)</f>
        <v>0</v>
      </c>
      <c r="N12" s="39">
        <f t="shared" si="6"/>
        <v>0.047572</v>
      </c>
      <c r="O12" s="40">
        <f>COUNTIF(Vertices[Eigenvector Centrality],"&gt;= "&amp;N12)-COUNTIF(Vertices[Eigenvector Centrality],"&gt;="&amp;N13)</f>
        <v>0</v>
      </c>
      <c r="P12" s="39">
        <f t="shared" si="7"/>
        <v>0.646748090909091</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0.16666666666666666</v>
      </c>
      <c r="D13" s="34">
        <f t="shared" si="1"/>
        <v>0</v>
      </c>
      <c r="E13" s="3">
        <f>COUNTIF(Vertices[Degree],"&gt;= "&amp;D13)-COUNTIF(Vertices[Degree],"&gt;="&amp;D14)</f>
        <v>0</v>
      </c>
      <c r="F13" s="41">
        <f t="shared" si="2"/>
        <v>0.8000000000000002</v>
      </c>
      <c r="G13" s="42">
        <f>COUNTIF(Vertices[In-Degree],"&gt;= "&amp;F13)-COUNTIF(Vertices[In-Degree],"&gt;="&amp;F14)</f>
        <v>0</v>
      </c>
      <c r="H13" s="41">
        <f t="shared" si="3"/>
        <v>0.8000000000000002</v>
      </c>
      <c r="I13" s="42">
        <f>COUNTIF(Vertices[Out-Degree],"&gt;= "&amp;H13)-COUNTIF(Vertices[Out-Degree],"&gt;="&amp;H14)</f>
        <v>0</v>
      </c>
      <c r="J13" s="41">
        <f t="shared" si="4"/>
        <v>3.2000000000000006</v>
      </c>
      <c r="K13" s="42">
        <f>COUNTIF(Vertices[Betweenness Centrality],"&gt;= "&amp;J13)-COUNTIF(Vertices[Betweenness Centrality],"&gt;="&amp;J14)</f>
        <v>0</v>
      </c>
      <c r="L13" s="41">
        <f t="shared" si="5"/>
        <v>0.07499999999999993</v>
      </c>
      <c r="M13" s="42">
        <f>COUNTIF(Vertices[Closeness Centrality],"&gt;= "&amp;L13)-COUNTIF(Vertices[Closeness Centrality],"&gt;="&amp;L14)</f>
        <v>0</v>
      </c>
      <c r="N13" s="41">
        <f t="shared" si="6"/>
        <v>0.050940400000000004</v>
      </c>
      <c r="O13" s="42">
        <f>COUNTIF(Vertices[Eigenvector Centrality],"&gt;= "&amp;N13)-COUNTIF(Vertices[Eigenvector Centrality],"&gt;="&amp;N14)</f>
        <v>1</v>
      </c>
      <c r="P13" s="41">
        <f t="shared" si="7"/>
        <v>0.6602348000000001</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0.8727272727272729</v>
      </c>
      <c r="G14" s="40">
        <f>COUNTIF(Vertices[In-Degree],"&gt;= "&amp;F14)-COUNTIF(Vertices[In-Degree],"&gt;="&amp;F15)</f>
        <v>0</v>
      </c>
      <c r="H14" s="39">
        <f t="shared" si="3"/>
        <v>0.8727272727272729</v>
      </c>
      <c r="I14" s="40">
        <f>COUNTIF(Vertices[Out-Degree],"&gt;= "&amp;H14)-COUNTIF(Vertices[Out-Degree],"&gt;="&amp;H15)</f>
        <v>0</v>
      </c>
      <c r="J14" s="39">
        <f t="shared" si="4"/>
        <v>3.4909090909090916</v>
      </c>
      <c r="K14" s="40">
        <f>COUNTIF(Vertices[Betweenness Centrality],"&gt;= "&amp;J14)-COUNTIF(Vertices[Betweenness Centrality],"&gt;="&amp;J15)</f>
        <v>0</v>
      </c>
      <c r="L14" s="39">
        <f t="shared" si="5"/>
        <v>0.07613636363636356</v>
      </c>
      <c r="M14" s="40">
        <f>COUNTIF(Vertices[Closeness Centrality],"&gt;= "&amp;L14)-COUNTIF(Vertices[Closeness Centrality],"&gt;="&amp;L15)</f>
        <v>0</v>
      </c>
      <c r="N14" s="39">
        <f t="shared" si="6"/>
        <v>0.054308800000000004</v>
      </c>
      <c r="O14" s="40">
        <f>COUNTIF(Vertices[Eigenvector Centrality],"&gt;= "&amp;N14)-COUNTIF(Vertices[Eigenvector Centrality],"&gt;="&amp;N15)</f>
        <v>0</v>
      </c>
      <c r="P14" s="39">
        <f t="shared" si="7"/>
        <v>0.6737215090909092</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0.9454545454545457</v>
      </c>
      <c r="G15" s="42">
        <f>COUNTIF(Vertices[In-Degree],"&gt;= "&amp;F15)-COUNTIF(Vertices[In-Degree],"&gt;="&amp;F16)</f>
        <v>1</v>
      </c>
      <c r="H15" s="41">
        <f t="shared" si="3"/>
        <v>0.9454545454545457</v>
      </c>
      <c r="I15" s="42">
        <f>COUNTIF(Vertices[Out-Degree],"&gt;= "&amp;H15)-COUNTIF(Vertices[Out-Degree],"&gt;="&amp;H16)</f>
        <v>0</v>
      </c>
      <c r="J15" s="41">
        <f t="shared" si="4"/>
        <v>3.7818181818181826</v>
      </c>
      <c r="K15" s="42">
        <f>COUNTIF(Vertices[Betweenness Centrality],"&gt;= "&amp;J15)-COUNTIF(Vertices[Betweenness Centrality],"&gt;="&amp;J16)</f>
        <v>0</v>
      </c>
      <c r="L15" s="41">
        <f t="shared" si="5"/>
        <v>0.07727272727272719</v>
      </c>
      <c r="M15" s="42">
        <f>COUNTIF(Vertices[Closeness Centrality],"&gt;= "&amp;L15)-COUNTIF(Vertices[Closeness Centrality],"&gt;="&amp;L16)</f>
        <v>0</v>
      </c>
      <c r="N15" s="41">
        <f t="shared" si="6"/>
        <v>0.057677200000000005</v>
      </c>
      <c r="O15" s="42">
        <f>COUNTIF(Vertices[Eigenvector Centrality],"&gt;= "&amp;N15)-COUNTIF(Vertices[Eigenvector Centrality],"&gt;="&amp;N16)</f>
        <v>0</v>
      </c>
      <c r="P15" s="41">
        <f t="shared" si="7"/>
        <v>0.6872082181818183</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1.0181818181818183</v>
      </c>
      <c r="I16" s="40">
        <f>COUNTIF(Vertices[Out-Degree],"&gt;= "&amp;H16)-COUNTIF(Vertices[Out-Degree],"&gt;="&amp;H17)</f>
        <v>0</v>
      </c>
      <c r="J16" s="39">
        <f t="shared" si="4"/>
        <v>4.072727272727273</v>
      </c>
      <c r="K16" s="40">
        <f>COUNTIF(Vertices[Betweenness Centrality],"&gt;= "&amp;J16)-COUNTIF(Vertices[Betweenness Centrality],"&gt;="&amp;J17)</f>
        <v>0</v>
      </c>
      <c r="L16" s="39">
        <f t="shared" si="5"/>
        <v>0.07840909090909082</v>
      </c>
      <c r="M16" s="40">
        <f>COUNTIF(Vertices[Closeness Centrality],"&gt;= "&amp;L16)-COUNTIF(Vertices[Closeness Centrality],"&gt;="&amp;L17)</f>
        <v>0</v>
      </c>
      <c r="N16" s="39">
        <f t="shared" si="6"/>
        <v>0.061045600000000005</v>
      </c>
      <c r="O16" s="40">
        <f>COUNTIF(Vertices[Eigenvector Centrality],"&gt;= "&amp;N16)-COUNTIF(Vertices[Eigenvector Centrality],"&gt;="&amp;N17)</f>
        <v>0</v>
      </c>
      <c r="P16" s="39">
        <f t="shared" si="7"/>
        <v>0.7006949272727274</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1.090909090909091</v>
      </c>
      <c r="G17" s="42">
        <f>COUNTIF(Vertices[In-Degree],"&gt;= "&amp;F17)-COUNTIF(Vertices[In-Degree],"&gt;="&amp;F18)</f>
        <v>0</v>
      </c>
      <c r="H17" s="41">
        <f t="shared" si="3"/>
        <v>1.090909090909091</v>
      </c>
      <c r="I17" s="42">
        <f>COUNTIF(Vertices[Out-Degree],"&gt;= "&amp;H17)-COUNTIF(Vertices[Out-Degree],"&gt;="&amp;H18)</f>
        <v>0</v>
      </c>
      <c r="J17" s="41">
        <f t="shared" si="4"/>
        <v>4.363636363636364</v>
      </c>
      <c r="K17" s="42">
        <f>COUNTIF(Vertices[Betweenness Centrality],"&gt;= "&amp;J17)-COUNTIF(Vertices[Betweenness Centrality],"&gt;="&amp;J18)</f>
        <v>0</v>
      </c>
      <c r="L17" s="41">
        <f t="shared" si="5"/>
        <v>0.07954545454545445</v>
      </c>
      <c r="M17" s="42">
        <f>COUNTIF(Vertices[Closeness Centrality],"&gt;= "&amp;L17)-COUNTIF(Vertices[Closeness Centrality],"&gt;="&amp;L18)</f>
        <v>0</v>
      </c>
      <c r="N17" s="41">
        <f t="shared" si="6"/>
        <v>0.064414</v>
      </c>
      <c r="O17" s="42">
        <f>COUNTIF(Vertices[Eigenvector Centrality],"&gt;= "&amp;N17)-COUNTIF(Vertices[Eigenvector Centrality],"&gt;="&amp;N18)</f>
        <v>0</v>
      </c>
      <c r="P17" s="41">
        <f t="shared" si="7"/>
        <v>0.7141816363636365</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14</v>
      </c>
      <c r="D18" s="34">
        <f t="shared" si="1"/>
        <v>0</v>
      </c>
      <c r="E18" s="3">
        <f>COUNTIF(Vertices[Degree],"&gt;= "&amp;D18)-COUNTIF(Vertices[Degree],"&gt;="&amp;D19)</f>
        <v>0</v>
      </c>
      <c r="F18" s="39">
        <f t="shared" si="2"/>
        <v>1.1636363636363638</v>
      </c>
      <c r="G18" s="40">
        <f>COUNTIF(Vertices[In-Degree],"&gt;= "&amp;F18)-COUNTIF(Vertices[In-Degree],"&gt;="&amp;F19)</f>
        <v>0</v>
      </c>
      <c r="H18" s="39">
        <f t="shared" si="3"/>
        <v>1.1636363636363638</v>
      </c>
      <c r="I18" s="40">
        <f>COUNTIF(Vertices[Out-Degree],"&gt;= "&amp;H18)-COUNTIF(Vertices[Out-Degree],"&gt;="&amp;H19)</f>
        <v>0</v>
      </c>
      <c r="J18" s="39">
        <f t="shared" si="4"/>
        <v>4.654545454545455</v>
      </c>
      <c r="K18" s="40">
        <f>COUNTIF(Vertices[Betweenness Centrality],"&gt;= "&amp;J18)-COUNTIF(Vertices[Betweenness Centrality],"&gt;="&amp;J19)</f>
        <v>0</v>
      </c>
      <c r="L18" s="39">
        <f t="shared" si="5"/>
        <v>0.08068181818181808</v>
      </c>
      <c r="M18" s="40">
        <f>COUNTIF(Vertices[Closeness Centrality],"&gt;= "&amp;L18)-COUNTIF(Vertices[Closeness Centrality],"&gt;="&amp;L19)</f>
        <v>0</v>
      </c>
      <c r="N18" s="39">
        <f t="shared" si="6"/>
        <v>0.06778239999999999</v>
      </c>
      <c r="O18" s="40">
        <f>COUNTIF(Vertices[Eigenvector Centrality],"&gt;= "&amp;N18)-COUNTIF(Vertices[Eigenvector Centrality],"&gt;="&amp;N19)</f>
        <v>0</v>
      </c>
      <c r="P18" s="39">
        <f t="shared" si="7"/>
        <v>0.7276683454545456</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1.2363636363636366</v>
      </c>
      <c r="G19" s="42">
        <f>COUNTIF(Vertices[In-Degree],"&gt;= "&amp;F19)-COUNTIF(Vertices[In-Degree],"&gt;="&amp;F20)</f>
        <v>0</v>
      </c>
      <c r="H19" s="41">
        <f t="shared" si="3"/>
        <v>1.2363636363636366</v>
      </c>
      <c r="I19" s="42">
        <f>COUNTIF(Vertices[Out-Degree],"&gt;= "&amp;H19)-COUNTIF(Vertices[Out-Degree],"&gt;="&amp;H20)</f>
        <v>0</v>
      </c>
      <c r="J19" s="41">
        <f t="shared" si="4"/>
        <v>4.945454545454546</v>
      </c>
      <c r="K19" s="42">
        <f>COUNTIF(Vertices[Betweenness Centrality],"&gt;= "&amp;J19)-COUNTIF(Vertices[Betweenness Centrality],"&gt;="&amp;J20)</f>
        <v>0</v>
      </c>
      <c r="L19" s="41">
        <f t="shared" si="5"/>
        <v>0.0818181818181817</v>
      </c>
      <c r="M19" s="42">
        <f>COUNTIF(Vertices[Closeness Centrality],"&gt;= "&amp;L19)-COUNTIF(Vertices[Closeness Centrality],"&gt;="&amp;L20)</f>
        <v>0</v>
      </c>
      <c r="N19" s="41">
        <f t="shared" si="6"/>
        <v>0.07115079999999999</v>
      </c>
      <c r="O19" s="42">
        <f>COUNTIF(Vertices[Eigenvector Centrality],"&gt;= "&amp;N19)-COUNTIF(Vertices[Eigenvector Centrality],"&gt;="&amp;N20)</f>
        <v>0</v>
      </c>
      <c r="P19" s="41">
        <f t="shared" si="7"/>
        <v>0.7411550545454547</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1.3090909090909093</v>
      </c>
      <c r="G20" s="40">
        <f>COUNTIF(Vertices[In-Degree],"&gt;= "&amp;F20)-COUNTIF(Vertices[In-Degree],"&gt;="&amp;F21)</f>
        <v>0</v>
      </c>
      <c r="H20" s="39">
        <f t="shared" si="3"/>
        <v>1.3090909090909093</v>
      </c>
      <c r="I20" s="40">
        <f>COUNTIF(Vertices[Out-Degree],"&gt;= "&amp;H20)-COUNTIF(Vertices[Out-Degree],"&gt;="&amp;H21)</f>
        <v>0</v>
      </c>
      <c r="J20" s="39">
        <f t="shared" si="4"/>
        <v>5.236363636363637</v>
      </c>
      <c r="K20" s="40">
        <f>COUNTIF(Vertices[Betweenness Centrality],"&gt;= "&amp;J20)-COUNTIF(Vertices[Betweenness Centrality],"&gt;="&amp;J21)</f>
        <v>0</v>
      </c>
      <c r="L20" s="39">
        <f t="shared" si="5"/>
        <v>0.08295454545454534</v>
      </c>
      <c r="M20" s="40">
        <f>COUNTIF(Vertices[Closeness Centrality],"&gt;= "&amp;L20)-COUNTIF(Vertices[Closeness Centrality],"&gt;="&amp;L21)</f>
        <v>1</v>
      </c>
      <c r="N20" s="39">
        <f t="shared" si="6"/>
        <v>0.07451919999999998</v>
      </c>
      <c r="O20" s="40">
        <f>COUNTIF(Vertices[Eigenvector Centrality],"&gt;= "&amp;N20)-COUNTIF(Vertices[Eigenvector Centrality],"&gt;="&amp;N21)</f>
        <v>0</v>
      </c>
      <c r="P20" s="39">
        <f t="shared" si="7"/>
        <v>0.7546417636363638</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1.510204</v>
      </c>
      <c r="D21" s="34">
        <f t="shared" si="1"/>
        <v>0</v>
      </c>
      <c r="E21" s="3">
        <f>COUNTIF(Vertices[Degree],"&gt;= "&amp;D21)-COUNTIF(Vertices[Degree],"&gt;="&amp;D22)</f>
        <v>0</v>
      </c>
      <c r="F21" s="41">
        <f t="shared" si="2"/>
        <v>1.381818181818182</v>
      </c>
      <c r="G21" s="42">
        <f>COUNTIF(Vertices[In-Degree],"&gt;= "&amp;F21)-COUNTIF(Vertices[In-Degree],"&gt;="&amp;F22)</f>
        <v>0</v>
      </c>
      <c r="H21" s="41">
        <f t="shared" si="3"/>
        <v>1.381818181818182</v>
      </c>
      <c r="I21" s="42">
        <f>COUNTIF(Vertices[Out-Degree],"&gt;= "&amp;H21)-COUNTIF(Vertices[Out-Degree],"&gt;="&amp;H22)</f>
        <v>0</v>
      </c>
      <c r="J21" s="41">
        <f t="shared" si="4"/>
        <v>5.527272727272728</v>
      </c>
      <c r="K21" s="42">
        <f>COUNTIF(Vertices[Betweenness Centrality],"&gt;= "&amp;J21)-COUNTIF(Vertices[Betweenness Centrality],"&gt;="&amp;J22)</f>
        <v>0</v>
      </c>
      <c r="L21" s="41">
        <f t="shared" si="5"/>
        <v>0.08409090909090897</v>
      </c>
      <c r="M21" s="42">
        <f>COUNTIF(Vertices[Closeness Centrality],"&gt;= "&amp;L21)-COUNTIF(Vertices[Closeness Centrality],"&gt;="&amp;L22)</f>
        <v>0</v>
      </c>
      <c r="N21" s="41">
        <f t="shared" si="6"/>
        <v>0.07788759999999997</v>
      </c>
      <c r="O21" s="42">
        <f>COUNTIF(Vertices[Eigenvector Centrality],"&gt;= "&amp;N21)-COUNTIF(Vertices[Eigenvector Centrality],"&gt;="&amp;N22)</f>
        <v>0</v>
      </c>
      <c r="P21" s="41">
        <f t="shared" si="7"/>
        <v>0.7681284727272729</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1.4545454545454548</v>
      </c>
      <c r="G22" s="40">
        <f>COUNTIF(Vertices[In-Degree],"&gt;= "&amp;F22)-COUNTIF(Vertices[In-Degree],"&gt;="&amp;F23)</f>
        <v>0</v>
      </c>
      <c r="H22" s="39">
        <f t="shared" si="3"/>
        <v>1.4545454545454548</v>
      </c>
      <c r="I22" s="40">
        <f>COUNTIF(Vertices[Out-Degree],"&gt;= "&amp;H22)-COUNTIF(Vertices[Out-Degree],"&gt;="&amp;H23)</f>
        <v>0</v>
      </c>
      <c r="J22" s="39">
        <f t="shared" si="4"/>
        <v>5.818181818181819</v>
      </c>
      <c r="K22" s="40">
        <f>COUNTIF(Vertices[Betweenness Centrality],"&gt;= "&amp;J22)-COUNTIF(Vertices[Betweenness Centrality],"&gt;="&amp;J23)</f>
        <v>0</v>
      </c>
      <c r="L22" s="39">
        <f t="shared" si="5"/>
        <v>0.0852272727272726</v>
      </c>
      <c r="M22" s="40">
        <f>COUNTIF(Vertices[Closeness Centrality],"&gt;= "&amp;L22)-COUNTIF(Vertices[Closeness Centrality],"&gt;="&amp;L23)</f>
        <v>0</v>
      </c>
      <c r="N22" s="39">
        <f t="shared" si="6"/>
        <v>0.08125599999999997</v>
      </c>
      <c r="O22" s="40">
        <f>COUNTIF(Vertices[Eigenvector Centrality],"&gt;= "&amp;N22)-COUNTIF(Vertices[Eigenvector Centrality],"&gt;="&amp;N23)</f>
        <v>0</v>
      </c>
      <c r="P22" s="39">
        <f t="shared" si="7"/>
        <v>0.781615181818182</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158</v>
      </c>
      <c r="B23" s="36">
        <v>0.2857142857142857</v>
      </c>
      <c r="D23" s="34">
        <f t="shared" si="1"/>
        <v>0</v>
      </c>
      <c r="E23" s="3">
        <f>COUNTIF(Vertices[Degree],"&gt;= "&amp;D23)-COUNTIF(Vertices[Degree],"&gt;="&amp;D24)</f>
        <v>0</v>
      </c>
      <c r="F23" s="41">
        <f t="shared" si="2"/>
        <v>1.5272727272727276</v>
      </c>
      <c r="G23" s="42">
        <f>COUNTIF(Vertices[In-Degree],"&gt;= "&amp;F23)-COUNTIF(Vertices[In-Degree],"&gt;="&amp;F24)</f>
        <v>0</v>
      </c>
      <c r="H23" s="41">
        <f t="shared" si="3"/>
        <v>1.5272727272727276</v>
      </c>
      <c r="I23" s="42">
        <f>COUNTIF(Vertices[Out-Degree],"&gt;= "&amp;H23)-COUNTIF(Vertices[Out-Degree],"&gt;="&amp;H24)</f>
        <v>0</v>
      </c>
      <c r="J23" s="41">
        <f t="shared" si="4"/>
        <v>6.10909090909091</v>
      </c>
      <c r="K23" s="42">
        <f>COUNTIF(Vertices[Betweenness Centrality],"&gt;= "&amp;J23)-COUNTIF(Vertices[Betweenness Centrality],"&gt;="&amp;J24)</f>
        <v>0</v>
      </c>
      <c r="L23" s="41">
        <f t="shared" si="5"/>
        <v>0.08636363636363623</v>
      </c>
      <c r="M23" s="42">
        <f>COUNTIF(Vertices[Closeness Centrality],"&gt;= "&amp;L23)-COUNTIF(Vertices[Closeness Centrality],"&gt;="&amp;L24)</f>
        <v>0</v>
      </c>
      <c r="N23" s="41">
        <f t="shared" si="6"/>
        <v>0.08462439999999996</v>
      </c>
      <c r="O23" s="42">
        <f>COUNTIF(Vertices[Eigenvector Centrality],"&gt;= "&amp;N23)-COUNTIF(Vertices[Eigenvector Centrality],"&gt;="&amp;N24)</f>
        <v>0</v>
      </c>
      <c r="P23" s="41">
        <f t="shared" si="7"/>
        <v>0.7951018909090911</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374</v>
      </c>
      <c r="B24" s="36">
        <v>0.221939</v>
      </c>
      <c r="D24" s="34">
        <f t="shared" si="1"/>
        <v>0</v>
      </c>
      <c r="E24" s="3">
        <f>COUNTIF(Vertices[Degree],"&gt;= "&amp;D24)-COUNTIF(Vertices[Degree],"&gt;="&amp;D25)</f>
        <v>0</v>
      </c>
      <c r="F24" s="39">
        <f t="shared" si="2"/>
        <v>1.6000000000000003</v>
      </c>
      <c r="G24" s="40">
        <f>COUNTIF(Vertices[In-Degree],"&gt;= "&amp;F24)-COUNTIF(Vertices[In-Degree],"&gt;="&amp;F25)</f>
        <v>0</v>
      </c>
      <c r="H24" s="39">
        <f t="shared" si="3"/>
        <v>1.6000000000000003</v>
      </c>
      <c r="I24" s="40">
        <f>COUNTIF(Vertices[Out-Degree],"&gt;= "&amp;H24)-COUNTIF(Vertices[Out-Degree],"&gt;="&amp;H25)</f>
        <v>0</v>
      </c>
      <c r="J24" s="39">
        <f t="shared" si="4"/>
        <v>6.400000000000001</v>
      </c>
      <c r="K24" s="40">
        <f>COUNTIF(Vertices[Betweenness Centrality],"&gt;= "&amp;J24)-COUNTIF(Vertices[Betweenness Centrality],"&gt;="&amp;J25)</f>
        <v>0</v>
      </c>
      <c r="L24" s="39">
        <f t="shared" si="5"/>
        <v>0.08749999999999986</v>
      </c>
      <c r="M24" s="40">
        <f>COUNTIF(Vertices[Closeness Centrality],"&gt;= "&amp;L24)-COUNTIF(Vertices[Closeness Centrality],"&gt;="&amp;L25)</f>
        <v>0</v>
      </c>
      <c r="N24" s="39">
        <f t="shared" si="6"/>
        <v>0.08799279999999995</v>
      </c>
      <c r="O24" s="40">
        <f>COUNTIF(Vertices[Eigenvector Centrality],"&gt;= "&amp;N24)-COUNTIF(Vertices[Eigenvector Centrality],"&gt;="&amp;N25)</f>
        <v>0</v>
      </c>
      <c r="P24" s="39">
        <f t="shared" si="7"/>
        <v>0.8085886000000002</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1.672727272727273</v>
      </c>
      <c r="G25" s="42">
        <f>COUNTIF(Vertices[In-Degree],"&gt;= "&amp;F25)-COUNTIF(Vertices[In-Degree],"&gt;="&amp;F26)</f>
        <v>0</v>
      </c>
      <c r="H25" s="41">
        <f t="shared" si="3"/>
        <v>1.672727272727273</v>
      </c>
      <c r="I25" s="42">
        <f>COUNTIF(Vertices[Out-Degree],"&gt;= "&amp;H25)-COUNTIF(Vertices[Out-Degree],"&gt;="&amp;H26)</f>
        <v>0</v>
      </c>
      <c r="J25" s="41">
        <f t="shared" si="4"/>
        <v>6.690909090909092</v>
      </c>
      <c r="K25" s="42">
        <f>COUNTIF(Vertices[Betweenness Centrality],"&gt;= "&amp;J25)-COUNTIF(Vertices[Betweenness Centrality],"&gt;="&amp;J26)</f>
        <v>0</v>
      </c>
      <c r="L25" s="41">
        <f t="shared" si="5"/>
        <v>0.08863636363636349</v>
      </c>
      <c r="M25" s="42">
        <f>COUNTIF(Vertices[Closeness Centrality],"&gt;= "&amp;L25)-COUNTIF(Vertices[Closeness Centrality],"&gt;="&amp;L26)</f>
        <v>0</v>
      </c>
      <c r="N25" s="41">
        <f t="shared" si="6"/>
        <v>0.09136119999999995</v>
      </c>
      <c r="O25" s="42">
        <f>COUNTIF(Vertices[Eigenvector Centrality],"&gt;= "&amp;N25)-COUNTIF(Vertices[Eigenvector Centrality],"&gt;="&amp;N26)</f>
        <v>0</v>
      </c>
      <c r="P25" s="41">
        <f t="shared" si="7"/>
        <v>0.8220753090909093</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375</v>
      </c>
      <c r="B26" s="36" t="s">
        <v>376</v>
      </c>
      <c r="D26" s="34">
        <f t="shared" si="1"/>
        <v>0</v>
      </c>
      <c r="E26" s="3">
        <f>COUNTIF(Vertices[Degree],"&gt;= "&amp;D26)-COUNTIF(Vertices[Degree],"&gt;="&amp;D28)</f>
        <v>0</v>
      </c>
      <c r="F26" s="39">
        <f t="shared" si="2"/>
        <v>1.7454545454545458</v>
      </c>
      <c r="G26" s="40">
        <f>COUNTIF(Vertices[In-Degree],"&gt;= "&amp;F26)-COUNTIF(Vertices[In-Degree],"&gt;="&amp;F28)</f>
        <v>0</v>
      </c>
      <c r="H26" s="39">
        <f t="shared" si="3"/>
        <v>1.7454545454545458</v>
      </c>
      <c r="I26" s="40">
        <f>COUNTIF(Vertices[Out-Degree],"&gt;= "&amp;H26)-COUNTIF(Vertices[Out-Degree],"&gt;="&amp;H28)</f>
        <v>0</v>
      </c>
      <c r="J26" s="39">
        <f t="shared" si="4"/>
        <v>6.981818181818183</v>
      </c>
      <c r="K26" s="40">
        <f>COUNTIF(Vertices[Betweenness Centrality],"&gt;= "&amp;J26)-COUNTIF(Vertices[Betweenness Centrality],"&gt;="&amp;J28)</f>
        <v>0</v>
      </c>
      <c r="L26" s="39">
        <f t="shared" si="5"/>
        <v>0.08977272727272712</v>
      </c>
      <c r="M26" s="40">
        <f>COUNTIF(Vertices[Closeness Centrality],"&gt;= "&amp;L26)-COUNTIF(Vertices[Closeness Centrality],"&gt;="&amp;L28)</f>
        <v>1</v>
      </c>
      <c r="N26" s="39">
        <f t="shared" si="6"/>
        <v>0.09472959999999994</v>
      </c>
      <c r="O26" s="40">
        <f>COUNTIF(Vertices[Eigenvector Centrality],"&gt;= "&amp;N26)-COUNTIF(Vertices[Eigenvector Centrality],"&gt;="&amp;N28)</f>
        <v>0</v>
      </c>
      <c r="P26" s="39">
        <f t="shared" si="7"/>
        <v>0.8355620181818184</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1.8181818181818186</v>
      </c>
      <c r="I28" s="42">
        <f>COUNTIF(Vertices[Out-Degree],"&gt;= "&amp;H28)-COUNTIF(Vertices[Out-Degree],"&gt;="&amp;H40)</f>
        <v>0</v>
      </c>
      <c r="J28" s="41">
        <f>J26+($J$57-$J$2)/BinDivisor</f>
        <v>7.272727272727274</v>
      </c>
      <c r="K28" s="42">
        <f>COUNTIF(Vertices[Betweenness Centrality],"&gt;= "&amp;J28)-COUNTIF(Vertices[Betweenness Centrality],"&gt;="&amp;J40)</f>
        <v>0</v>
      </c>
      <c r="L28" s="41">
        <f>L26+($L$57-$L$2)/BinDivisor</f>
        <v>0.09090909090909075</v>
      </c>
      <c r="M28" s="42">
        <f>COUNTIF(Vertices[Closeness Centrality],"&gt;= "&amp;L28)-COUNTIF(Vertices[Closeness Centrality],"&gt;="&amp;L40)</f>
        <v>0</v>
      </c>
      <c r="N28" s="41">
        <f>N26+($N$57-$N$2)/BinDivisor</f>
        <v>0.09809799999999994</v>
      </c>
      <c r="O28" s="42">
        <f>COUNTIF(Vertices[Eigenvector Centrality],"&gt;= "&amp;N28)-COUNTIF(Vertices[Eigenvector Centrality],"&gt;="&amp;N40)</f>
        <v>0</v>
      </c>
      <c r="P28" s="41">
        <f>P26+($P$57-$P$2)/BinDivisor</f>
        <v>0.8490487272727275</v>
      </c>
      <c r="Q28" s="42">
        <f>COUNTIF(Vertices[PageRank],"&gt;= "&amp;P28)-COUNTIF(Vertices[PageRank],"&gt;="&amp;P40)</f>
        <v>1</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1.8909090909090913</v>
      </c>
      <c r="I40" s="40">
        <f>COUNTIF(Vertices[Out-Degree],"&gt;= "&amp;H40)-COUNTIF(Vertices[Out-Degree],"&gt;="&amp;H41)</f>
        <v>0</v>
      </c>
      <c r="J40" s="39">
        <f>J28+($J$57-$J$2)/BinDivisor</f>
        <v>7.563636363636365</v>
      </c>
      <c r="K40" s="40">
        <f>COUNTIF(Vertices[Betweenness Centrality],"&gt;= "&amp;J40)-COUNTIF(Vertices[Betweenness Centrality],"&gt;="&amp;J41)</f>
        <v>0</v>
      </c>
      <c r="L40" s="39">
        <f>L28+($L$57-$L$2)/BinDivisor</f>
        <v>0.09204545454545437</v>
      </c>
      <c r="M40" s="40">
        <f>COUNTIF(Vertices[Closeness Centrality],"&gt;= "&amp;L40)-COUNTIF(Vertices[Closeness Centrality],"&gt;="&amp;L41)</f>
        <v>0</v>
      </c>
      <c r="N40" s="39">
        <f>N28+($N$57-$N$2)/BinDivisor</f>
        <v>0.10146639999999993</v>
      </c>
      <c r="O40" s="40">
        <f>COUNTIF(Vertices[Eigenvector Centrality],"&gt;= "&amp;N40)-COUNTIF(Vertices[Eigenvector Centrality],"&gt;="&amp;N41)</f>
        <v>0</v>
      </c>
      <c r="P40" s="39">
        <f>P28+($P$57-$P$2)/BinDivisor</f>
        <v>0.8625354363636366</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2</v>
      </c>
      <c r="H41" s="41">
        <f aca="true" t="shared" si="12" ref="H41:H56">H40+($H$57-$H$2)/BinDivisor</f>
        <v>1.963636363636364</v>
      </c>
      <c r="I41" s="42">
        <f>COUNTIF(Vertices[Out-Degree],"&gt;= "&amp;H41)-COUNTIF(Vertices[Out-Degree],"&gt;="&amp;H42)</f>
        <v>1</v>
      </c>
      <c r="J41" s="41">
        <f aca="true" t="shared" si="13" ref="J41:J56">J40+($J$57-$J$2)/BinDivisor</f>
        <v>7.854545454545456</v>
      </c>
      <c r="K41" s="42">
        <f>COUNTIF(Vertices[Betweenness Centrality],"&gt;= "&amp;J41)-COUNTIF(Vertices[Betweenness Centrality],"&gt;="&amp;J42)</f>
        <v>0</v>
      </c>
      <c r="L41" s="41">
        <f aca="true" t="shared" si="14" ref="L41:L56">L40+($L$57-$L$2)/BinDivisor</f>
        <v>0.093181818181818</v>
      </c>
      <c r="M41" s="42">
        <f>COUNTIF(Vertices[Closeness Centrality],"&gt;= "&amp;L41)-COUNTIF(Vertices[Closeness Centrality],"&gt;="&amp;L42)</f>
        <v>0</v>
      </c>
      <c r="N41" s="41">
        <f aca="true" t="shared" si="15" ref="N41:N56">N40+($N$57-$N$2)/BinDivisor</f>
        <v>0.10483479999999992</v>
      </c>
      <c r="O41" s="42">
        <f>COUNTIF(Vertices[Eigenvector Centrality],"&gt;= "&amp;N41)-COUNTIF(Vertices[Eigenvector Centrality],"&gt;="&amp;N42)</f>
        <v>0</v>
      </c>
      <c r="P41" s="41">
        <f aca="true" t="shared" si="16" ref="P41:P56">P40+($P$57-$P$2)/BinDivisor</f>
        <v>0.8760221454545457</v>
      </c>
      <c r="Q41" s="42">
        <f>COUNTIF(Vertices[PageRank],"&gt;= "&amp;P41)-COUNTIF(Vertices[PageRank],"&gt;="&amp;P42)</f>
        <v>0</v>
      </c>
      <c r="R41" s="41">
        <f aca="true" t="shared" si="17" ref="R41:R56">R40+($R$57-$R$2)/BinDivisor</f>
        <v>0.3272727272727273</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2.0363636363636366</v>
      </c>
      <c r="I42" s="40">
        <f>COUNTIF(Vertices[Out-Degree],"&gt;= "&amp;H42)-COUNTIF(Vertices[Out-Degree],"&gt;="&amp;H43)</f>
        <v>0</v>
      </c>
      <c r="J42" s="39">
        <f t="shared" si="13"/>
        <v>8.145454545454546</v>
      </c>
      <c r="K42" s="40">
        <f>COUNTIF(Vertices[Betweenness Centrality],"&gt;= "&amp;J42)-COUNTIF(Vertices[Betweenness Centrality],"&gt;="&amp;J43)</f>
        <v>0</v>
      </c>
      <c r="L42" s="39">
        <f t="shared" si="14"/>
        <v>0.09431818181818163</v>
      </c>
      <c r="M42" s="40">
        <f>COUNTIF(Vertices[Closeness Centrality],"&gt;= "&amp;L42)-COUNTIF(Vertices[Closeness Centrality],"&gt;="&amp;L43)</f>
        <v>0</v>
      </c>
      <c r="N42" s="39">
        <f t="shared" si="15"/>
        <v>0.10820319999999992</v>
      </c>
      <c r="O42" s="40">
        <f>COUNTIF(Vertices[Eigenvector Centrality],"&gt;= "&amp;N42)-COUNTIF(Vertices[Eigenvector Centrality],"&gt;="&amp;N43)</f>
        <v>0</v>
      </c>
      <c r="P42" s="39">
        <f t="shared" si="16"/>
        <v>0.8895088545454548</v>
      </c>
      <c r="Q42" s="40">
        <f>COUNTIF(Vertices[PageRank],"&gt;= "&amp;P42)-COUNTIF(Vertices[PageRank],"&gt;="&amp;P43)</f>
        <v>1</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2.1090909090909093</v>
      </c>
      <c r="I43" s="42">
        <f>COUNTIF(Vertices[Out-Degree],"&gt;= "&amp;H43)-COUNTIF(Vertices[Out-Degree],"&gt;="&amp;H44)</f>
        <v>0</v>
      </c>
      <c r="J43" s="41">
        <f t="shared" si="13"/>
        <v>8.436363636363637</v>
      </c>
      <c r="K43" s="42">
        <f>COUNTIF(Vertices[Betweenness Centrality],"&gt;= "&amp;J43)-COUNTIF(Vertices[Betweenness Centrality],"&gt;="&amp;J44)</f>
        <v>0</v>
      </c>
      <c r="L43" s="41">
        <f t="shared" si="14"/>
        <v>0.09545454545454526</v>
      </c>
      <c r="M43" s="42">
        <f>COUNTIF(Vertices[Closeness Centrality],"&gt;= "&amp;L43)-COUNTIF(Vertices[Closeness Centrality],"&gt;="&amp;L44)</f>
        <v>0</v>
      </c>
      <c r="N43" s="41">
        <f t="shared" si="15"/>
        <v>0.11157159999999991</v>
      </c>
      <c r="O43" s="42">
        <f>COUNTIF(Vertices[Eigenvector Centrality],"&gt;= "&amp;N43)-COUNTIF(Vertices[Eigenvector Centrality],"&gt;="&amp;N44)</f>
        <v>0</v>
      </c>
      <c r="P43" s="41">
        <f t="shared" si="16"/>
        <v>0.9029955636363639</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2.181818181818182</v>
      </c>
      <c r="I44" s="40">
        <f>COUNTIF(Vertices[Out-Degree],"&gt;= "&amp;H44)-COUNTIF(Vertices[Out-Degree],"&gt;="&amp;H45)</f>
        <v>0</v>
      </c>
      <c r="J44" s="39">
        <f t="shared" si="13"/>
        <v>8.727272727272728</v>
      </c>
      <c r="K44" s="40">
        <f>COUNTIF(Vertices[Betweenness Centrality],"&gt;= "&amp;J44)-COUNTIF(Vertices[Betweenness Centrality],"&gt;="&amp;J45)</f>
        <v>0</v>
      </c>
      <c r="L44" s="39">
        <f t="shared" si="14"/>
        <v>0.0965909090909089</v>
      </c>
      <c r="M44" s="40">
        <f>COUNTIF(Vertices[Closeness Centrality],"&gt;= "&amp;L44)-COUNTIF(Vertices[Closeness Centrality],"&gt;="&amp;L45)</f>
        <v>0</v>
      </c>
      <c r="N44" s="39">
        <f t="shared" si="15"/>
        <v>0.1149399999999999</v>
      </c>
      <c r="O44" s="40">
        <f>COUNTIF(Vertices[Eigenvector Centrality],"&gt;= "&amp;N44)-COUNTIF(Vertices[Eigenvector Centrality],"&gt;="&amp;N45)</f>
        <v>0</v>
      </c>
      <c r="P44" s="39">
        <f t="shared" si="16"/>
        <v>0.916482272727273</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2.254545454545455</v>
      </c>
      <c r="I45" s="42">
        <f>COUNTIF(Vertices[Out-Degree],"&gt;= "&amp;H45)-COUNTIF(Vertices[Out-Degree],"&gt;="&amp;H46)</f>
        <v>0</v>
      </c>
      <c r="J45" s="41">
        <f t="shared" si="13"/>
        <v>9.01818181818182</v>
      </c>
      <c r="K45" s="42">
        <f>COUNTIF(Vertices[Betweenness Centrality],"&gt;= "&amp;J45)-COUNTIF(Vertices[Betweenness Centrality],"&gt;="&amp;J46)</f>
        <v>0</v>
      </c>
      <c r="L45" s="41">
        <f t="shared" si="14"/>
        <v>0.09772727272727252</v>
      </c>
      <c r="M45" s="42">
        <f>COUNTIF(Vertices[Closeness Centrality],"&gt;= "&amp;L45)-COUNTIF(Vertices[Closeness Centrality],"&gt;="&amp;L46)</f>
        <v>0</v>
      </c>
      <c r="N45" s="41">
        <f t="shared" si="15"/>
        <v>0.1183083999999999</v>
      </c>
      <c r="O45" s="42">
        <f>COUNTIF(Vertices[Eigenvector Centrality],"&gt;= "&amp;N45)-COUNTIF(Vertices[Eigenvector Centrality],"&gt;="&amp;N46)</f>
        <v>0</v>
      </c>
      <c r="P45" s="41">
        <f t="shared" si="16"/>
        <v>0.9299689818181821</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2.3272727272727276</v>
      </c>
      <c r="I46" s="40">
        <f>COUNTIF(Vertices[Out-Degree],"&gt;= "&amp;H46)-COUNTIF(Vertices[Out-Degree],"&gt;="&amp;H47)</f>
        <v>0</v>
      </c>
      <c r="J46" s="39">
        <f t="shared" si="13"/>
        <v>9.30909090909091</v>
      </c>
      <c r="K46" s="40">
        <f>COUNTIF(Vertices[Betweenness Centrality],"&gt;= "&amp;J46)-COUNTIF(Vertices[Betweenness Centrality],"&gt;="&amp;J47)</f>
        <v>0</v>
      </c>
      <c r="L46" s="39">
        <f t="shared" si="14"/>
        <v>0.09886363636363615</v>
      </c>
      <c r="M46" s="40">
        <f>COUNTIF(Vertices[Closeness Centrality],"&gt;= "&amp;L46)-COUNTIF(Vertices[Closeness Centrality],"&gt;="&amp;L47)</f>
        <v>0</v>
      </c>
      <c r="N46" s="39">
        <f t="shared" si="15"/>
        <v>0.12167679999999989</v>
      </c>
      <c r="O46" s="40">
        <f>COUNTIF(Vertices[Eigenvector Centrality],"&gt;= "&amp;N46)-COUNTIF(Vertices[Eigenvector Centrality],"&gt;="&amp;N47)</f>
        <v>0</v>
      </c>
      <c r="P46" s="39">
        <f t="shared" si="16"/>
        <v>0.9434556909090912</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2.4000000000000004</v>
      </c>
      <c r="I47" s="42">
        <f>COUNTIF(Vertices[Out-Degree],"&gt;= "&amp;H47)-COUNTIF(Vertices[Out-Degree],"&gt;="&amp;H48)</f>
        <v>0</v>
      </c>
      <c r="J47" s="41">
        <f t="shared" si="13"/>
        <v>9.600000000000001</v>
      </c>
      <c r="K47" s="42">
        <f>COUNTIF(Vertices[Betweenness Centrality],"&gt;= "&amp;J47)-COUNTIF(Vertices[Betweenness Centrality],"&gt;="&amp;J48)</f>
        <v>0</v>
      </c>
      <c r="L47" s="41">
        <f t="shared" si="14"/>
        <v>0.09999999999999978</v>
      </c>
      <c r="M47" s="42">
        <f>COUNTIF(Vertices[Closeness Centrality],"&gt;= "&amp;L47)-COUNTIF(Vertices[Closeness Centrality],"&gt;="&amp;L48)</f>
        <v>0</v>
      </c>
      <c r="N47" s="41">
        <f t="shared" si="15"/>
        <v>0.12504519999999988</v>
      </c>
      <c r="O47" s="42">
        <f>COUNTIF(Vertices[Eigenvector Centrality],"&gt;= "&amp;N47)-COUNTIF(Vertices[Eigenvector Centrality],"&gt;="&amp;N48)</f>
        <v>0</v>
      </c>
      <c r="P47" s="41">
        <f t="shared" si="16"/>
        <v>0.9569424000000003</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2.472727272727273</v>
      </c>
      <c r="I48" s="40">
        <f>COUNTIF(Vertices[Out-Degree],"&gt;= "&amp;H48)-COUNTIF(Vertices[Out-Degree],"&gt;="&amp;H49)</f>
        <v>0</v>
      </c>
      <c r="J48" s="39">
        <f t="shared" si="13"/>
        <v>9.890909090909092</v>
      </c>
      <c r="K48" s="40">
        <f>COUNTIF(Vertices[Betweenness Centrality],"&gt;= "&amp;J48)-COUNTIF(Vertices[Betweenness Centrality],"&gt;="&amp;J49)</f>
        <v>1</v>
      </c>
      <c r="L48" s="39">
        <f t="shared" si="14"/>
        <v>0.10113636363636341</v>
      </c>
      <c r="M48" s="40">
        <f>COUNTIF(Vertices[Closeness Centrality],"&gt;= "&amp;L48)-COUNTIF(Vertices[Closeness Centrality],"&gt;="&amp;L49)</f>
        <v>0</v>
      </c>
      <c r="N48" s="39">
        <f t="shared" si="15"/>
        <v>0.12841359999999988</v>
      </c>
      <c r="O48" s="40">
        <f>COUNTIF(Vertices[Eigenvector Centrality],"&gt;= "&amp;N48)-COUNTIF(Vertices[Eigenvector Centrality],"&gt;="&amp;N49)</f>
        <v>0</v>
      </c>
      <c r="P48" s="39">
        <f t="shared" si="16"/>
        <v>0.9704291090909094</v>
      </c>
      <c r="Q48" s="40">
        <f>COUNTIF(Vertices[PageRank],"&gt;= "&amp;P48)-COUNTIF(Vertices[PageRank],"&gt;="&amp;P49)</f>
        <v>0</v>
      </c>
      <c r="R48" s="39">
        <f t="shared" si="17"/>
        <v>0.41212121212121233</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2.545454545454546</v>
      </c>
      <c r="I49" s="42">
        <f>COUNTIF(Vertices[Out-Degree],"&gt;= "&amp;H49)-COUNTIF(Vertices[Out-Degree],"&gt;="&amp;H50)</f>
        <v>0</v>
      </c>
      <c r="J49" s="41">
        <f t="shared" si="13"/>
        <v>10.181818181818183</v>
      </c>
      <c r="K49" s="42">
        <f>COUNTIF(Vertices[Betweenness Centrality],"&gt;= "&amp;J49)-COUNTIF(Vertices[Betweenness Centrality],"&gt;="&amp;J50)</f>
        <v>0</v>
      </c>
      <c r="L49" s="41">
        <f t="shared" si="14"/>
        <v>0.10227272727272704</v>
      </c>
      <c r="M49" s="42">
        <f>COUNTIF(Vertices[Closeness Centrality],"&gt;= "&amp;L49)-COUNTIF(Vertices[Closeness Centrality],"&gt;="&amp;L50)</f>
        <v>0</v>
      </c>
      <c r="N49" s="41">
        <f t="shared" si="15"/>
        <v>0.13178199999999987</v>
      </c>
      <c r="O49" s="42">
        <f>COUNTIF(Vertices[Eigenvector Centrality],"&gt;= "&amp;N49)-COUNTIF(Vertices[Eigenvector Centrality],"&gt;="&amp;N50)</f>
        <v>0</v>
      </c>
      <c r="P49" s="41">
        <f t="shared" si="16"/>
        <v>0.9839158181818185</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2.6181818181818186</v>
      </c>
      <c r="I50" s="40">
        <f>COUNTIF(Vertices[Out-Degree],"&gt;= "&amp;H50)-COUNTIF(Vertices[Out-Degree],"&gt;="&amp;H51)</f>
        <v>0</v>
      </c>
      <c r="J50" s="39">
        <f t="shared" si="13"/>
        <v>10.472727272727274</v>
      </c>
      <c r="K50" s="40">
        <f>COUNTIF(Vertices[Betweenness Centrality],"&gt;= "&amp;J50)-COUNTIF(Vertices[Betweenness Centrality],"&gt;="&amp;J51)</f>
        <v>0</v>
      </c>
      <c r="L50" s="39">
        <f t="shared" si="14"/>
        <v>0.10340909090909067</v>
      </c>
      <c r="M50" s="40">
        <f>COUNTIF(Vertices[Closeness Centrality],"&gt;= "&amp;L50)-COUNTIF(Vertices[Closeness Centrality],"&gt;="&amp;L51)</f>
        <v>0</v>
      </c>
      <c r="N50" s="39">
        <f t="shared" si="15"/>
        <v>0.13515039999999987</v>
      </c>
      <c r="O50" s="40">
        <f>COUNTIF(Vertices[Eigenvector Centrality],"&gt;= "&amp;N50)-COUNTIF(Vertices[Eigenvector Centrality],"&gt;="&amp;N51)</f>
        <v>0</v>
      </c>
      <c r="P50" s="39">
        <f t="shared" si="16"/>
        <v>0.9974025272727276</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2.6909090909090914</v>
      </c>
      <c r="I51" s="42">
        <f>COUNTIF(Vertices[Out-Degree],"&gt;= "&amp;H51)-COUNTIF(Vertices[Out-Degree],"&gt;="&amp;H52)</f>
        <v>0</v>
      </c>
      <c r="J51" s="41">
        <f t="shared" si="13"/>
        <v>10.763636363636365</v>
      </c>
      <c r="K51" s="42">
        <f>COUNTIF(Vertices[Betweenness Centrality],"&gt;= "&amp;J51)-COUNTIF(Vertices[Betweenness Centrality],"&gt;="&amp;J52)</f>
        <v>0</v>
      </c>
      <c r="L51" s="41">
        <f t="shared" si="14"/>
        <v>0.1045454545454543</v>
      </c>
      <c r="M51" s="42">
        <f>COUNTIF(Vertices[Closeness Centrality],"&gt;= "&amp;L51)-COUNTIF(Vertices[Closeness Centrality],"&gt;="&amp;L52)</f>
        <v>0</v>
      </c>
      <c r="N51" s="41">
        <f t="shared" si="15"/>
        <v>0.13851879999999986</v>
      </c>
      <c r="O51" s="42">
        <f>COUNTIF(Vertices[Eigenvector Centrality],"&gt;= "&amp;N51)-COUNTIF(Vertices[Eigenvector Centrality],"&gt;="&amp;N52)</f>
        <v>0</v>
      </c>
      <c r="P51" s="41">
        <f t="shared" si="16"/>
        <v>1.0108892363636366</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2.763636363636364</v>
      </c>
      <c r="I52" s="40">
        <f>COUNTIF(Vertices[Out-Degree],"&gt;= "&amp;H52)-COUNTIF(Vertices[Out-Degree],"&gt;="&amp;H53)</f>
        <v>0</v>
      </c>
      <c r="J52" s="39">
        <f t="shared" si="13"/>
        <v>11.054545454545456</v>
      </c>
      <c r="K52" s="40">
        <f>COUNTIF(Vertices[Betweenness Centrality],"&gt;= "&amp;J52)-COUNTIF(Vertices[Betweenness Centrality],"&gt;="&amp;J53)</f>
        <v>0</v>
      </c>
      <c r="L52" s="39">
        <f t="shared" si="14"/>
        <v>0.10568181818181793</v>
      </c>
      <c r="M52" s="40">
        <f>COUNTIF(Vertices[Closeness Centrality],"&gt;= "&amp;L52)-COUNTIF(Vertices[Closeness Centrality],"&gt;="&amp;L53)</f>
        <v>0</v>
      </c>
      <c r="N52" s="39">
        <f t="shared" si="15"/>
        <v>0.14188719999999985</v>
      </c>
      <c r="O52" s="40">
        <f>COUNTIF(Vertices[Eigenvector Centrality],"&gt;= "&amp;N52)-COUNTIF(Vertices[Eigenvector Centrality],"&gt;="&amp;N53)</f>
        <v>0</v>
      </c>
      <c r="P52" s="39">
        <f t="shared" si="16"/>
        <v>1.0243759454545456</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2.836363636363637</v>
      </c>
      <c r="I53" s="42">
        <f>COUNTIF(Vertices[Out-Degree],"&gt;= "&amp;H53)-COUNTIF(Vertices[Out-Degree],"&gt;="&amp;H54)</f>
        <v>0</v>
      </c>
      <c r="J53" s="41">
        <f t="shared" si="13"/>
        <v>11.345454545454547</v>
      </c>
      <c r="K53" s="42">
        <f>COUNTIF(Vertices[Betweenness Centrality],"&gt;= "&amp;J53)-COUNTIF(Vertices[Betweenness Centrality],"&gt;="&amp;J54)</f>
        <v>0</v>
      </c>
      <c r="L53" s="41">
        <f t="shared" si="14"/>
        <v>0.10681818181818156</v>
      </c>
      <c r="M53" s="42">
        <f>COUNTIF(Vertices[Closeness Centrality],"&gt;= "&amp;L53)-COUNTIF(Vertices[Closeness Centrality],"&gt;="&amp;L54)</f>
        <v>0</v>
      </c>
      <c r="N53" s="41">
        <f t="shared" si="15"/>
        <v>0.14525559999999985</v>
      </c>
      <c r="O53" s="42">
        <f>COUNTIF(Vertices[Eigenvector Centrality],"&gt;= "&amp;N53)-COUNTIF(Vertices[Eigenvector Centrality],"&gt;="&amp;N54)</f>
        <v>0</v>
      </c>
      <c r="P53" s="41">
        <f t="shared" si="16"/>
        <v>1.0378626545454546</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2.9090909090909096</v>
      </c>
      <c r="I54" s="40">
        <f>COUNTIF(Vertices[Out-Degree],"&gt;= "&amp;H54)-COUNTIF(Vertices[Out-Degree],"&gt;="&amp;H55)</f>
        <v>0</v>
      </c>
      <c r="J54" s="39">
        <f t="shared" si="13"/>
        <v>11.636363636363638</v>
      </c>
      <c r="K54" s="40">
        <f>COUNTIF(Vertices[Betweenness Centrality],"&gt;= "&amp;J54)-COUNTIF(Vertices[Betweenness Centrality],"&gt;="&amp;J55)</f>
        <v>0</v>
      </c>
      <c r="L54" s="39">
        <f t="shared" si="14"/>
        <v>0.10795454545454519</v>
      </c>
      <c r="M54" s="40">
        <f>COUNTIF(Vertices[Closeness Centrality],"&gt;= "&amp;L54)-COUNTIF(Vertices[Closeness Centrality],"&gt;="&amp;L55)</f>
        <v>0</v>
      </c>
      <c r="N54" s="39">
        <f t="shared" si="15"/>
        <v>0.14862399999999984</v>
      </c>
      <c r="O54" s="40">
        <f>COUNTIF(Vertices[Eigenvector Centrality],"&gt;= "&amp;N54)-COUNTIF(Vertices[Eigenvector Centrality],"&gt;="&amp;N55)</f>
        <v>0</v>
      </c>
      <c r="P54" s="39">
        <f t="shared" si="16"/>
        <v>1.0513493636363636</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1</v>
      </c>
      <c r="H55" s="41">
        <f t="shared" si="12"/>
        <v>2.9818181818181824</v>
      </c>
      <c r="I55" s="42">
        <f>COUNTIF(Vertices[Out-Degree],"&gt;= "&amp;H55)-COUNTIF(Vertices[Out-Degree],"&gt;="&amp;H56)</f>
        <v>2</v>
      </c>
      <c r="J55" s="41">
        <f t="shared" si="13"/>
        <v>11.92727272727273</v>
      </c>
      <c r="K55" s="42">
        <f>COUNTIF(Vertices[Betweenness Centrality],"&gt;= "&amp;J55)-COUNTIF(Vertices[Betweenness Centrality],"&gt;="&amp;J56)</f>
        <v>0</v>
      </c>
      <c r="L55" s="41">
        <f t="shared" si="14"/>
        <v>0.10909090909090882</v>
      </c>
      <c r="M55" s="42">
        <f>COUNTIF(Vertices[Closeness Centrality],"&gt;= "&amp;L55)-COUNTIF(Vertices[Closeness Centrality],"&gt;="&amp;L56)</f>
        <v>0</v>
      </c>
      <c r="N55" s="41">
        <f t="shared" si="15"/>
        <v>0.15199239999999983</v>
      </c>
      <c r="O55" s="42">
        <f>COUNTIF(Vertices[Eigenvector Centrality],"&gt;= "&amp;N55)-COUNTIF(Vertices[Eigenvector Centrality],"&gt;="&amp;N56)</f>
        <v>0</v>
      </c>
      <c r="P55" s="41">
        <f t="shared" si="16"/>
        <v>1.0648360727272725</v>
      </c>
      <c r="Q55" s="42">
        <f>COUNTIF(Vertices[PageRank],"&gt;= "&amp;P55)-COUNTIF(Vertices[PageRank],"&gt;="&amp;P56)</f>
        <v>0</v>
      </c>
      <c r="R55" s="41">
        <f t="shared" si="17"/>
        <v>0.49696969696969734</v>
      </c>
      <c r="S55" s="46">
        <f>COUNTIF(Vertices[Clustering Coefficient],"&gt;= "&amp;R55)-COUNTIF(Vertices[Clustering Coefficient],"&gt;="&amp;R56)</f>
        <v>1</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3.054545454545455</v>
      </c>
      <c r="I56" s="40">
        <f>COUNTIF(Vertices[Out-Degree],"&gt;= "&amp;H56)-COUNTIF(Vertices[Out-Degree],"&gt;="&amp;H57)</f>
        <v>0</v>
      </c>
      <c r="J56" s="39">
        <f t="shared" si="13"/>
        <v>12.21818181818182</v>
      </c>
      <c r="K56" s="40">
        <f>COUNTIF(Vertices[Betweenness Centrality],"&gt;= "&amp;J56)-COUNTIF(Vertices[Betweenness Centrality],"&gt;="&amp;J57)</f>
        <v>0</v>
      </c>
      <c r="L56" s="39">
        <f t="shared" si="14"/>
        <v>0.11022727272727245</v>
      </c>
      <c r="M56" s="40">
        <f>COUNTIF(Vertices[Closeness Centrality],"&gt;= "&amp;L56)-COUNTIF(Vertices[Closeness Centrality],"&gt;="&amp;L57)</f>
        <v>3</v>
      </c>
      <c r="N56" s="39">
        <f t="shared" si="15"/>
        <v>0.15536079999999983</v>
      </c>
      <c r="O56" s="40">
        <f>COUNTIF(Vertices[Eigenvector Centrality],"&gt;= "&amp;N56)-COUNTIF(Vertices[Eigenvector Centrality],"&gt;="&amp;N57)</f>
        <v>2</v>
      </c>
      <c r="P56" s="39">
        <f t="shared" si="16"/>
        <v>1.0783227818181815</v>
      </c>
      <c r="Q56" s="40">
        <f>COUNTIF(Vertices[PageRank],"&gt;= "&amp;P56)-COUNTIF(Vertices[PageRank],"&gt;="&amp;P57)</f>
        <v>3</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4</v>
      </c>
      <c r="I57" s="44">
        <f>COUNTIF(Vertices[Out-Degree],"&gt;= "&amp;H57)-COUNTIF(Vertices[Out-Degree],"&gt;="&amp;H58)</f>
        <v>1</v>
      </c>
      <c r="J57" s="43">
        <f>MAX(Vertices[Betweenness Centrality])</f>
        <v>16</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0.19915</v>
      </c>
      <c r="O57" s="44">
        <f>COUNTIF(Vertices[Eigenvector Centrality],"&gt;= "&amp;N57)-COUNTIF(Vertices[Eigenvector Centrality],"&gt;="&amp;N58)</f>
        <v>3</v>
      </c>
      <c r="P57" s="43">
        <f>MAX(Vertices[PageRank])</f>
        <v>1.25365</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1.7142857142857142</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1.7142857142857142</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16</v>
      </c>
    </row>
    <row r="99" spans="1:2" ht="15">
      <c r="A99" s="35" t="s">
        <v>102</v>
      </c>
      <c r="B99" s="49">
        <f>_xlfn.IFERROR(AVERAGE(Vertices[Betweenness Centrality]),NoMetricMessage)</f>
        <v>4.571428571428571</v>
      </c>
    </row>
    <row r="100" spans="1:2" ht="15">
      <c r="A100" s="35" t="s">
        <v>103</v>
      </c>
      <c r="B100" s="49">
        <f>_xlfn.IFERROR(MEDIAN(Vertices[Betweenness Centrality]),NoMetricMessage)</f>
        <v>2</v>
      </c>
    </row>
    <row r="111" spans="1:2" ht="15">
      <c r="A111" s="35" t="s">
        <v>106</v>
      </c>
      <c r="B111" s="49">
        <f>IF(COUNT(Vertices[Closeness Centrality])&gt;0,L2,NoMetricMessage)</f>
        <v>0.0625</v>
      </c>
    </row>
    <row r="112" spans="1:2" ht="15">
      <c r="A112" s="35" t="s">
        <v>107</v>
      </c>
      <c r="B112" s="49">
        <f>IF(COUNT(Vertices[Closeness Centrality])&gt;0,L57,NoMetricMessage)</f>
        <v>0.125</v>
      </c>
    </row>
    <row r="113" spans="1:2" ht="15">
      <c r="A113" s="35" t="s">
        <v>108</v>
      </c>
      <c r="B113" s="49">
        <f>_xlfn.IFERROR(AVERAGE(Vertices[Closeness Centrality]),NoMetricMessage)</f>
        <v>0.09929642857142858</v>
      </c>
    </row>
    <row r="114" spans="1:2" ht="15">
      <c r="A114" s="35" t="s">
        <v>109</v>
      </c>
      <c r="B114" s="49">
        <f>_xlfn.IFERROR(MEDIAN(Vertices[Closeness Centrality]),NoMetricMessage)</f>
        <v>0.111111</v>
      </c>
    </row>
    <row r="125" spans="1:2" ht="15">
      <c r="A125" s="35" t="s">
        <v>112</v>
      </c>
      <c r="B125" s="49">
        <f>IF(COUNT(Vertices[Eigenvector Centrality])&gt;0,N2,NoMetricMessage)</f>
        <v>0.013888</v>
      </c>
    </row>
    <row r="126" spans="1:2" ht="15">
      <c r="A126" s="35" t="s">
        <v>113</v>
      </c>
      <c r="B126" s="49">
        <f>IF(COUNT(Vertices[Eigenvector Centrality])&gt;0,N57,NoMetricMessage)</f>
        <v>0.19915</v>
      </c>
    </row>
    <row r="127" spans="1:2" ht="15">
      <c r="A127" s="35" t="s">
        <v>114</v>
      </c>
      <c r="B127" s="49">
        <f>_xlfn.IFERROR(AVERAGE(Vertices[Eigenvector Centrality]),NoMetricMessage)</f>
        <v>0.14285699999999998</v>
      </c>
    </row>
    <row r="128" spans="1:2" ht="15">
      <c r="A128" s="35" t="s">
        <v>115</v>
      </c>
      <c r="B128" s="49">
        <f>_xlfn.IFERROR(MEDIAN(Vertices[Eigenvector Centrality]),NoMetricMessage)</f>
        <v>0.175623</v>
      </c>
    </row>
    <row r="139" spans="1:2" ht="15">
      <c r="A139" s="35" t="s">
        <v>140</v>
      </c>
      <c r="B139" s="49">
        <f>IF(COUNT(Vertices[PageRank])&gt;0,P2,NoMetricMessage)</f>
        <v>0.511881</v>
      </c>
    </row>
    <row r="140" spans="1:2" ht="15">
      <c r="A140" s="35" t="s">
        <v>141</v>
      </c>
      <c r="B140" s="49">
        <f>IF(COUNT(Vertices[PageRank])&gt;0,P57,NoMetricMessage)</f>
        <v>1.25365</v>
      </c>
    </row>
    <row r="141" spans="1:2" ht="15">
      <c r="A141" s="35" t="s">
        <v>142</v>
      </c>
      <c r="B141" s="49">
        <f>_xlfn.IFERROR(AVERAGE(Vertices[PageRank]),NoMetricMessage)</f>
        <v>0.9999307142857143</v>
      </c>
    </row>
    <row r="142" spans="1:2" ht="15">
      <c r="A142" s="35" t="s">
        <v>143</v>
      </c>
      <c r="B142" s="49">
        <f>_xlfn.IFERROR(MEDIAN(Vertices[PageRank]),NoMetricMessage)</f>
        <v>1.163574</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0.33333333333333337</v>
      </c>
    </row>
    <row r="156" spans="1:2" ht="15">
      <c r="A156" s="35" t="s">
        <v>121</v>
      </c>
      <c r="B156" s="49">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16"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359</v>
      </c>
    </row>
    <row r="24" spans="10:11" ht="409.5">
      <c r="J24" t="s">
        <v>360</v>
      </c>
      <c r="K24" s="13" t="s">
        <v>492</v>
      </c>
    </row>
    <row r="25" spans="10:11" ht="15">
      <c r="J25" t="s">
        <v>361</v>
      </c>
      <c r="K25" t="b">
        <v>0</v>
      </c>
    </row>
    <row r="26" spans="10:11" ht="15">
      <c r="J26" t="s">
        <v>489</v>
      </c>
      <c r="K26" t="s">
        <v>490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370</v>
      </c>
      <c r="B2" s="129" t="s">
        <v>371</v>
      </c>
      <c r="C2" s="67" t="s">
        <v>372</v>
      </c>
    </row>
    <row r="3" spans="1:3" ht="15">
      <c r="A3" s="128" t="s">
        <v>363</v>
      </c>
      <c r="B3" s="128" t="s">
        <v>363</v>
      </c>
      <c r="C3" s="36">
        <v>7</v>
      </c>
    </row>
    <row r="4" spans="1:3" ht="15">
      <c r="A4" s="128" t="s">
        <v>363</v>
      </c>
      <c r="B4" s="128" t="s">
        <v>364</v>
      </c>
      <c r="C4" s="36">
        <v>3</v>
      </c>
    </row>
    <row r="5" spans="1:3" ht="15">
      <c r="A5" s="128" t="s">
        <v>364</v>
      </c>
      <c r="B5" s="128" t="s">
        <v>364</v>
      </c>
      <c r="C5"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377</v>
      </c>
      <c r="B1" s="13" t="s">
        <v>378</v>
      </c>
      <c r="C1" s="85" t="s">
        <v>379</v>
      </c>
      <c r="D1" s="85" t="s">
        <v>381</v>
      </c>
      <c r="E1" s="13" t="s">
        <v>380</v>
      </c>
      <c r="F1" s="13" t="s">
        <v>382</v>
      </c>
    </row>
    <row r="2" spans="1:6" ht="15">
      <c r="A2" s="90" t="s">
        <v>225</v>
      </c>
      <c r="B2" s="85">
        <v>1</v>
      </c>
      <c r="C2" s="85"/>
      <c r="D2" s="85"/>
      <c r="E2" s="90" t="s">
        <v>225</v>
      </c>
      <c r="F2" s="85">
        <v>1</v>
      </c>
    </row>
    <row r="5" spans="1:6" ht="15" customHeight="1">
      <c r="A5" s="13" t="s">
        <v>384</v>
      </c>
      <c r="B5" s="13" t="s">
        <v>378</v>
      </c>
      <c r="C5" s="85" t="s">
        <v>385</v>
      </c>
      <c r="D5" s="85" t="s">
        <v>381</v>
      </c>
      <c r="E5" s="13" t="s">
        <v>386</v>
      </c>
      <c r="F5" s="13" t="s">
        <v>382</v>
      </c>
    </row>
    <row r="6" spans="1:6" ht="15">
      <c r="A6" s="85" t="s">
        <v>226</v>
      </c>
      <c r="B6" s="85">
        <v>1</v>
      </c>
      <c r="C6" s="85"/>
      <c r="D6" s="85"/>
      <c r="E6" s="85" t="s">
        <v>226</v>
      </c>
      <c r="F6" s="85">
        <v>1</v>
      </c>
    </row>
    <row r="9" spans="1:6" ht="15" customHeight="1">
      <c r="A9" s="13" t="s">
        <v>388</v>
      </c>
      <c r="B9" s="13" t="s">
        <v>378</v>
      </c>
      <c r="C9" s="13" t="s">
        <v>389</v>
      </c>
      <c r="D9" s="13" t="s">
        <v>381</v>
      </c>
      <c r="E9" s="13" t="s">
        <v>390</v>
      </c>
      <c r="F9" s="13" t="s">
        <v>382</v>
      </c>
    </row>
    <row r="10" spans="1:6" ht="15">
      <c r="A10" s="85" t="s">
        <v>228</v>
      </c>
      <c r="B10" s="85">
        <v>1</v>
      </c>
      <c r="C10" s="85" t="s">
        <v>228</v>
      </c>
      <c r="D10" s="85">
        <v>1</v>
      </c>
      <c r="E10" s="85" t="s">
        <v>227</v>
      </c>
      <c r="F10" s="85">
        <v>1</v>
      </c>
    </row>
    <row r="11" spans="1:6" ht="15">
      <c r="A11" s="85" t="s">
        <v>227</v>
      </c>
      <c r="B11" s="85">
        <v>1</v>
      </c>
      <c r="C11" s="85"/>
      <c r="D11" s="85"/>
      <c r="E11" s="85"/>
      <c r="F11" s="85"/>
    </row>
    <row r="14" spans="1:6" ht="15" customHeight="1">
      <c r="A14" s="13" t="s">
        <v>392</v>
      </c>
      <c r="B14" s="13" t="s">
        <v>378</v>
      </c>
      <c r="C14" s="13" t="s">
        <v>402</v>
      </c>
      <c r="D14" s="13" t="s">
        <v>381</v>
      </c>
      <c r="E14" s="13" t="s">
        <v>408</v>
      </c>
      <c r="F14" s="13" t="s">
        <v>382</v>
      </c>
    </row>
    <row r="15" spans="1:6" ht="15">
      <c r="A15" s="91" t="s">
        <v>393</v>
      </c>
      <c r="B15" s="91">
        <v>6</v>
      </c>
      <c r="C15" s="91" t="s">
        <v>398</v>
      </c>
      <c r="D15" s="91">
        <v>3</v>
      </c>
      <c r="E15" s="91" t="s">
        <v>216</v>
      </c>
      <c r="F15" s="91">
        <v>2</v>
      </c>
    </row>
    <row r="16" spans="1:6" ht="15">
      <c r="A16" s="91" t="s">
        <v>394</v>
      </c>
      <c r="B16" s="91">
        <v>0</v>
      </c>
      <c r="C16" s="91" t="s">
        <v>399</v>
      </c>
      <c r="D16" s="91">
        <v>3</v>
      </c>
      <c r="E16" s="91" t="s">
        <v>217</v>
      </c>
      <c r="F16" s="91">
        <v>2</v>
      </c>
    </row>
    <row r="17" spans="1:6" ht="15">
      <c r="A17" s="91" t="s">
        <v>395</v>
      </c>
      <c r="B17" s="91">
        <v>0</v>
      </c>
      <c r="C17" s="91" t="s">
        <v>400</v>
      </c>
      <c r="D17" s="91">
        <v>3</v>
      </c>
      <c r="E17" s="91"/>
      <c r="F17" s="91"/>
    </row>
    <row r="18" spans="1:6" ht="15">
      <c r="A18" s="91" t="s">
        <v>396</v>
      </c>
      <c r="B18" s="91">
        <v>77</v>
      </c>
      <c r="C18" s="91" t="s">
        <v>401</v>
      </c>
      <c r="D18" s="91">
        <v>3</v>
      </c>
      <c r="E18" s="91"/>
      <c r="F18" s="91"/>
    </row>
    <row r="19" spans="1:6" ht="15">
      <c r="A19" s="91" t="s">
        <v>397</v>
      </c>
      <c r="B19" s="91">
        <v>83</v>
      </c>
      <c r="C19" s="91" t="s">
        <v>403</v>
      </c>
      <c r="D19" s="91">
        <v>3</v>
      </c>
      <c r="E19" s="91"/>
      <c r="F19" s="91"/>
    </row>
    <row r="20" spans="1:6" ht="15">
      <c r="A20" s="91" t="s">
        <v>217</v>
      </c>
      <c r="B20" s="91">
        <v>5</v>
      </c>
      <c r="C20" s="91" t="s">
        <v>404</v>
      </c>
      <c r="D20" s="91">
        <v>3</v>
      </c>
      <c r="E20" s="91"/>
      <c r="F20" s="91"/>
    </row>
    <row r="21" spans="1:6" ht="15">
      <c r="A21" s="91" t="s">
        <v>398</v>
      </c>
      <c r="B21" s="91">
        <v>3</v>
      </c>
      <c r="C21" s="91" t="s">
        <v>405</v>
      </c>
      <c r="D21" s="91">
        <v>3</v>
      </c>
      <c r="E21" s="91"/>
      <c r="F21" s="91"/>
    </row>
    <row r="22" spans="1:6" ht="15">
      <c r="A22" s="91" t="s">
        <v>399</v>
      </c>
      <c r="B22" s="91">
        <v>3</v>
      </c>
      <c r="C22" s="91" t="s">
        <v>406</v>
      </c>
      <c r="D22" s="91">
        <v>3</v>
      </c>
      <c r="E22" s="91"/>
      <c r="F22" s="91"/>
    </row>
    <row r="23" spans="1:6" ht="15">
      <c r="A23" s="91" t="s">
        <v>400</v>
      </c>
      <c r="B23" s="91">
        <v>3</v>
      </c>
      <c r="C23" s="91" t="s">
        <v>407</v>
      </c>
      <c r="D23" s="91">
        <v>3</v>
      </c>
      <c r="E23" s="91"/>
      <c r="F23" s="91"/>
    </row>
    <row r="24" spans="1:6" ht="15">
      <c r="A24" s="91" t="s">
        <v>401</v>
      </c>
      <c r="B24" s="91">
        <v>3</v>
      </c>
      <c r="C24" s="91" t="s">
        <v>214</v>
      </c>
      <c r="D24" s="91">
        <v>3</v>
      </c>
      <c r="E24" s="91"/>
      <c r="F24" s="91"/>
    </row>
    <row r="27" spans="1:6" ht="15" customHeight="1">
      <c r="A27" s="13" t="s">
        <v>412</v>
      </c>
      <c r="B27" s="13" t="s">
        <v>378</v>
      </c>
      <c r="C27" s="13" t="s">
        <v>423</v>
      </c>
      <c r="D27" s="13" t="s">
        <v>381</v>
      </c>
      <c r="E27" s="85" t="s">
        <v>424</v>
      </c>
      <c r="F27" s="85" t="s">
        <v>382</v>
      </c>
    </row>
    <row r="28" spans="1:6" ht="15">
      <c r="A28" s="91" t="s">
        <v>413</v>
      </c>
      <c r="B28" s="91">
        <v>3</v>
      </c>
      <c r="C28" s="91" t="s">
        <v>413</v>
      </c>
      <c r="D28" s="91">
        <v>3</v>
      </c>
      <c r="E28" s="91"/>
      <c r="F28" s="91"/>
    </row>
    <row r="29" spans="1:6" ht="15">
      <c r="A29" s="91" t="s">
        <v>414</v>
      </c>
      <c r="B29" s="91">
        <v>3</v>
      </c>
      <c r="C29" s="91" t="s">
        <v>414</v>
      </c>
      <c r="D29" s="91">
        <v>3</v>
      </c>
      <c r="E29" s="91"/>
      <c r="F29" s="91"/>
    </row>
    <row r="30" spans="1:6" ht="15">
      <c r="A30" s="91" t="s">
        <v>415</v>
      </c>
      <c r="B30" s="91">
        <v>3</v>
      </c>
      <c r="C30" s="91" t="s">
        <v>415</v>
      </c>
      <c r="D30" s="91">
        <v>3</v>
      </c>
      <c r="E30" s="91"/>
      <c r="F30" s="91"/>
    </row>
    <row r="31" spans="1:6" ht="15">
      <c r="A31" s="91" t="s">
        <v>416</v>
      </c>
      <c r="B31" s="91">
        <v>3</v>
      </c>
      <c r="C31" s="91" t="s">
        <v>416</v>
      </c>
      <c r="D31" s="91">
        <v>3</v>
      </c>
      <c r="E31" s="91"/>
      <c r="F31" s="91"/>
    </row>
    <row r="32" spans="1:6" ht="15">
      <c r="A32" s="91" t="s">
        <v>417</v>
      </c>
      <c r="B32" s="91">
        <v>3</v>
      </c>
      <c r="C32" s="91" t="s">
        <v>417</v>
      </c>
      <c r="D32" s="91">
        <v>3</v>
      </c>
      <c r="E32" s="91"/>
      <c r="F32" s="91"/>
    </row>
    <row r="33" spans="1:6" ht="15">
      <c r="A33" s="91" t="s">
        <v>418</v>
      </c>
      <c r="B33" s="91">
        <v>3</v>
      </c>
      <c r="C33" s="91" t="s">
        <v>418</v>
      </c>
      <c r="D33" s="91">
        <v>3</v>
      </c>
      <c r="E33" s="91"/>
      <c r="F33" s="91"/>
    </row>
    <row r="34" spans="1:6" ht="15">
      <c r="A34" s="91" t="s">
        <v>419</v>
      </c>
      <c r="B34" s="91">
        <v>3</v>
      </c>
      <c r="C34" s="91" t="s">
        <v>419</v>
      </c>
      <c r="D34" s="91">
        <v>3</v>
      </c>
      <c r="E34" s="91"/>
      <c r="F34" s="91"/>
    </row>
    <row r="35" spans="1:6" ht="15">
      <c r="A35" s="91" t="s">
        <v>420</v>
      </c>
      <c r="B35" s="91">
        <v>3</v>
      </c>
      <c r="C35" s="91" t="s">
        <v>420</v>
      </c>
      <c r="D35" s="91">
        <v>3</v>
      </c>
      <c r="E35" s="91"/>
      <c r="F35" s="91"/>
    </row>
    <row r="36" spans="1:6" ht="15">
      <c r="A36" s="91" t="s">
        <v>421</v>
      </c>
      <c r="B36" s="91">
        <v>3</v>
      </c>
      <c r="C36" s="91" t="s">
        <v>421</v>
      </c>
      <c r="D36" s="91">
        <v>3</v>
      </c>
      <c r="E36" s="91"/>
      <c r="F36" s="91"/>
    </row>
    <row r="37" spans="1:6" ht="15">
      <c r="A37" s="91" t="s">
        <v>422</v>
      </c>
      <c r="B37" s="91">
        <v>3</v>
      </c>
      <c r="C37" s="91" t="s">
        <v>422</v>
      </c>
      <c r="D37" s="91">
        <v>3</v>
      </c>
      <c r="E37" s="91"/>
      <c r="F37" s="91"/>
    </row>
    <row r="40" spans="1:6" ht="15" customHeight="1">
      <c r="A40" s="13" t="s">
        <v>427</v>
      </c>
      <c r="B40" s="13" t="s">
        <v>378</v>
      </c>
      <c r="C40" s="85" t="s">
        <v>429</v>
      </c>
      <c r="D40" s="85" t="s">
        <v>381</v>
      </c>
      <c r="E40" s="13" t="s">
        <v>430</v>
      </c>
      <c r="F40" s="13" t="s">
        <v>382</v>
      </c>
    </row>
    <row r="41" spans="1:6" ht="15">
      <c r="A41" s="85" t="s">
        <v>216</v>
      </c>
      <c r="B41" s="85">
        <v>2</v>
      </c>
      <c r="C41" s="85"/>
      <c r="D41" s="85"/>
      <c r="E41" s="85" t="s">
        <v>216</v>
      </c>
      <c r="F41" s="85">
        <v>2</v>
      </c>
    </row>
    <row r="44" spans="1:6" ht="15" customHeight="1">
      <c r="A44" s="13" t="s">
        <v>428</v>
      </c>
      <c r="B44" s="13" t="s">
        <v>378</v>
      </c>
      <c r="C44" s="13" t="s">
        <v>431</v>
      </c>
      <c r="D44" s="13" t="s">
        <v>381</v>
      </c>
      <c r="E44" s="13" t="s">
        <v>432</v>
      </c>
      <c r="F44" s="13" t="s">
        <v>382</v>
      </c>
    </row>
    <row r="45" spans="1:6" ht="15">
      <c r="A45" s="85" t="s">
        <v>217</v>
      </c>
      <c r="B45" s="85">
        <v>5</v>
      </c>
      <c r="C45" s="85" t="s">
        <v>214</v>
      </c>
      <c r="D45" s="85">
        <v>3</v>
      </c>
      <c r="E45" s="85" t="s">
        <v>217</v>
      </c>
      <c r="F45" s="85">
        <v>2</v>
      </c>
    </row>
    <row r="46" spans="1:6" ht="15">
      <c r="A46" s="85" t="s">
        <v>214</v>
      </c>
      <c r="B46" s="85">
        <v>3</v>
      </c>
      <c r="C46" s="85" t="s">
        <v>218</v>
      </c>
      <c r="D46" s="85">
        <v>3</v>
      </c>
      <c r="E46" s="85"/>
      <c r="F46" s="85"/>
    </row>
    <row r="47" spans="1:6" ht="15">
      <c r="A47" s="85" t="s">
        <v>218</v>
      </c>
      <c r="B47" s="85">
        <v>3</v>
      </c>
      <c r="C47" s="85" t="s">
        <v>217</v>
      </c>
      <c r="D47" s="85">
        <v>3</v>
      </c>
      <c r="E47" s="85"/>
      <c r="F47" s="85"/>
    </row>
    <row r="48" spans="1:6" ht="15">
      <c r="A48" s="85" t="s">
        <v>213</v>
      </c>
      <c r="B48" s="85">
        <v>2</v>
      </c>
      <c r="C48" s="85" t="s">
        <v>213</v>
      </c>
      <c r="D48" s="85">
        <v>2</v>
      </c>
      <c r="E48" s="85"/>
      <c r="F48" s="85"/>
    </row>
    <row r="51" spans="1:6" ht="15" customHeight="1">
      <c r="A51" s="13" t="s">
        <v>436</v>
      </c>
      <c r="B51" s="13" t="s">
        <v>378</v>
      </c>
      <c r="C51" s="13" t="s">
        <v>437</v>
      </c>
      <c r="D51" s="13" t="s">
        <v>381</v>
      </c>
      <c r="E51" s="13" t="s">
        <v>438</v>
      </c>
      <c r="F51" s="13" t="s">
        <v>382</v>
      </c>
    </row>
    <row r="52" spans="1:6" ht="15">
      <c r="A52" s="125" t="s">
        <v>216</v>
      </c>
      <c r="B52" s="85">
        <v>15405</v>
      </c>
      <c r="C52" s="125" t="s">
        <v>218</v>
      </c>
      <c r="D52" s="85">
        <v>10168</v>
      </c>
      <c r="E52" s="125" t="s">
        <v>216</v>
      </c>
      <c r="F52" s="85">
        <v>15405</v>
      </c>
    </row>
    <row r="53" spans="1:6" ht="15">
      <c r="A53" s="125" t="s">
        <v>218</v>
      </c>
      <c r="B53" s="85">
        <v>10168</v>
      </c>
      <c r="C53" s="125" t="s">
        <v>214</v>
      </c>
      <c r="D53" s="85">
        <v>323</v>
      </c>
      <c r="E53" s="125" t="s">
        <v>212</v>
      </c>
      <c r="F53" s="85">
        <v>369</v>
      </c>
    </row>
    <row r="54" spans="1:6" ht="15">
      <c r="A54" s="125" t="s">
        <v>212</v>
      </c>
      <c r="B54" s="85">
        <v>369</v>
      </c>
      <c r="C54" s="125" t="s">
        <v>215</v>
      </c>
      <c r="D54" s="85">
        <v>60</v>
      </c>
      <c r="E54" s="125" t="s">
        <v>217</v>
      </c>
      <c r="F54" s="85">
        <v>96</v>
      </c>
    </row>
    <row r="55" spans="1:6" ht="15">
      <c r="A55" s="125" t="s">
        <v>214</v>
      </c>
      <c r="B55" s="85">
        <v>323</v>
      </c>
      <c r="C55" s="125" t="s">
        <v>213</v>
      </c>
      <c r="D55" s="85">
        <v>38</v>
      </c>
      <c r="E55" s="125"/>
      <c r="F55" s="85"/>
    </row>
    <row r="56" spans="1:6" ht="15">
      <c r="A56" s="125" t="s">
        <v>217</v>
      </c>
      <c r="B56" s="85">
        <v>96</v>
      </c>
      <c r="C56" s="125"/>
      <c r="D56" s="85"/>
      <c r="E56" s="125"/>
      <c r="F56" s="85"/>
    </row>
    <row r="57" spans="1:6" ht="15">
      <c r="A57" s="125" t="s">
        <v>215</v>
      </c>
      <c r="B57" s="85">
        <v>60</v>
      </c>
      <c r="C57" s="125"/>
      <c r="D57" s="85"/>
      <c r="E57" s="125"/>
      <c r="F57" s="85"/>
    </row>
    <row r="58" spans="1:6" ht="15">
      <c r="A58" s="125" t="s">
        <v>213</v>
      </c>
      <c r="B58" s="85">
        <v>38</v>
      </c>
      <c r="C58" s="125"/>
      <c r="D58" s="85"/>
      <c r="E58" s="125"/>
      <c r="F58" s="85"/>
    </row>
  </sheetData>
  <hyperlinks>
    <hyperlink ref="A2" r:id="rId1" display="https://www.newshub.co.nz/home/rural/2019/07/mpi-director-general-apologises-to-farmers-for-the-way-the-ministry-handled-m-bovis-eradication.html"/>
    <hyperlink ref="E2" r:id="rId2" display="https://www.newshub.co.nz/home/rural/2019/07/mpi-director-general-apologises-to-farmers-for-the-way-the-ministry-handled-m-bovis-eradication.html"/>
  </hyperlinks>
  <printOptions/>
  <pageMargins left="0.7" right="0.7" top="0.75" bottom="0.75" header="0.3" footer="0.3"/>
  <pageSetup orientation="portrait" paperSize="9"/>
  <tableParts>
    <tablePart r:id="rId6"/>
    <tablePart r:id="rId10"/>
    <tablePart r:id="rId5"/>
    <tablePart r:id="rId7"/>
    <tablePart r:id="rId8"/>
    <tablePart r:id="rId4"/>
    <tablePart r:id="rId9"/>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