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<sst xmlns="http://schemas.openxmlformats.org/spreadsheetml/2006/main" count="1131" uniqueCount="554">
  <si>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</si>
  <si>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</si>
  <si>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</si>
  <si>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</si>
  <si>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</si>
  <si>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</si>
  <si>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</si>
  <si>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</si>
  <si>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</si>
  <si>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</si>
  <si>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</si>
  <si>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</si>
  <si>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</si>
  <si>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</si>
  <si>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</si>
  <si>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</si>
  <si>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</si>
  <si>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</si>
  <si>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</si>
  <si>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</si>
  <si>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</si>
  <si>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</si>
  <si>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</si>
  <si>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</si>
  <si>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</si>
  <si>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</si>
  <si>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</si>
  <si>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</si>
  <si>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</si>
  <si>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</si>
  <si>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</si>
  <si>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</si>
  <si>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</si>
  <si>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</si>
  <si>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</si>
  <si>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</si>
  <si>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</si>
  <si>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</si>
  <si>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</si>
  <si>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</si>
  <si>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</si>
  <si>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</si>
  <si>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</si>
  <si>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</si>
  <si>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</si>
  <si>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</si>
  <si>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</si>
  <si>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</si>
  <si>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</si>
  <si>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</si>
  <si>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</si>
  <si>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</si>
  <si>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</si>
  <si>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</si>
  <si>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</si>
  <si>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</si>
  <si>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</si>
  <si>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</si>
  <si>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</si>
  <si>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</si>
  <si>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</si>
  <si>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</si>
  <si>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</si>
  <si>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</si>
  <si>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</si>
  <si>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</si>
  <si>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</si>
  <si>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</si>
  <si>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</si>
  <si>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</si>
  <si>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</si>
  <si>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</si>
  <si>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</si>
  <si>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</si>
  <si>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</si>
  <si>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</si>
  <si>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</si>
  <si>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</si>
  <si>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</si>
  <si>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</si>
  <si>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</si>
  <si>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</si>
  <si>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</si>
  <si>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</si>
  <si>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</si>
  <si>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</si>
  <si>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</si>
  <si>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</si>
  <si>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</si>
  <si>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</si>
  <si>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</si>
  <si>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</si>
  <si>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</si>
  <si>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</si>
  <si>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</si>
  <si>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</si>
  <si>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</si>
  <si>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</si>
  <si>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</si>
  <si>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</si>
  <si>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</si>
  <si>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</si>
  <si>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</si>
  <si>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</si>
  <si>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</si>
  <si>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</si>
  <si>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</si>
  <si>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</si>
  <si>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</si>
  <si>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</si>
  <si>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</si>
  <si>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</si>
  <si>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</si>
  <si>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</si>
  <si>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</si>
  <si>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</si>
  <si>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</si>
  <si>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</si>
  <si>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</si>
  <si>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</si>
  <si>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</si>
  <si>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</si>
  <si>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</si>
  <si>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</si>
  <si>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</si>
  <si>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</si>
  <si>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</si>
  <si>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</si>
  <si>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</si>
  <si>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</si>
  <si>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</si>
  <si>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</si>
  <si>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</si>
  <si>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</si>
  <si>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</si>
  <si>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</si>
  <si>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</si>
  <si>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</si>
  <si>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</si>
  <si>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</si>
  <si>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</si>
  <si>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</si>
  <si>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</si>
  <si>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</si>
  <si>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</si>
  <si>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</si>
  <si>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</si>
  <si>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</si>
  <si>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</si>
  <si>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</si>
  <si>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</si>
  <si>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</si>
  <si>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</si>
  <si>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</si>
  <si>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</si>
  <si>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</si>
  <si>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</si>
  <si>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</si>
  <si>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</si>
  <si>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</si>
  <si>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</si>
  <si>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</si>
  <si>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</si>
  <si>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</si>
  <si>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</si>
  <si>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</si>
  <si>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</si>
  <si>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</si>
  <si>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</si>
  <si>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</si>
  <si>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</si>
  <si>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</si>
  <si>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</si>
  <si>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</si>
  <si>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</si>
  <si>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</si>
  <si>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</si>
  <si>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</si>
  <si>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</si>
  <si>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</si>
  <si>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</si>
  <si>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</si>
  <si>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</si>
  <si>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</si>
  <si>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</si>
  <si>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</si>
  <si>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</si>
  <si>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</si>
  <si>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</si>
  <si>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</si>
  <si>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</si>
  <si>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</si>
  <si>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</si>
  <si>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</si>
  <si>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</si>
  <si>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</si>
  <si>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</si>
  <si>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</si>
  <si>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</si>
  <si>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</si>
  <si>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</si>
  <si>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</si>
  <si>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</si>
  <si>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</si>
  <si>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</si>
  <si>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</si>
  <si>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</si>
  <si>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</si>
  <si>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</si>
  <si>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</si>
  <si>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</si>
  <si>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</si>
  <si>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_shahd_sayed</t>
  </si>
  <si>
    <t>akyolycel</t>
  </si>
  <si>
    <t>misrstars</t>
  </si>
  <si>
    <t>arezkiath</t>
  </si>
  <si>
    <t>yosidehoe</t>
  </si>
  <si>
    <t>mufessire_672</t>
  </si>
  <si>
    <t>sabahsidou</t>
  </si>
  <si>
    <t>dzsarc</t>
  </si>
  <si>
    <t>adlenmeddi</t>
  </si>
  <si>
    <t>sucette__</t>
  </si>
  <si>
    <t>Replies to</t>
  </si>
  <si>
    <t>Mentions</t>
  </si>
  <si>
    <t>@yosidehoe did you go to al saha today wearing a white shirt, black pants, high bun and silver hoops?BECAUSE I THINK I SAW YOU</t>
  </si>
  <si>
    <t>@mufessire_672 ++Lâkin Allah kimseye "Al sana makam, al saha ihale, al sana memuriyet. Dünya da sana veriyorum; ahireti unut!" demesin.
Allah gerçekten hidayeti istediğine veriyor. Sonra dilerse ondan hidayeti çekip alıyor. 
Acaba gezegenler bu konuda ne diyor? _xD83D__xDE02__xD83D__xDE02_</t>
  </si>
  <si>
    <t>تردد قناة الساحة AL Saha أغسطس 2019 على النايل سات https://t.co/GW0pXEhUnm</t>
  </si>
  <si>
    <t>@sabahsidou Yatik Al Saha.</t>
  </si>
  <si>
    <t>@Dzsarc Tu as raison, Yatik Al Saha.</t>
  </si>
  <si>
    <t>@sucette__ @adlenmeddi Très belle chanson, et de belles paroles, j'aime beaucoup. YATIK AL SAHA.</t>
  </si>
  <si>
    <t>https://www.ngmisr.com/tech/saha-channel-frequency</t>
  </si>
  <si>
    <t>ngmisr.com</t>
  </si>
  <si>
    <t>http://pbs.twimg.com/profile_images/1134917334974566402/1jqA8Ywb_normal.jpg</t>
  </si>
  <si>
    <t>http://pbs.twimg.com/profile_images/1752415651/14769_1172379789284_1221714711_30509657_6567_n_normal.jpg</t>
  </si>
  <si>
    <t>http://pbs.twimg.com/profile_images/582108096350302208/AvTNhW8P_normal.png</t>
  </si>
  <si>
    <t>http://pbs.twimg.com/profile_images/1160533753955082240/JGWyKHyH_normal.jpg</t>
  </si>
  <si>
    <t>https://twitter.com/#!/_shahd_sayed/status/1162865134848618496</t>
  </si>
  <si>
    <t>https://twitter.com/#!/akyolycel/status/1163385098793885696</t>
  </si>
  <si>
    <t>https://twitter.com/#!/misrstars/status/1164968916017451009</t>
  </si>
  <si>
    <t>https://twitter.com/#!/arezkiath/status/1162014922466893827</t>
  </si>
  <si>
    <t>https://twitter.com/#!/arezkiath/status/1162116254070689800</t>
  </si>
  <si>
    <t>https://twitter.com/#!/arezkiath/status/1165016073894322177</t>
  </si>
  <si>
    <t>1162865134848618496</t>
  </si>
  <si>
    <t>1163385098793885696</t>
  </si>
  <si>
    <t>1164968916017451009</t>
  </si>
  <si>
    <t>1162014922466893827</t>
  </si>
  <si>
    <t>1162116254070689800</t>
  </si>
  <si>
    <t>1165016073894322177</t>
  </si>
  <si>
    <t>1163384512342122496</t>
  </si>
  <si>
    <t>1162012022176911362</t>
  </si>
  <si>
    <t>1162056697940238336</t>
  </si>
  <si>
    <t>1164836113061539851</t>
  </si>
  <si>
    <t>1123314078833885187</t>
  </si>
  <si>
    <t>309118812</t>
  </si>
  <si>
    <t/>
  </si>
  <si>
    <t>2425780164</t>
  </si>
  <si>
    <t>1035635329926156289</t>
  </si>
  <si>
    <t>2485837547</t>
  </si>
  <si>
    <t>en</t>
  </si>
  <si>
    <t>tr</t>
  </si>
  <si>
    <t>ar</t>
  </si>
  <si>
    <t>in</t>
  </si>
  <si>
    <t>et</t>
  </si>
  <si>
    <t>fr</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</si>
  <si>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</si>
  <si>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</si>
  <si>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</si>
  <si>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</si>
  <si>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</si>
  <si>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</si>
  <si>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</si>
  <si>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</si>
  <si>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</si>
  <si>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</si>
  <si>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</si>
  <si>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</si>
  <si>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</si>
  <si>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</si>
  <si>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</si>
  <si>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</si>
  <si>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</si>
  <si>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</si>
  <si>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</si>
  <si>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</si>
  <si>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</si>
  <si>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</si>
  <si>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شهد</t>
  </si>
  <si>
    <t>YOSIDEHOE</t>
  </si>
  <si>
    <t>Yücel Akyol</t>
  </si>
  <si>
    <t>زبيدة مريم</t>
  </si>
  <si>
    <t>نجوم مصرية</t>
  </si>
  <si>
    <t>Arezki-Ath-Yahia</t>
  </si>
  <si>
    <t>SABAH</t>
  </si>
  <si>
    <t>ناقد ساخر</t>
  </si>
  <si>
    <t>Adlène Meddi</t>
  </si>
  <si>
    <t>sucette ⵣ</t>
  </si>
  <si>
    <t>instagram: shahdkhalid__</t>
  </si>
  <si>
    <t>18|| Baltimore,Maryland || #LGBT-Liberian _xD83C__xDDF1__xD83C__xDDF7_|| Model || Designer || KCMO _xD83D__xDCCD_</t>
  </si>
  <si>
    <t>İlahiyatçı (672)/Tefsir Doktora Talebesi/ Hafize/ Blog Yazarı/ 
*Kur'an,Sünnet ve Doğru bildiğinden tavizsiz.☝Zalimler için yaşasın Cehennem!</t>
  </si>
  <si>
    <t>بوابة ويب إخبارية مصرية مستقلة، تنشر باللغة العربية تنقل أخبار مصر والعالم العاجلة والرائجة لحظة بلحظة.</t>
  </si>
  <si>
    <t>Un homme juste ...</t>
  </si>
  <si>
    <t>بكل أحترام الخاص ممنوع _xD83D__xDE0A_</t>
  </si>
  <si>
    <t>لا أنتقد بدافع الكراهية و لا بخلفيات سياسية أو عرقية أو غيرها . صفحتي هي مختبري _xD83D__xDD0E_ الذي أحلل منه كل ما يدور في العالم _xD83C__xDF10_. تغريداتي تعبر عن وجهة نظري.</t>
  </si>
  <si>
    <t>Journaliste #Algérie auteur #1994. Obsédé par le DeepState DZ (existe t-il vraiment ?),J-P Manchette, M. Darwich et nos années 90'. AKA Les Corsaires Associés_xD83D__xDE0E_</t>
  </si>
  <si>
    <t>Ne reste que parmi les amoureux, des autres éloigne-toi. Bien que ta flamme embrase le monde, Le feu meurt par la compagnie des cendres. #Rûmi</t>
  </si>
  <si>
    <t>Khartoum</t>
  </si>
  <si>
    <t>Kansas City, MO</t>
  </si>
  <si>
    <t>Istanbuli</t>
  </si>
  <si>
    <t>Egypt</t>
  </si>
  <si>
    <t>Algeria</t>
  </si>
  <si>
    <t>Alger</t>
  </si>
  <si>
    <t>_xD83C__xDFF3_️‍_xD83C__xDF08_</t>
  </si>
  <si>
    <t>https://t.co/v6cgWw2qH3</t>
  </si>
  <si>
    <t>https://t.co/EUyJH1TXR1</t>
  </si>
  <si>
    <t>https://t.co/WQg073buXN</t>
  </si>
  <si>
    <t>https://t.co/9jf0P1jOpY</t>
  </si>
  <si>
    <t>https://pbs.twimg.com/profile_banners/1083087605896482817/1558202800</t>
  </si>
  <si>
    <t>https://pbs.twimg.com/profile_banners/1542374402/1528766595</t>
  </si>
  <si>
    <t>https://pbs.twimg.com/profile_banners/309118812/1357339166</t>
  </si>
  <si>
    <t>https://pbs.twimg.com/profile_banners/885901213111341058/1544621047</t>
  </si>
  <si>
    <t>https://pbs.twimg.com/profile_banners/83710870/1422554628</t>
  </si>
  <si>
    <t>https://pbs.twimg.com/profile_banners/2425780164/1530875093</t>
  </si>
  <si>
    <t>https://pbs.twimg.com/profile_banners/1035635329926156289/1535751230</t>
  </si>
  <si>
    <t>https://pbs.twimg.com/profile_banners/11714622/1552591633</t>
  </si>
  <si>
    <t>https://pbs.twimg.com/profile_banners/2485837547/1501619095</t>
  </si>
  <si>
    <t>http://abs.twimg.com/images/themes/theme1/bg.png</t>
  </si>
  <si>
    <t>http://abs.twimg.com/images/themes/theme16/bg.gif</t>
  </si>
  <si>
    <t>http://abs.twimg.com/images/themes/theme19/bg.gif</t>
  </si>
  <si>
    <t>http://abs.twimg.com/images/themes/theme5/bg.gif</t>
  </si>
  <si>
    <t>http://pbs.twimg.com/profile_images/1008915332038316032/aUEh7Dvn_normal.jpg</t>
  </si>
  <si>
    <t>http://pbs.twimg.com/profile_images/1146520137824112640/egWO-zji_normal.jpg</t>
  </si>
  <si>
    <t>http://pbs.twimg.com/profile_images/1003644331482284033/NSIiPi7C_normal.jpg</t>
  </si>
  <si>
    <t>http://pbs.twimg.com/profile_images/1154149342346981376/ZmBQypEd_normal.jpg</t>
  </si>
  <si>
    <t>http://pbs.twimg.com/profile_images/1123283297075908608/hNtSIzuy_normal.png</t>
  </si>
  <si>
    <t>http://pbs.twimg.com/profile_images/1141760154679091200/bXURqid5_normal.jpg</t>
  </si>
  <si>
    <t>Open Twitter Page for This Person</t>
  </si>
  <si>
    <t>https://twitter.com/_shahd_sayed</t>
  </si>
  <si>
    <t>https://twitter.com/yosidehoe</t>
  </si>
  <si>
    <t>https://twitter.com/akyolycel</t>
  </si>
  <si>
    <t>https://twitter.com/mufessire_672</t>
  </si>
  <si>
    <t>https://twitter.com/misrstars</t>
  </si>
  <si>
    <t>https://twitter.com/arezkiath</t>
  </si>
  <si>
    <t>https://twitter.com/sabahsidou</t>
  </si>
  <si>
    <t>https://twitter.com/dzsarc</t>
  </si>
  <si>
    <t>https://twitter.com/adlenmeddi</t>
  </si>
  <si>
    <t>https://twitter.com/sucette__</t>
  </si>
  <si>
    <t>_shahd_sayed
@yosidehoe did you go to al saha
today wearing a white shirt, black
pants, high bun and silver hoops?BECAUSE
I THINK I SAW YOU</t>
  </si>
  <si>
    <t xml:space="preserve">yosidehoe
</t>
  </si>
  <si>
    <t>akyolycel
@mufessire_672 ++Lâkin Allah kimseye
"Al sana makam, al saha ihale,
al sana memuriyet. Dünya da sana
veriyorum; ahireti unut!" demesin.
Allah gerçekten hidayeti istediğine
veriyor. Sonra dilerse ondan hidayeti
çekip alıyor. Acaba gezegenler
bu konuda ne diyor? _xD83D__xDE02__xD83D__xDE02_</t>
  </si>
  <si>
    <t xml:space="preserve">mufessire_672
</t>
  </si>
  <si>
    <t>misrstars
تردد قناة الساحة AL Saha أغسطس
2019 على النايل سات https://t.co/GW0pXEhUnm</t>
  </si>
  <si>
    <t>arezkiath
@sucette__ @adlenmeddi Très belle
chanson, et de belles paroles,
j'aime beaucoup. YATIK AL SAHA.</t>
  </si>
  <si>
    <t xml:space="preserve">sabahsidou
</t>
  </si>
  <si>
    <t xml:space="preserve">dzsarc
</t>
  </si>
  <si>
    <t xml:space="preserve">adlenmeddi
</t>
  </si>
  <si>
    <t xml:space="preserve">sucette__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</si>
  <si>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</si>
  <si>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</si>
  <si>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</si>
  <si>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</si>
  <si>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</si>
  <si>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</si>
  <si>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</si>
  <si>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</si>
  <si>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</si>
  <si>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</si>
  <si>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</si>
  <si>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</si>
  <si>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</si>
  <si>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</si>
  <si>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</si>
  <si>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</si>
  <si>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</si>
  <si>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</si>
  <si>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</si>
  <si>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</si>
  <si>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</si>
  <si>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</si>
  <si>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</si>
  <si>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</si>
  <si>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</si>
  <si>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</si>
  <si>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</si>
  <si>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</si>
  <si>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</si>
  <si>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</si>
  <si>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</si>
  <si>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</si>
  <si>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</si>
  <si>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</si>
  <si>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</si>
  <si>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</si>
  <si>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</si>
  <si>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</si>
  <si>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</si>
  <si>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</si>
  <si>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</si>
  <si>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</si>
  <si>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</si>
  <si>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</si>
  <si>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</si>
  <si>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</si>
  <si>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</si>
  <si>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</si>
  <si>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</si>
  <si>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</si>
  <si>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</si>
  <si>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</si>
  <si>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</si>
  <si>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</si>
  <si>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</si>
  <si>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</si>
  <si>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</si>
  <si>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</si>
  <si>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</si>
  <si>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</si>
  <si>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</si>
  <si>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</si>
  <si>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</si>
  <si>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</si>
  <si>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</si>
  <si>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</si>
  <si>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</si>
  <si>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</si>
  <si>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</si>
  <si>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</si>
  <si>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</si>
  <si>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</si>
  <si>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</si>
  <si>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</si>
  <si>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</si>
  <si>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</si>
  <si>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</si>
  <si>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</si>
  <si>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</si>
  <si>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</si>
  <si>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saha</t>
  </si>
  <si>
    <t>yatik</t>
  </si>
  <si>
    <t>sana</t>
  </si>
  <si>
    <t>allah</t>
  </si>
  <si>
    <t>hidayeti</t>
  </si>
  <si>
    <t>Top Words in Tweet in G1</t>
  </si>
  <si>
    <t>Top Words in Tweet in G2</t>
  </si>
  <si>
    <t>Top Words in Tweet in G3</t>
  </si>
  <si>
    <t>Top Words in Tweet in G4</t>
  </si>
  <si>
    <t>Top Words in Tweet</t>
  </si>
  <si>
    <t>yatik saha</t>
  </si>
  <si>
    <t>sana allah hidayeti</t>
  </si>
  <si>
    <t>Top Word Pairs in Tweet in Entire Graph</t>
  </si>
  <si>
    <t>yatik,saha</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</si>
  <si>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</si>
  <si>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</si>
  <si>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</si>
  <si>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</si>
  <si>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</si>
  <si>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</si>
  <si>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</si>
  <si>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</si>
  <si>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</si>
  <si>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</si>
  <si>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</si>
  <si>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</si>
  <si>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</si>
  <si>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</si>
  <si>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</si>
  <si>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</si>
  <si>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sucette__ sabahsidou dzsarc</t>
  </si>
  <si>
    <t>Top Mentioned in Tweet</t>
  </si>
  <si>
    <t>Top Tweeters in Entire Graph</t>
  </si>
  <si>
    <t>Top Tweeters in G1</t>
  </si>
  <si>
    <t>Top Tweeters in G2</t>
  </si>
  <si>
    <t>Top Tweeters in G3</t>
  </si>
  <si>
    <t>Top Tweeters in G4</t>
  </si>
  <si>
    <t>Top Tweeters</t>
  </si>
  <si>
    <t>sucette__ adlenmeddi sabahsidou dzsarc arezkiath</t>
  </si>
  <si>
    <t>akyolycel mufessire_672</t>
  </si>
  <si>
    <t>yosidehoe _shahd_sayed</t>
  </si>
  <si>
    <t>Top URLs in Tweet by Count</t>
  </si>
  <si>
    <t>Top URLs in Tweet by Salience</t>
  </si>
  <si>
    <t>Top Domains in Tweet by Count</t>
  </si>
  <si>
    <t>Top Domains in Tweet by Salience</t>
  </si>
  <si>
    <t>Top Hashtags in Tweet by Count</t>
  </si>
  <si>
    <t>Top Hashtags in Tweet by Salience</t>
  </si>
  <si>
    <t>Top Words in Tweet by Count</t>
  </si>
  <si>
    <t>yosidehoe go al saha today wearing white shirt black pants</t>
  </si>
  <si>
    <t>al sana allah hidayeti mufessire_672 lâkin kimseye makam saha ihale</t>
  </si>
  <si>
    <t>تردد قناة الساحة al saha أغسطس 2019 على النايل سات</t>
  </si>
  <si>
    <t>yatik al saha sucette__ adlenmeddi très belle chanson et de</t>
  </si>
  <si>
    <t>Top Words in Tweet by Salience</t>
  </si>
  <si>
    <t>sucette__ adlenmeddi très belle chanson et de belles paroles j'aime</t>
  </si>
  <si>
    <t>Top Word Pairs in Tweet by Count</t>
  </si>
  <si>
    <t>yosidehoe,go  go,al  al,saha  saha,today  today,wearing  wearing,white  white,shirt  shirt,black  black,pants  pants,high</t>
  </si>
  <si>
    <t>al,sana  mufessire_672,lâkin  lâkin,allah  allah,kimseye  kimseye,al  sana,makam  makam,al  al,saha  saha,ihale  ihale,al</t>
  </si>
  <si>
    <t>تردد,قناة  قناة,الساحة  الساحة,al  al,saha  saha,أغسطس  أغسطس,2019  2019,على  على,النايل  النايل,سات</t>
  </si>
  <si>
    <t>yatik,al  al,saha  sucette__,adlenmeddi  adlenmeddi,très  très,belle  belle,chanson  chanson,et  et,de  de,belles  belles,paroles</t>
  </si>
  <si>
    <t>Top Word Pairs in Tweet by Salience</t>
  </si>
  <si>
    <t>sucette__,adlenmeddi  adlenmeddi,très  très,belle  belle,chanson  chanson,et  et,de  de,belles  belles,paroles  paroles,j'aime  j'aime,beaucoup</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</si>
  <si>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</si>
  <si>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</si>
  <si>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</si>
  <si>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</si>
  <si>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</si>
  <si>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</si>
  <si>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</si>
  <si>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</si>
  <si>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</si>
  <si>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</si>
  <si>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</si>
  <si>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</si>
  <si>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</si>
  <si>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</si>
  <si>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</si>
  <si>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</si>
  <si>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</si>
  <si>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</si>
  <si>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</si>
  <si>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</si>
  <si>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</si>
  <si>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</si>
  <si>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</si>
  <si>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</si>
  <si>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</si>
  <si>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</si>
  <si>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</si>
  <si>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</si>
  <si>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</si>
  <si>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</si>
  <si>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</si>
  <si>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</si>
  <si>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</si>
  <si>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</si>
  <si>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</si>
  <si>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</si>
  <si>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</si>
  <si>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</si>
  <si>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</si>
  <si>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</si>
  <si>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</si>
  <si>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</si>
  <si>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</si>
  <si>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</si>
  <si>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</si>
  <si>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</si>
  <si>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</si>
  <si>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</si>
  <si>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</si>
  <si>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</si>
  <si>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</si>
  <si>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</si>
  <si>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yatik saha</t>
  </si>
  <si>
    <t>G2: sana allah hidayeti</t>
  </si>
  <si>
    <t>Autofill Workbook Results</t>
  </si>
  <si>
    <t>Edge Weight▓1▓1▓0▓True▓Gray▓Red▓▓Edge Weight▓1▓1▓0▓3▓10▓False▓Edge Weight▓1▓1▓0▓35▓12▓False▓▓0▓0▓0▓True▓Black▓Black▓▓Followers▓56▓4238▓0▓162▓1000▓False▓▓0▓0▓0▓0▓0▓False▓▓0▓0▓0▓0▓0▓False▓▓0▓0▓0▓0▓0▓False</t>
  </si>
  <si>
    <t>GraphSource░GraphServerTwitterSearch▓GraphTerm░%22Al Saha%22▓ImportDescription░The graph represents a network of 10 Twitter users whose tweets in the requested range contained "%22Al Saha%22", or who were replied to or mentioned in those tweets.  The network was obtained from the NodeXL Graph Server on Sunday, 25 August 2019 at 00:29 UTC.
The requested start date was Sunday, 25 August 2019 at 00:01 UTC and the maximum number of days (going backward) was 14.
The maximum number of tweets collected was 5,000.
The tweets in the network were tweeted over the 8-day, 6-hour, 45-minute period from Thursday, 15 August 2019 at 14:55 UTC to Friday, 23 August 2019 at 21:40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</si>
</sst>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472788"/>
        <c:axId val="51601909"/>
      </c:barChart>
      <c:catAx>
        <c:axId val="504727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601909"/>
        <c:crosses val="autoZero"/>
        <c:auto val="1"/>
        <c:lblOffset val="100"/>
        <c:noMultiLvlLbl val="0"/>
      </c:catAx>
      <c:valAx>
        <c:axId val="51601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72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8/15/2019 14:55</c:v>
                </c:pt>
                <c:pt idx="1">
                  <c:v>8/15/2019 21:38</c:v>
                </c:pt>
                <c:pt idx="2">
                  <c:v>8/17/2019 23:13</c:v>
                </c:pt>
                <c:pt idx="3">
                  <c:v>8/19/2019 9:39</c:v>
                </c:pt>
                <c:pt idx="4">
                  <c:v>8/23/2019 18:33</c:v>
                </c:pt>
                <c:pt idx="5">
                  <c:v>8/23/2019 21:40</c:v>
                </c:pt>
              </c:strCache>
            </c:strRef>
          </c:cat>
          <c:val>
            <c:numRef>
              <c:f>'Time Series'!$B$26:$B$32</c:f>
              <c:numCache>
                <c:formatCode>General</c:formatCode>
                <c:ptCount val="6"/>
                <c:pt idx="0">
                  <c:v>1</c:v>
                </c:pt>
                <c:pt idx="1">
                  <c:v>1</c:v>
                </c:pt>
                <c:pt idx="2">
                  <c:v>1</c:v>
                </c:pt>
                <c:pt idx="3">
                  <c:v>1</c:v>
                </c:pt>
                <c:pt idx="4">
                  <c:v>1</c:v>
                </c:pt>
                <c:pt idx="5">
                  <c:v>2</c:v>
                </c:pt>
              </c:numCache>
            </c:numRef>
          </c:val>
        </c:ser>
        <c:axId val="53693550"/>
        <c:axId val="13479903"/>
      </c:barChart>
      <c:catAx>
        <c:axId val="53693550"/>
        <c:scaling>
          <c:orientation val="minMax"/>
        </c:scaling>
        <c:axPos val="b"/>
        <c:delete val="0"/>
        <c:numFmt formatCode="General" sourceLinked="1"/>
        <c:majorTickMark val="out"/>
        <c:minorTickMark val="none"/>
        <c:tickLblPos val="nextTo"/>
        <c:crossAx val="13479903"/>
        <c:crosses val="autoZero"/>
        <c:auto val="1"/>
        <c:lblOffset val="100"/>
        <c:noMultiLvlLbl val="0"/>
      </c:catAx>
      <c:valAx>
        <c:axId val="13479903"/>
        <c:scaling>
          <c:orientation val="minMax"/>
        </c:scaling>
        <c:axPos val="l"/>
        <c:majorGridlines/>
        <c:delete val="0"/>
        <c:numFmt formatCode="General" sourceLinked="1"/>
        <c:majorTickMark val="out"/>
        <c:minorTickMark val="none"/>
        <c:tickLblPos val="nextTo"/>
        <c:crossAx val="536935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763998"/>
        <c:axId val="19005071"/>
      </c:barChart>
      <c:catAx>
        <c:axId val="617639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005071"/>
        <c:crosses val="autoZero"/>
        <c:auto val="1"/>
        <c:lblOffset val="100"/>
        <c:noMultiLvlLbl val="0"/>
      </c:catAx>
      <c:valAx>
        <c:axId val="19005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63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827912"/>
        <c:axId val="63015753"/>
      </c:barChart>
      <c:catAx>
        <c:axId val="368279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015753"/>
        <c:crosses val="autoZero"/>
        <c:auto val="1"/>
        <c:lblOffset val="100"/>
        <c:noMultiLvlLbl val="0"/>
      </c:catAx>
      <c:valAx>
        <c:axId val="63015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27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270866"/>
        <c:axId val="4002339"/>
      </c:barChart>
      <c:catAx>
        <c:axId val="302708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02339"/>
        <c:crosses val="autoZero"/>
        <c:auto val="1"/>
        <c:lblOffset val="100"/>
        <c:noMultiLvlLbl val="0"/>
      </c:catAx>
      <c:valAx>
        <c:axId val="4002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70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021052"/>
        <c:axId val="55754013"/>
      </c:barChart>
      <c:catAx>
        <c:axId val="360210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754013"/>
        <c:crosses val="autoZero"/>
        <c:auto val="1"/>
        <c:lblOffset val="100"/>
        <c:noMultiLvlLbl val="0"/>
      </c:catAx>
      <c:valAx>
        <c:axId val="55754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21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024070"/>
        <c:axId val="19781175"/>
      </c:barChart>
      <c:catAx>
        <c:axId val="320240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781175"/>
        <c:crosses val="autoZero"/>
        <c:auto val="1"/>
        <c:lblOffset val="100"/>
        <c:noMultiLvlLbl val="0"/>
      </c:catAx>
      <c:valAx>
        <c:axId val="19781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24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812848"/>
        <c:axId val="58771313"/>
      </c:barChart>
      <c:catAx>
        <c:axId val="438128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771313"/>
        <c:crosses val="autoZero"/>
        <c:auto val="1"/>
        <c:lblOffset val="100"/>
        <c:noMultiLvlLbl val="0"/>
      </c:catAx>
      <c:valAx>
        <c:axId val="58771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12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179770"/>
        <c:axId val="62855883"/>
      </c:barChart>
      <c:catAx>
        <c:axId val="591797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855883"/>
        <c:crosses val="autoZero"/>
        <c:auto val="1"/>
        <c:lblOffset val="100"/>
        <c:noMultiLvlLbl val="0"/>
      </c:catAx>
      <c:valAx>
        <c:axId val="62855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79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832036"/>
        <c:axId val="58161733"/>
      </c:barChart>
      <c:catAx>
        <c:axId val="28832036"/>
        <c:scaling>
          <c:orientation val="minMax"/>
        </c:scaling>
        <c:axPos val="b"/>
        <c:delete val="1"/>
        <c:majorTickMark val="out"/>
        <c:minorTickMark val="none"/>
        <c:tickLblPos val="none"/>
        <c:crossAx val="58161733"/>
        <c:crosses val="autoZero"/>
        <c:auto val="1"/>
        <c:lblOffset val="100"/>
        <c:noMultiLvlLbl val="0"/>
      </c:catAx>
      <c:valAx>
        <c:axId val="58161733"/>
        <c:scaling>
          <c:orientation val="minMax"/>
        </c:scaling>
        <c:axPos val="l"/>
        <c:delete val="1"/>
        <c:majorTickMark val="out"/>
        <c:minorTickMark val="none"/>
        <c:tickLblPos val="none"/>
        <c:crossAx val="288320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Smith" refreshedVersion="5">
  <cacheSource type="worksheet">
    <worksheetSource ref="A2:BL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19-08-17T23:13:47.000"/>
        <d v="2019-08-19T09:39:56.000"/>
        <d v="2019-08-23T18:33:28.000"/>
        <d v="2019-08-15T14:55:21.000"/>
        <d v="2019-08-15T21:38:00.000"/>
        <d v="2019-08-23T21:40:5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_shahd_sayed"/>
    <s v="yosidehoe"/>
    <m/>
    <m/>
    <m/>
    <m/>
    <m/>
    <m/>
    <m/>
    <m/>
    <s v="No"/>
    <n v="3"/>
    <m/>
    <m/>
    <x v="0"/>
    <d v="2019-08-17T23:13:47.000"/>
    <s v="@yosidehoe did you go to al saha today wearing a white shirt, black pants, high bun and silver hoops?BECAUSE I THINK I SAW YOU"/>
    <m/>
    <m/>
    <x v="0"/>
    <m/>
    <s v="http://pbs.twimg.com/profile_images/1134917334974566402/1jqA8Ywb_normal.jpg"/>
    <x v="0"/>
    <s v="https://twitter.com/#!/_shahd_sayed/status/1162865134848618496"/>
    <m/>
    <m/>
    <s v="1162865134848618496"/>
    <m/>
    <b v="0"/>
    <n v="0"/>
    <s v="1123314078833885187"/>
    <b v="0"/>
    <s v="en"/>
    <m/>
    <s v=""/>
    <b v="0"/>
    <n v="0"/>
    <s v=""/>
    <s v="Twitter for Android"/>
    <b v="0"/>
    <s v="1162865134848618496"/>
    <s v="Tweet"/>
    <n v="0"/>
    <n v="0"/>
    <m/>
    <m/>
    <m/>
    <m/>
    <m/>
    <m/>
    <m/>
    <m/>
    <n v="1"/>
    <s v="3"/>
    <s v="3"/>
    <n v="0"/>
    <n v="0"/>
    <n v="0"/>
    <n v="0"/>
    <n v="0"/>
    <n v="0"/>
    <n v="25"/>
    <n v="100"/>
    <n v="25"/>
  </r>
  <r>
    <s v="akyolycel"/>
    <s v="mufessire_672"/>
    <m/>
    <m/>
    <m/>
    <m/>
    <m/>
    <m/>
    <m/>
    <m/>
    <s v="No"/>
    <n v="4"/>
    <m/>
    <m/>
    <x v="0"/>
    <d v="2019-08-19T09:39:56.000"/>
    <s v="@mufessire_672 ++Lâkin Allah kimseye &quot;Al sana makam, al saha ihale, al sana memuriyet. Dünya da sana veriyorum; ahireti unut!&quot; demesin._x000a_Allah gerçekten hidayeti istediğine veriyor. Sonra dilerse ondan hidayeti çekip alıyor. _x000a_Acaba gezegenler bu konuda ne diyor? 😂😂"/>
    <m/>
    <m/>
    <x v="0"/>
    <m/>
    <s v="http://pbs.twimg.com/profile_images/1752415651/14769_1172379789284_1221714711_30509657_6567_n_normal.jpg"/>
    <x v="1"/>
    <s v="https://twitter.com/#!/akyolycel/status/1163385098793885696"/>
    <m/>
    <m/>
    <s v="1163385098793885696"/>
    <s v="1163384512342122496"/>
    <b v="0"/>
    <n v="1"/>
    <s v="309118812"/>
    <b v="0"/>
    <s v="tr"/>
    <m/>
    <s v=""/>
    <b v="0"/>
    <n v="0"/>
    <s v=""/>
    <s v="Twitter for Android"/>
    <b v="0"/>
    <s v="1163384512342122496"/>
    <s v="Tweet"/>
    <n v="0"/>
    <n v="0"/>
    <m/>
    <m/>
    <m/>
    <m/>
    <m/>
    <m/>
    <m/>
    <m/>
    <n v="1"/>
    <s v="2"/>
    <s v="2"/>
    <n v="0"/>
    <n v="0"/>
    <n v="0"/>
    <n v="0"/>
    <n v="0"/>
    <n v="0"/>
    <n v="37"/>
    <n v="100"/>
    <n v="37"/>
  </r>
  <r>
    <s v="misrstars"/>
    <s v="misrstars"/>
    <m/>
    <m/>
    <m/>
    <m/>
    <m/>
    <m/>
    <m/>
    <m/>
    <s v="No"/>
    <n v="5"/>
    <m/>
    <m/>
    <x v="1"/>
    <d v="2019-08-23T18:33:28.000"/>
    <s v="تردد قناة الساحة AL Saha أغسطس 2019 على النايل سات https://t.co/GW0pXEhUnm"/>
    <s v="https://www.ngmisr.com/tech/saha-channel-frequency"/>
    <s v="ngmisr.com"/>
    <x v="0"/>
    <m/>
    <s v="http://pbs.twimg.com/profile_images/582108096350302208/AvTNhW8P_normal.png"/>
    <x v="2"/>
    <s v="https://twitter.com/#!/misrstars/status/1164968916017451009"/>
    <m/>
    <m/>
    <s v="1164968916017451009"/>
    <m/>
    <b v="0"/>
    <n v="0"/>
    <s v=""/>
    <b v="0"/>
    <s v="ar"/>
    <m/>
    <s v=""/>
    <b v="0"/>
    <n v="0"/>
    <s v=""/>
    <s v="misrstars"/>
    <b v="0"/>
    <s v="1164968916017451009"/>
    <s v="Tweet"/>
    <n v="0"/>
    <n v="0"/>
    <m/>
    <m/>
    <m/>
    <m/>
    <m/>
    <m/>
    <m/>
    <m/>
    <n v="1"/>
    <s v="4"/>
    <s v="4"/>
    <n v="0"/>
    <n v="0"/>
    <n v="0"/>
    <n v="0"/>
    <n v="0"/>
    <n v="0"/>
    <n v="10"/>
    <n v="100"/>
    <n v="10"/>
  </r>
  <r>
    <s v="arezkiath"/>
    <s v="sabahsidou"/>
    <m/>
    <m/>
    <m/>
    <m/>
    <m/>
    <m/>
    <m/>
    <m/>
    <s v="No"/>
    <n v="6"/>
    <m/>
    <m/>
    <x v="0"/>
    <d v="2019-08-15T14:55:21.000"/>
    <s v="@sabahsidou Yatik Al Saha."/>
    <m/>
    <m/>
    <x v="0"/>
    <m/>
    <s v="http://pbs.twimg.com/profile_images/1160533753955082240/JGWyKHyH_normal.jpg"/>
    <x v="3"/>
    <s v="https://twitter.com/#!/arezkiath/status/1162014922466893827"/>
    <m/>
    <m/>
    <s v="1162014922466893827"/>
    <s v="1162012022176911362"/>
    <b v="0"/>
    <n v="1"/>
    <s v="2425780164"/>
    <b v="0"/>
    <s v="in"/>
    <m/>
    <s v=""/>
    <b v="0"/>
    <n v="0"/>
    <s v=""/>
    <s v="Twitter for Android"/>
    <b v="0"/>
    <s v="1162012022176911362"/>
    <s v="Tweet"/>
    <n v="0"/>
    <n v="0"/>
    <m/>
    <m/>
    <m/>
    <m/>
    <m/>
    <m/>
    <m/>
    <m/>
    <n v="1"/>
    <s v="1"/>
    <s v="1"/>
    <n v="0"/>
    <n v="0"/>
    <n v="0"/>
    <n v="0"/>
    <n v="0"/>
    <n v="0"/>
    <n v="4"/>
    <n v="100"/>
    <n v="4"/>
  </r>
  <r>
    <s v="arezkiath"/>
    <s v="dzsarc"/>
    <m/>
    <m/>
    <m/>
    <m/>
    <m/>
    <m/>
    <m/>
    <m/>
    <s v="No"/>
    <n v="7"/>
    <m/>
    <m/>
    <x v="0"/>
    <d v="2019-08-15T21:38:00.000"/>
    <s v="@Dzsarc Tu as raison, Yatik Al Saha."/>
    <m/>
    <m/>
    <x v="0"/>
    <m/>
    <s v="http://pbs.twimg.com/profile_images/1160533753955082240/JGWyKHyH_normal.jpg"/>
    <x v="4"/>
    <s v="https://twitter.com/#!/arezkiath/status/1162116254070689800"/>
    <m/>
    <m/>
    <s v="1162116254070689800"/>
    <s v="1162056697940238336"/>
    <b v="0"/>
    <n v="1"/>
    <s v="1035635329926156289"/>
    <b v="0"/>
    <s v="et"/>
    <m/>
    <s v=""/>
    <b v="0"/>
    <n v="0"/>
    <s v=""/>
    <s v="Twitter for Android"/>
    <b v="0"/>
    <s v="1162056697940238336"/>
    <s v="Tweet"/>
    <n v="0"/>
    <n v="0"/>
    <m/>
    <m/>
    <m/>
    <m/>
    <m/>
    <m/>
    <m/>
    <m/>
    <n v="1"/>
    <s v="1"/>
    <s v="1"/>
    <n v="0"/>
    <n v="0"/>
    <n v="0"/>
    <n v="0"/>
    <n v="0"/>
    <n v="0"/>
    <n v="7"/>
    <n v="100"/>
    <n v="7"/>
  </r>
  <r>
    <s v="arezkiath"/>
    <s v="adlenmeddi"/>
    <m/>
    <m/>
    <m/>
    <m/>
    <m/>
    <m/>
    <m/>
    <m/>
    <s v="No"/>
    <n v="8"/>
    <m/>
    <m/>
    <x v="2"/>
    <d v="2019-08-23T21:40:51.000"/>
    <s v="@sucette__ @adlenmeddi Très belle chanson, et de belles paroles, j'aime beaucoup. YATIK AL SAHA."/>
    <m/>
    <m/>
    <x v="0"/>
    <m/>
    <s v="http://pbs.twimg.com/profile_images/1160533753955082240/JGWyKHyH_normal.jpg"/>
    <x v="5"/>
    <s v="https://twitter.com/#!/arezkiath/status/1165016073894322177"/>
    <m/>
    <m/>
    <s v="1165016073894322177"/>
    <s v="1164836113061539851"/>
    <b v="0"/>
    <n v="0"/>
    <s v="2485837547"/>
    <b v="0"/>
    <s v="fr"/>
    <m/>
    <s v=""/>
    <b v="0"/>
    <n v="0"/>
    <s v=""/>
    <s v="Twitter for Android"/>
    <b v="0"/>
    <s v="1164836113061539851"/>
    <s v="Tweet"/>
    <n v="0"/>
    <n v="0"/>
    <m/>
    <m/>
    <m/>
    <m/>
    <m/>
    <m/>
    <m/>
    <m/>
    <n v="1"/>
    <s v="1"/>
    <s v="1"/>
    <m/>
    <m/>
    <m/>
    <m/>
    <m/>
    <m/>
    <m/>
    <m/>
    <m/>
  </r>
  <r>
    <s v="arezkiath"/>
    <s v="sucette__"/>
    <m/>
    <m/>
    <m/>
    <m/>
    <m/>
    <m/>
    <m/>
    <m/>
    <s v="No"/>
    <n v="9"/>
    <m/>
    <m/>
    <x v="0"/>
    <d v="2019-08-23T21:40:51.000"/>
    <s v="@sucette__ @adlenmeddi Très belle chanson, et de belles paroles, j'aime beaucoup. YATIK AL SAHA."/>
    <m/>
    <m/>
    <x v="0"/>
    <m/>
    <s v="http://pbs.twimg.com/profile_images/1160533753955082240/JGWyKHyH_normal.jpg"/>
    <x v="5"/>
    <s v="https://twitter.com/#!/arezkiath/status/1165016073894322177"/>
    <m/>
    <m/>
    <s v="1165016073894322177"/>
    <s v="1164836113061539851"/>
    <b v="0"/>
    <n v="0"/>
    <s v="2485837547"/>
    <b v="0"/>
    <s v="fr"/>
    <m/>
    <s v=""/>
    <b v="0"/>
    <n v="0"/>
    <s v=""/>
    <s v="Twitter for Android"/>
    <b v="0"/>
    <s v="1164836113061539851"/>
    <s v="Tweet"/>
    <n v="0"/>
    <n v="0"/>
    <m/>
    <m/>
    <m/>
    <m/>
    <m/>
    <m/>
    <m/>
    <m/>
    <n v="1"/>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3"/>
        <item x="4"/>
        <item x="0"/>
        <item x="1"/>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 totalsRowShown="0" headerRowDxfId="400" dataDxfId="399">
  <autoFilter ref="A2:BL9"/>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2" totalsRowShown="0" headerRowDxfId="255" dataDxfId="254">
  <autoFilter ref="A1:J2"/>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J6" totalsRowShown="0" headerRowDxfId="242" dataDxfId="241">
  <autoFilter ref="A5:J6"/>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J10" totalsRowShown="0" headerRowDxfId="229" dataDxfId="228">
  <autoFilter ref="A9:J10"/>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2:J22" totalsRowShown="0" headerRowDxfId="216" dataDxfId="215">
  <autoFilter ref="A12:J22"/>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5:J26" totalsRowShown="0" headerRowDxfId="203" dataDxfId="202">
  <autoFilter ref="A25:J26"/>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9:J34" totalsRowShown="0" headerRowDxfId="190" dataDxfId="189">
  <autoFilter ref="A29:J34"/>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7:J38" totalsRowShown="0" headerRowDxfId="187" dataDxfId="186">
  <autoFilter ref="A37:J38"/>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1:J51" totalsRowShown="0" headerRowDxfId="164" dataDxfId="163">
  <autoFilter ref="A41:J51"/>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 totalsRowShown="0" headerRowDxfId="141" dataDxfId="140">
  <autoFilter ref="A1:G1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47" dataDxfId="346">
  <autoFilter ref="A2:BS12"/>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 totalsRowShown="0" headerRowDxfId="132" dataDxfId="131">
  <autoFilter ref="A1:L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9" totalsRowShown="0" headerRowDxfId="64" dataDxfId="63">
  <autoFilter ref="A2:BL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301" dataDxfId="300">
  <autoFilter ref="A1:C11"/>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gmisr.com/tech/saha-channel-frequency" TargetMode="External" /><Relationship Id="rId2" Type="http://schemas.openxmlformats.org/officeDocument/2006/relationships/hyperlink" Target="http://pbs.twimg.com/profile_images/1134917334974566402/1jqA8Ywb_normal.jpg" TargetMode="External" /><Relationship Id="rId3" Type="http://schemas.openxmlformats.org/officeDocument/2006/relationships/hyperlink" Target="http://pbs.twimg.com/profile_images/1752415651/14769_1172379789284_1221714711_30509657_6567_n_normal.jpg" TargetMode="External" /><Relationship Id="rId4" Type="http://schemas.openxmlformats.org/officeDocument/2006/relationships/hyperlink" Target="http://pbs.twimg.com/profile_images/582108096350302208/AvTNhW8P_normal.png" TargetMode="External" /><Relationship Id="rId5" Type="http://schemas.openxmlformats.org/officeDocument/2006/relationships/hyperlink" Target="http://pbs.twimg.com/profile_images/1160533753955082240/JGWyKHyH_normal.jpg" TargetMode="External" /><Relationship Id="rId6" Type="http://schemas.openxmlformats.org/officeDocument/2006/relationships/hyperlink" Target="http://pbs.twimg.com/profile_images/1160533753955082240/JGWyKHyH_normal.jpg" TargetMode="External" /><Relationship Id="rId7" Type="http://schemas.openxmlformats.org/officeDocument/2006/relationships/hyperlink" Target="http://pbs.twimg.com/profile_images/1160533753955082240/JGWyKHyH_normal.jpg" TargetMode="External" /><Relationship Id="rId8" Type="http://schemas.openxmlformats.org/officeDocument/2006/relationships/hyperlink" Target="http://pbs.twimg.com/profile_images/1160533753955082240/JGWyKHyH_normal.jpg" TargetMode="External" /><Relationship Id="rId9" Type="http://schemas.openxmlformats.org/officeDocument/2006/relationships/hyperlink" Target="https://twitter.com/#!/_shahd_sayed/status/1162865134848618496" TargetMode="External" /><Relationship Id="rId10" Type="http://schemas.openxmlformats.org/officeDocument/2006/relationships/hyperlink" Target="https://twitter.com/#!/akyolycel/status/1163385098793885696" TargetMode="External" /><Relationship Id="rId11" Type="http://schemas.openxmlformats.org/officeDocument/2006/relationships/hyperlink" Target="https://twitter.com/#!/misrstars/status/1164968916017451009" TargetMode="External" /><Relationship Id="rId12" Type="http://schemas.openxmlformats.org/officeDocument/2006/relationships/hyperlink" Target="https://twitter.com/#!/arezkiath/status/1162014922466893827" TargetMode="External" /><Relationship Id="rId13" Type="http://schemas.openxmlformats.org/officeDocument/2006/relationships/hyperlink" Target="https://twitter.com/#!/arezkiath/status/1162116254070689800" TargetMode="External" /><Relationship Id="rId14" Type="http://schemas.openxmlformats.org/officeDocument/2006/relationships/hyperlink" Target="https://twitter.com/#!/arezkiath/status/1165016073894322177" TargetMode="External" /><Relationship Id="rId15" Type="http://schemas.openxmlformats.org/officeDocument/2006/relationships/hyperlink" Target="https://twitter.com/#!/arezkiath/status/1165016073894322177" TargetMode="External" /><Relationship Id="rId16" Type="http://schemas.openxmlformats.org/officeDocument/2006/relationships/comments" Target="../comments1.xml" /><Relationship Id="rId17" Type="http://schemas.openxmlformats.org/officeDocument/2006/relationships/vmlDrawing" Target="../drawings/vmlDrawing1.vml" /><Relationship Id="rId18" Type="http://schemas.openxmlformats.org/officeDocument/2006/relationships/table" Target="../tables/table1.xml" /><Relationship Id="rId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ngmisr.com/tech/saha-channel-frequency" TargetMode="External" /><Relationship Id="rId2" Type="http://schemas.openxmlformats.org/officeDocument/2006/relationships/hyperlink" Target="http://pbs.twimg.com/profile_images/1134917334974566402/1jqA8Ywb_normal.jpg" TargetMode="External" /><Relationship Id="rId3" Type="http://schemas.openxmlformats.org/officeDocument/2006/relationships/hyperlink" Target="http://pbs.twimg.com/profile_images/1752415651/14769_1172379789284_1221714711_30509657_6567_n_normal.jpg" TargetMode="External" /><Relationship Id="rId4" Type="http://schemas.openxmlformats.org/officeDocument/2006/relationships/hyperlink" Target="http://pbs.twimg.com/profile_images/582108096350302208/AvTNhW8P_normal.png" TargetMode="External" /><Relationship Id="rId5" Type="http://schemas.openxmlformats.org/officeDocument/2006/relationships/hyperlink" Target="http://pbs.twimg.com/profile_images/1160533753955082240/JGWyKHyH_normal.jpg" TargetMode="External" /><Relationship Id="rId6" Type="http://schemas.openxmlformats.org/officeDocument/2006/relationships/hyperlink" Target="http://pbs.twimg.com/profile_images/1160533753955082240/JGWyKHyH_normal.jpg" TargetMode="External" /><Relationship Id="rId7" Type="http://schemas.openxmlformats.org/officeDocument/2006/relationships/hyperlink" Target="http://pbs.twimg.com/profile_images/1160533753955082240/JGWyKHyH_normal.jpg" TargetMode="External" /><Relationship Id="rId8" Type="http://schemas.openxmlformats.org/officeDocument/2006/relationships/hyperlink" Target="http://pbs.twimg.com/profile_images/1160533753955082240/JGWyKHyH_normal.jpg" TargetMode="External" /><Relationship Id="rId9" Type="http://schemas.openxmlformats.org/officeDocument/2006/relationships/hyperlink" Target="https://twitter.com/#!/_shahd_sayed/status/1162865134848618496" TargetMode="External" /><Relationship Id="rId10" Type="http://schemas.openxmlformats.org/officeDocument/2006/relationships/hyperlink" Target="https://twitter.com/#!/akyolycel/status/1163385098793885696" TargetMode="External" /><Relationship Id="rId11" Type="http://schemas.openxmlformats.org/officeDocument/2006/relationships/hyperlink" Target="https://twitter.com/#!/misrstars/status/1164968916017451009" TargetMode="External" /><Relationship Id="rId12" Type="http://schemas.openxmlformats.org/officeDocument/2006/relationships/hyperlink" Target="https://twitter.com/#!/arezkiath/status/1162014922466893827" TargetMode="External" /><Relationship Id="rId13" Type="http://schemas.openxmlformats.org/officeDocument/2006/relationships/hyperlink" Target="https://twitter.com/#!/arezkiath/status/1162116254070689800" TargetMode="External" /><Relationship Id="rId14" Type="http://schemas.openxmlformats.org/officeDocument/2006/relationships/hyperlink" Target="https://twitter.com/#!/arezkiath/status/1165016073894322177" TargetMode="External" /><Relationship Id="rId15" Type="http://schemas.openxmlformats.org/officeDocument/2006/relationships/hyperlink" Target="https://twitter.com/#!/arezkiath/status/1165016073894322177" TargetMode="External" /><Relationship Id="rId16" Type="http://schemas.openxmlformats.org/officeDocument/2006/relationships/comments" Target="../comments13.xml" /><Relationship Id="rId17" Type="http://schemas.openxmlformats.org/officeDocument/2006/relationships/vmlDrawing" Target="../drawings/vmlDrawing6.vml" /><Relationship Id="rId18" Type="http://schemas.openxmlformats.org/officeDocument/2006/relationships/table" Target="../tables/table23.xml" /><Relationship Id="rId1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6cgWw2qH3" TargetMode="External" /><Relationship Id="rId2" Type="http://schemas.openxmlformats.org/officeDocument/2006/relationships/hyperlink" Target="https://t.co/EUyJH1TXR1" TargetMode="External" /><Relationship Id="rId3" Type="http://schemas.openxmlformats.org/officeDocument/2006/relationships/hyperlink" Target="https://t.co/WQg073buXN" TargetMode="External" /><Relationship Id="rId4" Type="http://schemas.openxmlformats.org/officeDocument/2006/relationships/hyperlink" Target="https://t.co/9jf0P1jOpY" TargetMode="External" /><Relationship Id="rId5" Type="http://schemas.openxmlformats.org/officeDocument/2006/relationships/hyperlink" Target="https://pbs.twimg.com/profile_banners/1083087605896482817/1558202800" TargetMode="External" /><Relationship Id="rId6" Type="http://schemas.openxmlformats.org/officeDocument/2006/relationships/hyperlink" Target="https://pbs.twimg.com/profile_banners/1542374402/1528766595" TargetMode="External" /><Relationship Id="rId7" Type="http://schemas.openxmlformats.org/officeDocument/2006/relationships/hyperlink" Target="https://pbs.twimg.com/profile_banners/309118812/1357339166" TargetMode="External" /><Relationship Id="rId8" Type="http://schemas.openxmlformats.org/officeDocument/2006/relationships/hyperlink" Target="https://pbs.twimg.com/profile_banners/885901213111341058/1544621047" TargetMode="External" /><Relationship Id="rId9" Type="http://schemas.openxmlformats.org/officeDocument/2006/relationships/hyperlink" Target="https://pbs.twimg.com/profile_banners/83710870/1422554628" TargetMode="External" /><Relationship Id="rId10" Type="http://schemas.openxmlformats.org/officeDocument/2006/relationships/hyperlink" Target="https://pbs.twimg.com/profile_banners/2425780164/1530875093" TargetMode="External" /><Relationship Id="rId11" Type="http://schemas.openxmlformats.org/officeDocument/2006/relationships/hyperlink" Target="https://pbs.twimg.com/profile_banners/1035635329926156289/1535751230" TargetMode="External" /><Relationship Id="rId12" Type="http://schemas.openxmlformats.org/officeDocument/2006/relationships/hyperlink" Target="https://pbs.twimg.com/profile_banners/11714622/1552591633" TargetMode="External" /><Relationship Id="rId13" Type="http://schemas.openxmlformats.org/officeDocument/2006/relationships/hyperlink" Target="https://pbs.twimg.com/profile_banners/2485837547/1501619095"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6/bg.gif" TargetMode="External" /><Relationship Id="rId16" Type="http://schemas.openxmlformats.org/officeDocument/2006/relationships/hyperlink" Target="http://abs.twimg.com/images/themes/theme19/bg.gif"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5/bg.gif"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pbs.twimg.com/profile_images/1134917334974566402/1jqA8Ywb_normal.jpg" TargetMode="External" /><Relationship Id="rId22" Type="http://schemas.openxmlformats.org/officeDocument/2006/relationships/hyperlink" Target="http://pbs.twimg.com/profile_images/1008915332038316032/aUEh7Dvn_normal.jpg" TargetMode="External" /><Relationship Id="rId23" Type="http://schemas.openxmlformats.org/officeDocument/2006/relationships/hyperlink" Target="http://pbs.twimg.com/profile_images/1752415651/14769_1172379789284_1221714711_30509657_6567_n_normal.jpg" TargetMode="External" /><Relationship Id="rId24" Type="http://schemas.openxmlformats.org/officeDocument/2006/relationships/hyperlink" Target="http://pbs.twimg.com/profile_images/1146520137824112640/egWO-zji_normal.jpg" TargetMode="External" /><Relationship Id="rId25" Type="http://schemas.openxmlformats.org/officeDocument/2006/relationships/hyperlink" Target="http://pbs.twimg.com/profile_images/582108096350302208/AvTNhW8P_normal.png" TargetMode="External" /><Relationship Id="rId26" Type="http://schemas.openxmlformats.org/officeDocument/2006/relationships/hyperlink" Target="http://pbs.twimg.com/profile_images/1160533753955082240/JGWyKHyH_normal.jpg" TargetMode="External" /><Relationship Id="rId27" Type="http://schemas.openxmlformats.org/officeDocument/2006/relationships/hyperlink" Target="http://pbs.twimg.com/profile_images/1003644331482284033/NSIiPi7C_normal.jpg" TargetMode="External" /><Relationship Id="rId28" Type="http://schemas.openxmlformats.org/officeDocument/2006/relationships/hyperlink" Target="http://pbs.twimg.com/profile_images/1154149342346981376/ZmBQypEd_normal.jpg" TargetMode="External" /><Relationship Id="rId29" Type="http://schemas.openxmlformats.org/officeDocument/2006/relationships/hyperlink" Target="http://pbs.twimg.com/profile_images/1123283297075908608/hNtSIzuy_normal.png" TargetMode="External" /><Relationship Id="rId30" Type="http://schemas.openxmlformats.org/officeDocument/2006/relationships/hyperlink" Target="http://pbs.twimg.com/profile_images/1141760154679091200/bXURqid5_normal.jpg" TargetMode="External" /><Relationship Id="rId31" Type="http://schemas.openxmlformats.org/officeDocument/2006/relationships/hyperlink" Target="https://twitter.com/_shahd_sayed" TargetMode="External" /><Relationship Id="rId32" Type="http://schemas.openxmlformats.org/officeDocument/2006/relationships/hyperlink" Target="https://twitter.com/yosidehoe" TargetMode="External" /><Relationship Id="rId33" Type="http://schemas.openxmlformats.org/officeDocument/2006/relationships/hyperlink" Target="https://twitter.com/akyolycel" TargetMode="External" /><Relationship Id="rId34" Type="http://schemas.openxmlformats.org/officeDocument/2006/relationships/hyperlink" Target="https://twitter.com/mufessire_672" TargetMode="External" /><Relationship Id="rId35" Type="http://schemas.openxmlformats.org/officeDocument/2006/relationships/hyperlink" Target="https://twitter.com/misrstars" TargetMode="External" /><Relationship Id="rId36" Type="http://schemas.openxmlformats.org/officeDocument/2006/relationships/hyperlink" Target="https://twitter.com/arezkiath" TargetMode="External" /><Relationship Id="rId37" Type="http://schemas.openxmlformats.org/officeDocument/2006/relationships/hyperlink" Target="https://twitter.com/sabahsidou" TargetMode="External" /><Relationship Id="rId38" Type="http://schemas.openxmlformats.org/officeDocument/2006/relationships/hyperlink" Target="https://twitter.com/dzsarc" TargetMode="External" /><Relationship Id="rId39" Type="http://schemas.openxmlformats.org/officeDocument/2006/relationships/hyperlink" Target="https://twitter.com/adlenmeddi" TargetMode="External" /><Relationship Id="rId40" Type="http://schemas.openxmlformats.org/officeDocument/2006/relationships/hyperlink" Target="https://twitter.com/sucette__" TargetMode="External" /><Relationship Id="rId41" Type="http://schemas.openxmlformats.org/officeDocument/2006/relationships/comments" Target="../comments2.xml" /><Relationship Id="rId42" Type="http://schemas.openxmlformats.org/officeDocument/2006/relationships/vmlDrawing" Target="../drawings/vmlDrawing2.vml" /><Relationship Id="rId43" Type="http://schemas.openxmlformats.org/officeDocument/2006/relationships/table" Target="../tables/table2.xml" /><Relationship Id="rId4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gmisr.com/tech/saha-channel-frequency" TargetMode="External" /><Relationship Id="rId2" Type="http://schemas.openxmlformats.org/officeDocument/2006/relationships/hyperlink" Target="https://www.ngmisr.com/tech/saha-channel-frequency"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394</v>
      </c>
      <c r="BB2" s="13" t="s">
        <v>404</v>
      </c>
      <c r="BC2" s="13" t="s">
        <v>405</v>
      </c>
      <c r="BD2" s="67" t="s">
        <v>513</v>
      </c>
      <c r="BE2" s="67" t="s">
        <v>514</v>
      </c>
      <c r="BF2" s="67" t="s">
        <v>515</v>
      </c>
      <c r="BG2" s="67" t="s">
        <v>516</v>
      </c>
      <c r="BH2" s="67" t="s">
        <v>517</v>
      </c>
      <c r="BI2" s="67" t="s">
        <v>518</v>
      </c>
      <c r="BJ2" s="67" t="s">
        <v>519</v>
      </c>
      <c r="BK2" s="67" t="s">
        <v>520</v>
      </c>
      <c r="BL2" s="67" t="s">
        <v>521</v>
      </c>
    </row>
    <row r="3" spans="1:64" ht="15" customHeight="1">
      <c r="A3" s="84" t="s">
        <v>212</v>
      </c>
      <c r="B3" s="84" t="s">
        <v>216</v>
      </c>
      <c r="C3" s="53" t="s">
        <v>548</v>
      </c>
      <c r="D3" s="54">
        <v>3</v>
      </c>
      <c r="E3" s="65" t="s">
        <v>132</v>
      </c>
      <c r="F3" s="55">
        <v>35</v>
      </c>
      <c r="G3" s="53"/>
      <c r="H3" s="57"/>
      <c r="I3" s="56"/>
      <c r="J3" s="56"/>
      <c r="K3" s="36" t="s">
        <v>65</v>
      </c>
      <c r="L3" s="62">
        <v>3</v>
      </c>
      <c r="M3" s="62"/>
      <c r="N3" s="63"/>
      <c r="O3" s="85" t="s">
        <v>222</v>
      </c>
      <c r="P3" s="87">
        <v>43694.96790509259</v>
      </c>
      <c r="Q3" s="85" t="s">
        <v>224</v>
      </c>
      <c r="R3" s="85"/>
      <c r="S3" s="85"/>
      <c r="T3" s="85"/>
      <c r="U3" s="85"/>
      <c r="V3" s="90" t="s">
        <v>232</v>
      </c>
      <c r="W3" s="87">
        <v>43694.96790509259</v>
      </c>
      <c r="X3" s="90" t="s">
        <v>236</v>
      </c>
      <c r="Y3" s="85"/>
      <c r="Z3" s="85"/>
      <c r="AA3" s="91" t="s">
        <v>242</v>
      </c>
      <c r="AB3" s="85"/>
      <c r="AC3" s="85" t="b">
        <v>0</v>
      </c>
      <c r="AD3" s="85">
        <v>0</v>
      </c>
      <c r="AE3" s="91" t="s">
        <v>252</v>
      </c>
      <c r="AF3" s="85" t="b">
        <v>0</v>
      </c>
      <c r="AG3" s="85" t="s">
        <v>258</v>
      </c>
      <c r="AH3" s="85"/>
      <c r="AI3" s="91" t="s">
        <v>254</v>
      </c>
      <c r="AJ3" s="85" t="b">
        <v>0</v>
      </c>
      <c r="AK3" s="85">
        <v>0</v>
      </c>
      <c r="AL3" s="91" t="s">
        <v>254</v>
      </c>
      <c r="AM3" s="85" t="s">
        <v>264</v>
      </c>
      <c r="AN3" s="85" t="b">
        <v>0</v>
      </c>
      <c r="AO3" s="91" t="s">
        <v>242</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25</v>
      </c>
      <c r="BK3" s="52">
        <v>100</v>
      </c>
      <c r="BL3" s="51">
        <v>25</v>
      </c>
    </row>
    <row r="4" spans="1:64" ht="15" customHeight="1">
      <c r="A4" s="84" t="s">
        <v>213</v>
      </c>
      <c r="B4" s="84" t="s">
        <v>217</v>
      </c>
      <c r="C4" s="53" t="s">
        <v>548</v>
      </c>
      <c r="D4" s="54">
        <v>3</v>
      </c>
      <c r="E4" s="65" t="s">
        <v>132</v>
      </c>
      <c r="F4" s="55">
        <v>35</v>
      </c>
      <c r="G4" s="53"/>
      <c r="H4" s="57"/>
      <c r="I4" s="56"/>
      <c r="J4" s="56"/>
      <c r="K4" s="36" t="s">
        <v>65</v>
      </c>
      <c r="L4" s="83">
        <v>4</v>
      </c>
      <c r="M4" s="83"/>
      <c r="N4" s="63"/>
      <c r="O4" s="86" t="s">
        <v>222</v>
      </c>
      <c r="P4" s="88">
        <v>43696.40273148148</v>
      </c>
      <c r="Q4" s="86" t="s">
        <v>225</v>
      </c>
      <c r="R4" s="86"/>
      <c r="S4" s="86"/>
      <c r="T4" s="86"/>
      <c r="U4" s="86"/>
      <c r="V4" s="89" t="s">
        <v>233</v>
      </c>
      <c r="W4" s="88">
        <v>43696.40273148148</v>
      </c>
      <c r="X4" s="89" t="s">
        <v>237</v>
      </c>
      <c r="Y4" s="86"/>
      <c r="Z4" s="86"/>
      <c r="AA4" s="92" t="s">
        <v>243</v>
      </c>
      <c r="AB4" s="92" t="s">
        <v>248</v>
      </c>
      <c r="AC4" s="86" t="b">
        <v>0</v>
      </c>
      <c r="AD4" s="86">
        <v>1</v>
      </c>
      <c r="AE4" s="92" t="s">
        <v>253</v>
      </c>
      <c r="AF4" s="86" t="b">
        <v>0</v>
      </c>
      <c r="AG4" s="86" t="s">
        <v>259</v>
      </c>
      <c r="AH4" s="86"/>
      <c r="AI4" s="92" t="s">
        <v>254</v>
      </c>
      <c r="AJ4" s="86" t="b">
        <v>0</v>
      </c>
      <c r="AK4" s="86">
        <v>0</v>
      </c>
      <c r="AL4" s="92" t="s">
        <v>254</v>
      </c>
      <c r="AM4" s="86" t="s">
        <v>264</v>
      </c>
      <c r="AN4" s="86" t="b">
        <v>0</v>
      </c>
      <c r="AO4" s="92" t="s">
        <v>248</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37</v>
      </c>
      <c r="BK4" s="52">
        <v>100</v>
      </c>
      <c r="BL4" s="51">
        <v>37</v>
      </c>
    </row>
    <row r="5" spans="1:64" ht="45">
      <c r="A5" s="84" t="s">
        <v>214</v>
      </c>
      <c r="B5" s="84" t="s">
        <v>214</v>
      </c>
      <c r="C5" s="53" t="s">
        <v>548</v>
      </c>
      <c r="D5" s="54">
        <v>3</v>
      </c>
      <c r="E5" s="65" t="s">
        <v>132</v>
      </c>
      <c r="F5" s="55">
        <v>35</v>
      </c>
      <c r="G5" s="53"/>
      <c r="H5" s="57"/>
      <c r="I5" s="56"/>
      <c r="J5" s="56"/>
      <c r="K5" s="36" t="s">
        <v>65</v>
      </c>
      <c r="L5" s="83">
        <v>5</v>
      </c>
      <c r="M5" s="83"/>
      <c r="N5" s="63"/>
      <c r="O5" s="86" t="s">
        <v>176</v>
      </c>
      <c r="P5" s="88">
        <v>43700.77324074074</v>
      </c>
      <c r="Q5" s="86" t="s">
        <v>226</v>
      </c>
      <c r="R5" s="89" t="s">
        <v>230</v>
      </c>
      <c r="S5" s="86" t="s">
        <v>231</v>
      </c>
      <c r="T5" s="86"/>
      <c r="U5" s="86"/>
      <c r="V5" s="89" t="s">
        <v>234</v>
      </c>
      <c r="W5" s="88">
        <v>43700.77324074074</v>
      </c>
      <c r="X5" s="89" t="s">
        <v>238</v>
      </c>
      <c r="Y5" s="86"/>
      <c r="Z5" s="86"/>
      <c r="AA5" s="92" t="s">
        <v>244</v>
      </c>
      <c r="AB5" s="86"/>
      <c r="AC5" s="86" t="b">
        <v>0</v>
      </c>
      <c r="AD5" s="86">
        <v>0</v>
      </c>
      <c r="AE5" s="92" t="s">
        <v>254</v>
      </c>
      <c r="AF5" s="86" t="b">
        <v>0</v>
      </c>
      <c r="AG5" s="86" t="s">
        <v>260</v>
      </c>
      <c r="AH5" s="86"/>
      <c r="AI5" s="92" t="s">
        <v>254</v>
      </c>
      <c r="AJ5" s="86" t="b">
        <v>0</v>
      </c>
      <c r="AK5" s="86">
        <v>0</v>
      </c>
      <c r="AL5" s="92" t="s">
        <v>254</v>
      </c>
      <c r="AM5" s="86" t="s">
        <v>214</v>
      </c>
      <c r="AN5" s="86" t="b">
        <v>0</v>
      </c>
      <c r="AO5" s="92" t="s">
        <v>244</v>
      </c>
      <c r="AP5" s="86" t="s">
        <v>176</v>
      </c>
      <c r="AQ5" s="86">
        <v>0</v>
      </c>
      <c r="AR5" s="86">
        <v>0</v>
      </c>
      <c r="AS5" s="86"/>
      <c r="AT5" s="86"/>
      <c r="AU5" s="86"/>
      <c r="AV5" s="86"/>
      <c r="AW5" s="86"/>
      <c r="AX5" s="86"/>
      <c r="AY5" s="86"/>
      <c r="AZ5" s="86"/>
      <c r="BA5">
        <v>1</v>
      </c>
      <c r="BB5" s="85" t="str">
        <f>REPLACE(INDEX(GroupVertices[Group],MATCH(Edges[[#This Row],[Vertex 1]],GroupVertices[Vertex],0)),1,1,"")</f>
        <v>4</v>
      </c>
      <c r="BC5" s="85" t="str">
        <f>REPLACE(INDEX(GroupVertices[Group],MATCH(Edges[[#This Row],[Vertex 2]],GroupVertices[Vertex],0)),1,1,"")</f>
        <v>4</v>
      </c>
      <c r="BD5" s="51">
        <v>0</v>
      </c>
      <c r="BE5" s="52">
        <v>0</v>
      </c>
      <c r="BF5" s="51">
        <v>0</v>
      </c>
      <c r="BG5" s="52">
        <v>0</v>
      </c>
      <c r="BH5" s="51">
        <v>0</v>
      </c>
      <c r="BI5" s="52">
        <v>0</v>
      </c>
      <c r="BJ5" s="51">
        <v>10</v>
      </c>
      <c r="BK5" s="52">
        <v>100</v>
      </c>
      <c r="BL5" s="51">
        <v>10</v>
      </c>
    </row>
    <row r="6" spans="1:64" ht="45">
      <c r="A6" s="84" t="s">
        <v>215</v>
      </c>
      <c r="B6" s="84" t="s">
        <v>218</v>
      </c>
      <c r="C6" s="53" t="s">
        <v>548</v>
      </c>
      <c r="D6" s="54">
        <v>3</v>
      </c>
      <c r="E6" s="65" t="s">
        <v>132</v>
      </c>
      <c r="F6" s="55">
        <v>35</v>
      </c>
      <c r="G6" s="53"/>
      <c r="H6" s="57"/>
      <c r="I6" s="56"/>
      <c r="J6" s="56"/>
      <c r="K6" s="36" t="s">
        <v>65</v>
      </c>
      <c r="L6" s="83">
        <v>6</v>
      </c>
      <c r="M6" s="83"/>
      <c r="N6" s="63"/>
      <c r="O6" s="86" t="s">
        <v>222</v>
      </c>
      <c r="P6" s="88">
        <v>43692.621770833335</v>
      </c>
      <c r="Q6" s="86" t="s">
        <v>227</v>
      </c>
      <c r="R6" s="86"/>
      <c r="S6" s="86"/>
      <c r="T6" s="86"/>
      <c r="U6" s="86"/>
      <c r="V6" s="89" t="s">
        <v>235</v>
      </c>
      <c r="W6" s="88">
        <v>43692.621770833335</v>
      </c>
      <c r="X6" s="89" t="s">
        <v>239</v>
      </c>
      <c r="Y6" s="86"/>
      <c r="Z6" s="86"/>
      <c r="AA6" s="92" t="s">
        <v>245</v>
      </c>
      <c r="AB6" s="92" t="s">
        <v>249</v>
      </c>
      <c r="AC6" s="86" t="b">
        <v>0</v>
      </c>
      <c r="AD6" s="86">
        <v>1</v>
      </c>
      <c r="AE6" s="92" t="s">
        <v>255</v>
      </c>
      <c r="AF6" s="86" t="b">
        <v>0</v>
      </c>
      <c r="AG6" s="86" t="s">
        <v>261</v>
      </c>
      <c r="AH6" s="86"/>
      <c r="AI6" s="92" t="s">
        <v>254</v>
      </c>
      <c r="AJ6" s="86" t="b">
        <v>0</v>
      </c>
      <c r="AK6" s="86">
        <v>0</v>
      </c>
      <c r="AL6" s="92" t="s">
        <v>254</v>
      </c>
      <c r="AM6" s="86" t="s">
        <v>264</v>
      </c>
      <c r="AN6" s="86" t="b">
        <v>0</v>
      </c>
      <c r="AO6" s="92" t="s">
        <v>249</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4</v>
      </c>
      <c r="BK6" s="52">
        <v>100</v>
      </c>
      <c r="BL6" s="51">
        <v>4</v>
      </c>
    </row>
    <row r="7" spans="1:64" ht="45">
      <c r="A7" s="84" t="s">
        <v>215</v>
      </c>
      <c r="B7" s="84" t="s">
        <v>219</v>
      </c>
      <c r="C7" s="53" t="s">
        <v>548</v>
      </c>
      <c r="D7" s="54">
        <v>3</v>
      </c>
      <c r="E7" s="65" t="s">
        <v>132</v>
      </c>
      <c r="F7" s="55">
        <v>35</v>
      </c>
      <c r="G7" s="53"/>
      <c r="H7" s="57"/>
      <c r="I7" s="56"/>
      <c r="J7" s="56"/>
      <c r="K7" s="36" t="s">
        <v>65</v>
      </c>
      <c r="L7" s="83">
        <v>7</v>
      </c>
      <c r="M7" s="83"/>
      <c r="N7" s="63"/>
      <c r="O7" s="86" t="s">
        <v>222</v>
      </c>
      <c r="P7" s="88">
        <v>43692.90138888889</v>
      </c>
      <c r="Q7" s="86" t="s">
        <v>228</v>
      </c>
      <c r="R7" s="86"/>
      <c r="S7" s="86"/>
      <c r="T7" s="86"/>
      <c r="U7" s="86"/>
      <c r="V7" s="89" t="s">
        <v>235</v>
      </c>
      <c r="W7" s="88">
        <v>43692.90138888889</v>
      </c>
      <c r="X7" s="89" t="s">
        <v>240</v>
      </c>
      <c r="Y7" s="86"/>
      <c r="Z7" s="86"/>
      <c r="AA7" s="92" t="s">
        <v>246</v>
      </c>
      <c r="AB7" s="92" t="s">
        <v>250</v>
      </c>
      <c r="AC7" s="86" t="b">
        <v>0</v>
      </c>
      <c r="AD7" s="86">
        <v>1</v>
      </c>
      <c r="AE7" s="92" t="s">
        <v>256</v>
      </c>
      <c r="AF7" s="86" t="b">
        <v>0</v>
      </c>
      <c r="AG7" s="86" t="s">
        <v>262</v>
      </c>
      <c r="AH7" s="86"/>
      <c r="AI7" s="92" t="s">
        <v>254</v>
      </c>
      <c r="AJ7" s="86" t="b">
        <v>0</v>
      </c>
      <c r="AK7" s="86">
        <v>0</v>
      </c>
      <c r="AL7" s="92" t="s">
        <v>254</v>
      </c>
      <c r="AM7" s="86" t="s">
        <v>264</v>
      </c>
      <c r="AN7" s="86" t="b">
        <v>0</v>
      </c>
      <c r="AO7" s="92" t="s">
        <v>250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7</v>
      </c>
      <c r="BK7" s="52">
        <v>100</v>
      </c>
      <c r="BL7" s="51">
        <v>7</v>
      </c>
    </row>
    <row r="8" spans="1:64" ht="45">
      <c r="A8" s="84" t="s">
        <v>215</v>
      </c>
      <c r="B8" s="84" t="s">
        <v>220</v>
      </c>
      <c r="C8" s="53" t="s">
        <v>548</v>
      </c>
      <c r="D8" s="54">
        <v>3</v>
      </c>
      <c r="E8" s="65" t="s">
        <v>132</v>
      </c>
      <c r="F8" s="55">
        <v>35</v>
      </c>
      <c r="G8" s="53"/>
      <c r="H8" s="57"/>
      <c r="I8" s="56"/>
      <c r="J8" s="56"/>
      <c r="K8" s="36" t="s">
        <v>65</v>
      </c>
      <c r="L8" s="83">
        <v>8</v>
      </c>
      <c r="M8" s="83"/>
      <c r="N8" s="63"/>
      <c r="O8" s="86" t="s">
        <v>223</v>
      </c>
      <c r="P8" s="88">
        <v>43700.90336805556</v>
      </c>
      <c r="Q8" s="86" t="s">
        <v>229</v>
      </c>
      <c r="R8" s="86"/>
      <c r="S8" s="86"/>
      <c r="T8" s="86"/>
      <c r="U8" s="86"/>
      <c r="V8" s="89" t="s">
        <v>235</v>
      </c>
      <c r="W8" s="88">
        <v>43700.90336805556</v>
      </c>
      <c r="X8" s="89" t="s">
        <v>241</v>
      </c>
      <c r="Y8" s="86"/>
      <c r="Z8" s="86"/>
      <c r="AA8" s="92" t="s">
        <v>247</v>
      </c>
      <c r="AB8" s="92" t="s">
        <v>251</v>
      </c>
      <c r="AC8" s="86" t="b">
        <v>0</v>
      </c>
      <c r="AD8" s="86">
        <v>0</v>
      </c>
      <c r="AE8" s="92" t="s">
        <v>257</v>
      </c>
      <c r="AF8" s="86" t="b">
        <v>0</v>
      </c>
      <c r="AG8" s="86" t="s">
        <v>263</v>
      </c>
      <c r="AH8" s="86"/>
      <c r="AI8" s="92" t="s">
        <v>254</v>
      </c>
      <c r="AJ8" s="86" t="b">
        <v>0</v>
      </c>
      <c r="AK8" s="86">
        <v>0</v>
      </c>
      <c r="AL8" s="92" t="s">
        <v>254</v>
      </c>
      <c r="AM8" s="86" t="s">
        <v>264</v>
      </c>
      <c r="AN8" s="86" t="b">
        <v>0</v>
      </c>
      <c r="AO8" s="92" t="s">
        <v>251</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215</v>
      </c>
      <c r="B9" s="84" t="s">
        <v>221</v>
      </c>
      <c r="C9" s="53" t="s">
        <v>548</v>
      </c>
      <c r="D9" s="54">
        <v>3</v>
      </c>
      <c r="E9" s="65" t="s">
        <v>132</v>
      </c>
      <c r="F9" s="55">
        <v>35</v>
      </c>
      <c r="G9" s="53"/>
      <c r="H9" s="57"/>
      <c r="I9" s="56"/>
      <c r="J9" s="56"/>
      <c r="K9" s="36" t="s">
        <v>65</v>
      </c>
      <c r="L9" s="83">
        <v>9</v>
      </c>
      <c r="M9" s="83"/>
      <c r="N9" s="63"/>
      <c r="O9" s="86" t="s">
        <v>222</v>
      </c>
      <c r="P9" s="88">
        <v>43700.90336805556</v>
      </c>
      <c r="Q9" s="86" t="s">
        <v>229</v>
      </c>
      <c r="R9" s="86"/>
      <c r="S9" s="86"/>
      <c r="T9" s="86"/>
      <c r="U9" s="86"/>
      <c r="V9" s="89" t="s">
        <v>235</v>
      </c>
      <c r="W9" s="88">
        <v>43700.90336805556</v>
      </c>
      <c r="X9" s="89" t="s">
        <v>241</v>
      </c>
      <c r="Y9" s="86"/>
      <c r="Z9" s="86"/>
      <c r="AA9" s="92" t="s">
        <v>247</v>
      </c>
      <c r="AB9" s="92" t="s">
        <v>251</v>
      </c>
      <c r="AC9" s="86" t="b">
        <v>0</v>
      </c>
      <c r="AD9" s="86">
        <v>0</v>
      </c>
      <c r="AE9" s="92" t="s">
        <v>257</v>
      </c>
      <c r="AF9" s="86" t="b">
        <v>0</v>
      </c>
      <c r="AG9" s="86" t="s">
        <v>263</v>
      </c>
      <c r="AH9" s="86"/>
      <c r="AI9" s="92" t="s">
        <v>254</v>
      </c>
      <c r="AJ9" s="86" t="b">
        <v>0</v>
      </c>
      <c r="AK9" s="86">
        <v>0</v>
      </c>
      <c r="AL9" s="92" t="s">
        <v>254</v>
      </c>
      <c r="AM9" s="86" t="s">
        <v>264</v>
      </c>
      <c r="AN9" s="86" t="b">
        <v>0</v>
      </c>
      <c r="AO9" s="92" t="s">
        <v>251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14</v>
      </c>
      <c r="BK9" s="52">
        <v>100</v>
      </c>
      <c r="BL9"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hyperlinks>
    <hyperlink ref="R5" r:id="rId1" display="https://www.ngmisr.com/tech/saha-channel-frequency"/>
    <hyperlink ref="V3" r:id="rId2" display="http://pbs.twimg.com/profile_images/1134917334974566402/1jqA8Ywb_normal.jpg"/>
    <hyperlink ref="V4" r:id="rId3" display="http://pbs.twimg.com/profile_images/1752415651/14769_1172379789284_1221714711_30509657_6567_n_normal.jpg"/>
    <hyperlink ref="V5" r:id="rId4" display="http://pbs.twimg.com/profile_images/582108096350302208/AvTNhW8P_normal.png"/>
    <hyperlink ref="V6" r:id="rId5" display="http://pbs.twimg.com/profile_images/1160533753955082240/JGWyKHyH_normal.jpg"/>
    <hyperlink ref="V7" r:id="rId6" display="http://pbs.twimg.com/profile_images/1160533753955082240/JGWyKHyH_normal.jpg"/>
    <hyperlink ref="V8" r:id="rId7" display="http://pbs.twimg.com/profile_images/1160533753955082240/JGWyKHyH_normal.jpg"/>
    <hyperlink ref="V9" r:id="rId8" display="http://pbs.twimg.com/profile_images/1160533753955082240/JGWyKHyH_normal.jpg"/>
    <hyperlink ref="X3" r:id="rId9" display="https://twitter.com/#!/_shahd_sayed/status/1162865134848618496"/>
    <hyperlink ref="X4" r:id="rId10" display="https://twitter.com/#!/akyolycel/status/1163385098793885696"/>
    <hyperlink ref="X5" r:id="rId11" display="https://twitter.com/#!/misrstars/status/1164968916017451009"/>
    <hyperlink ref="X6" r:id="rId12" display="https://twitter.com/#!/arezkiath/status/1162014922466893827"/>
    <hyperlink ref="X7" r:id="rId13" display="https://twitter.com/#!/arezkiath/status/1162116254070689800"/>
    <hyperlink ref="X8" r:id="rId14" display="https://twitter.com/#!/arezkiath/status/1165016073894322177"/>
    <hyperlink ref="X9" r:id="rId15" display="https://twitter.com/#!/arezkiath/status/1165016073894322177"/>
  </hyperlinks>
  <printOptions/>
  <pageMargins left="0.7" right="0.7" top="0.75" bottom="0.75" header="0.3" footer="0.3"/>
  <pageSetup horizontalDpi="600" verticalDpi="600" orientation="portrait" r:id="rId19"/>
  <legacyDrawing r:id="rId17"/>
  <tableParts>
    <tablePart r:id="rId1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504</v>
      </c>
      <c r="B1" s="13" t="s">
        <v>505</v>
      </c>
      <c r="C1" s="13" t="s">
        <v>498</v>
      </c>
      <c r="D1" s="13" t="s">
        <v>499</v>
      </c>
      <c r="E1" s="13" t="s">
        <v>506</v>
      </c>
      <c r="F1" s="13" t="s">
        <v>144</v>
      </c>
      <c r="G1" s="13" t="s">
        <v>507</v>
      </c>
      <c r="H1" s="13" t="s">
        <v>508</v>
      </c>
      <c r="I1" s="13" t="s">
        <v>509</v>
      </c>
      <c r="J1" s="13" t="s">
        <v>510</v>
      </c>
      <c r="K1" s="13" t="s">
        <v>511</v>
      </c>
      <c r="L1" s="13" t="s">
        <v>512</v>
      </c>
    </row>
    <row r="2" spans="1:12" ht="15">
      <c r="A2" s="91" t="s">
        <v>437</v>
      </c>
      <c r="B2" s="91" t="s">
        <v>436</v>
      </c>
      <c r="C2" s="91">
        <v>3</v>
      </c>
      <c r="D2" s="130">
        <v>0.01157807675630697</v>
      </c>
      <c r="E2" s="130">
        <v>1.0791812460476249</v>
      </c>
      <c r="F2" s="91" t="s">
        <v>500</v>
      </c>
      <c r="G2" s="91" t="b">
        <v>0</v>
      </c>
      <c r="H2" s="91" t="b">
        <v>0</v>
      </c>
      <c r="I2" s="91" t="b">
        <v>0</v>
      </c>
      <c r="J2" s="91" t="b">
        <v>0</v>
      </c>
      <c r="K2" s="91" t="b">
        <v>0</v>
      </c>
      <c r="L2" s="91" t="b">
        <v>0</v>
      </c>
    </row>
    <row r="3" spans="1:12" ht="15">
      <c r="A3" s="91" t="s">
        <v>437</v>
      </c>
      <c r="B3" s="91" t="s">
        <v>436</v>
      </c>
      <c r="C3" s="91">
        <v>3</v>
      </c>
      <c r="D3" s="130">
        <v>0</v>
      </c>
      <c r="E3" s="130">
        <v>0.7533276666586114</v>
      </c>
      <c r="F3" s="91" t="s">
        <v>395</v>
      </c>
      <c r="G3" s="91" t="b">
        <v>0</v>
      </c>
      <c r="H3" s="91" t="b">
        <v>0</v>
      </c>
      <c r="I3" s="91" t="b">
        <v>0</v>
      </c>
      <c r="J3" s="91" t="b">
        <v>0</v>
      </c>
      <c r="K3" s="91" t="b">
        <v>0</v>
      </c>
      <c r="L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524</v>
      </c>
      <c r="B2" s="133" t="s">
        <v>525</v>
      </c>
      <c r="C2" s="67" t="s">
        <v>526</v>
      </c>
    </row>
    <row r="3" spans="1:3" ht="15">
      <c r="A3" s="132" t="s">
        <v>395</v>
      </c>
      <c r="B3" s="132" t="s">
        <v>395</v>
      </c>
      <c r="C3" s="36">
        <v>4</v>
      </c>
    </row>
    <row r="4" spans="1:3" ht="15">
      <c r="A4" s="132" t="s">
        <v>396</v>
      </c>
      <c r="B4" s="132" t="s">
        <v>396</v>
      </c>
      <c r="C4" s="36">
        <v>1</v>
      </c>
    </row>
    <row r="5" spans="1:3" ht="15">
      <c r="A5" s="132" t="s">
        <v>397</v>
      </c>
      <c r="B5" s="132" t="s">
        <v>397</v>
      </c>
      <c r="C5" s="36">
        <v>1</v>
      </c>
    </row>
    <row r="6" spans="1:3" ht="15">
      <c r="A6" s="132" t="s">
        <v>398</v>
      </c>
      <c r="B6" s="132" t="s">
        <v>398</v>
      </c>
      <c r="C6"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532</v>
      </c>
      <c r="B1" s="13" t="s">
        <v>17</v>
      </c>
    </row>
    <row r="2" spans="1:2" ht="15">
      <c r="A2" s="85" t="s">
        <v>533</v>
      </c>
      <c r="B2" s="85" t="s">
        <v>539</v>
      </c>
    </row>
    <row r="3" spans="1:2" ht="15">
      <c r="A3" s="85" t="s">
        <v>534</v>
      </c>
      <c r="B3" s="85" t="s">
        <v>540</v>
      </c>
    </row>
    <row r="4" spans="1:2" ht="15">
      <c r="A4" s="85" t="s">
        <v>535</v>
      </c>
      <c r="B4" s="85" t="s">
        <v>541</v>
      </c>
    </row>
    <row r="5" spans="1:2" ht="15">
      <c r="A5" s="85" t="s">
        <v>536</v>
      </c>
      <c r="B5" s="85" t="s">
        <v>542</v>
      </c>
    </row>
    <row r="6" spans="1:2" ht="15">
      <c r="A6" s="85" t="s">
        <v>537</v>
      </c>
      <c r="B6" s="85" t="s">
        <v>543</v>
      </c>
    </row>
    <row r="7" spans="1:2" ht="15">
      <c r="A7" s="85" t="s">
        <v>538</v>
      </c>
      <c r="B7" s="85" t="s">
        <v>540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394</v>
      </c>
      <c r="BB2" s="13" t="s">
        <v>404</v>
      </c>
      <c r="BC2" s="13" t="s">
        <v>405</v>
      </c>
      <c r="BD2" s="67" t="s">
        <v>513</v>
      </c>
      <c r="BE2" s="67" t="s">
        <v>514</v>
      </c>
      <c r="BF2" s="67" t="s">
        <v>515</v>
      </c>
      <c r="BG2" s="67" t="s">
        <v>516</v>
      </c>
      <c r="BH2" s="67" t="s">
        <v>517</v>
      </c>
      <c r="BI2" s="67" t="s">
        <v>518</v>
      </c>
      <c r="BJ2" s="67" t="s">
        <v>519</v>
      </c>
      <c r="BK2" s="67" t="s">
        <v>520</v>
      </c>
      <c r="BL2" s="67" t="s">
        <v>521</v>
      </c>
    </row>
    <row r="3" spans="1:64" ht="15" customHeight="1">
      <c r="A3" s="84" t="s">
        <v>212</v>
      </c>
      <c r="B3" s="84" t="s">
        <v>216</v>
      </c>
      <c r="C3" s="53"/>
      <c r="D3" s="54"/>
      <c r="E3" s="65"/>
      <c r="F3" s="55"/>
      <c r="G3" s="53"/>
      <c r="H3" s="57"/>
      <c r="I3" s="56"/>
      <c r="J3" s="56"/>
      <c r="K3" s="36" t="s">
        <v>65</v>
      </c>
      <c r="L3" s="62">
        <v>3</v>
      </c>
      <c r="M3" s="62"/>
      <c r="N3" s="63"/>
      <c r="O3" s="85" t="s">
        <v>222</v>
      </c>
      <c r="P3" s="87">
        <v>43694.96790509259</v>
      </c>
      <c r="Q3" s="85" t="s">
        <v>224</v>
      </c>
      <c r="R3" s="85"/>
      <c r="S3" s="85"/>
      <c r="T3" s="85"/>
      <c r="U3" s="85"/>
      <c r="V3" s="90" t="s">
        <v>232</v>
      </c>
      <c r="W3" s="87">
        <v>43694.96790509259</v>
      </c>
      <c r="X3" s="90" t="s">
        <v>236</v>
      </c>
      <c r="Y3" s="85"/>
      <c r="Z3" s="85"/>
      <c r="AA3" s="91" t="s">
        <v>242</v>
      </c>
      <c r="AB3" s="85"/>
      <c r="AC3" s="85" t="b">
        <v>0</v>
      </c>
      <c r="AD3" s="85">
        <v>0</v>
      </c>
      <c r="AE3" s="91" t="s">
        <v>252</v>
      </c>
      <c r="AF3" s="85" t="b">
        <v>0</v>
      </c>
      <c r="AG3" s="85" t="s">
        <v>258</v>
      </c>
      <c r="AH3" s="85"/>
      <c r="AI3" s="91" t="s">
        <v>254</v>
      </c>
      <c r="AJ3" s="85" t="b">
        <v>0</v>
      </c>
      <c r="AK3" s="85">
        <v>0</v>
      </c>
      <c r="AL3" s="91" t="s">
        <v>254</v>
      </c>
      <c r="AM3" s="85" t="s">
        <v>264</v>
      </c>
      <c r="AN3" s="85" t="b">
        <v>0</v>
      </c>
      <c r="AO3" s="91" t="s">
        <v>242</v>
      </c>
      <c r="AP3" s="85" t="s">
        <v>176</v>
      </c>
      <c r="AQ3" s="85">
        <v>0</v>
      </c>
      <c r="AR3" s="85">
        <v>0</v>
      </c>
      <c r="AS3" s="85"/>
      <c r="AT3" s="85"/>
      <c r="AU3" s="85"/>
      <c r="AV3" s="85"/>
      <c r="AW3" s="85"/>
      <c r="AX3" s="85"/>
      <c r="AY3" s="85"/>
      <c r="AZ3" s="85"/>
      <c r="BA3">
        <v>1</v>
      </c>
      <c r="BB3" s="85" t="str">
        <f>REPLACE(INDEX(GroupVertices[Group],MATCH(Edges25[[#This Row],[Vertex 1]],GroupVertices[Vertex],0)),1,1,"")</f>
        <v>3</v>
      </c>
      <c r="BC3" s="85" t="str">
        <f>REPLACE(INDEX(GroupVertices[Group],MATCH(Edges25[[#This Row],[Vertex 2]],GroupVertices[Vertex],0)),1,1,"")</f>
        <v>3</v>
      </c>
      <c r="BD3" s="51">
        <v>0</v>
      </c>
      <c r="BE3" s="52">
        <v>0</v>
      </c>
      <c r="BF3" s="51">
        <v>0</v>
      </c>
      <c r="BG3" s="52">
        <v>0</v>
      </c>
      <c r="BH3" s="51">
        <v>0</v>
      </c>
      <c r="BI3" s="52">
        <v>0</v>
      </c>
      <c r="BJ3" s="51">
        <v>25</v>
      </c>
      <c r="BK3" s="52">
        <v>100</v>
      </c>
      <c r="BL3" s="51">
        <v>25</v>
      </c>
    </row>
    <row r="4" spans="1:64" ht="15" customHeight="1">
      <c r="A4" s="84" t="s">
        <v>213</v>
      </c>
      <c r="B4" s="84" t="s">
        <v>217</v>
      </c>
      <c r="C4" s="53"/>
      <c r="D4" s="54"/>
      <c r="E4" s="65"/>
      <c r="F4" s="55"/>
      <c r="G4" s="53"/>
      <c r="H4" s="57"/>
      <c r="I4" s="56"/>
      <c r="J4" s="56"/>
      <c r="K4" s="36" t="s">
        <v>65</v>
      </c>
      <c r="L4" s="83">
        <v>4</v>
      </c>
      <c r="M4" s="83"/>
      <c r="N4" s="63"/>
      <c r="O4" s="86" t="s">
        <v>222</v>
      </c>
      <c r="P4" s="88">
        <v>43696.40273148148</v>
      </c>
      <c r="Q4" s="86" t="s">
        <v>225</v>
      </c>
      <c r="R4" s="86"/>
      <c r="S4" s="86"/>
      <c r="T4" s="86"/>
      <c r="U4" s="86"/>
      <c r="V4" s="89" t="s">
        <v>233</v>
      </c>
      <c r="W4" s="88">
        <v>43696.40273148148</v>
      </c>
      <c r="X4" s="89" t="s">
        <v>237</v>
      </c>
      <c r="Y4" s="86"/>
      <c r="Z4" s="86"/>
      <c r="AA4" s="92" t="s">
        <v>243</v>
      </c>
      <c r="AB4" s="92" t="s">
        <v>248</v>
      </c>
      <c r="AC4" s="86" t="b">
        <v>0</v>
      </c>
      <c r="AD4" s="86">
        <v>1</v>
      </c>
      <c r="AE4" s="92" t="s">
        <v>253</v>
      </c>
      <c r="AF4" s="86" t="b">
        <v>0</v>
      </c>
      <c r="AG4" s="86" t="s">
        <v>259</v>
      </c>
      <c r="AH4" s="86"/>
      <c r="AI4" s="92" t="s">
        <v>254</v>
      </c>
      <c r="AJ4" s="86" t="b">
        <v>0</v>
      </c>
      <c r="AK4" s="86">
        <v>0</v>
      </c>
      <c r="AL4" s="92" t="s">
        <v>254</v>
      </c>
      <c r="AM4" s="86" t="s">
        <v>264</v>
      </c>
      <c r="AN4" s="86" t="b">
        <v>0</v>
      </c>
      <c r="AO4" s="92" t="s">
        <v>248</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0</v>
      </c>
      <c r="BE4" s="52">
        <v>0</v>
      </c>
      <c r="BF4" s="51">
        <v>0</v>
      </c>
      <c r="BG4" s="52">
        <v>0</v>
      </c>
      <c r="BH4" s="51">
        <v>0</v>
      </c>
      <c r="BI4" s="52">
        <v>0</v>
      </c>
      <c r="BJ4" s="51">
        <v>37</v>
      </c>
      <c r="BK4" s="52">
        <v>100</v>
      </c>
      <c r="BL4" s="51">
        <v>37</v>
      </c>
    </row>
    <row r="5" spans="1:64" ht="15">
      <c r="A5" s="84" t="s">
        <v>214</v>
      </c>
      <c r="B5" s="84" t="s">
        <v>214</v>
      </c>
      <c r="C5" s="53"/>
      <c r="D5" s="54"/>
      <c r="E5" s="65"/>
      <c r="F5" s="55"/>
      <c r="G5" s="53"/>
      <c r="H5" s="57"/>
      <c r="I5" s="56"/>
      <c r="J5" s="56"/>
      <c r="K5" s="36" t="s">
        <v>65</v>
      </c>
      <c r="L5" s="83">
        <v>5</v>
      </c>
      <c r="M5" s="83"/>
      <c r="N5" s="63"/>
      <c r="O5" s="86" t="s">
        <v>176</v>
      </c>
      <c r="P5" s="88">
        <v>43700.77324074074</v>
      </c>
      <c r="Q5" s="86" t="s">
        <v>226</v>
      </c>
      <c r="R5" s="89" t="s">
        <v>230</v>
      </c>
      <c r="S5" s="86" t="s">
        <v>231</v>
      </c>
      <c r="T5" s="86"/>
      <c r="U5" s="86"/>
      <c r="V5" s="89" t="s">
        <v>234</v>
      </c>
      <c r="W5" s="88">
        <v>43700.77324074074</v>
      </c>
      <c r="X5" s="89" t="s">
        <v>238</v>
      </c>
      <c r="Y5" s="86"/>
      <c r="Z5" s="86"/>
      <c r="AA5" s="92" t="s">
        <v>244</v>
      </c>
      <c r="AB5" s="86"/>
      <c r="AC5" s="86" t="b">
        <v>0</v>
      </c>
      <c r="AD5" s="86">
        <v>0</v>
      </c>
      <c r="AE5" s="92" t="s">
        <v>254</v>
      </c>
      <c r="AF5" s="86" t="b">
        <v>0</v>
      </c>
      <c r="AG5" s="86" t="s">
        <v>260</v>
      </c>
      <c r="AH5" s="86"/>
      <c r="AI5" s="92" t="s">
        <v>254</v>
      </c>
      <c r="AJ5" s="86" t="b">
        <v>0</v>
      </c>
      <c r="AK5" s="86">
        <v>0</v>
      </c>
      <c r="AL5" s="92" t="s">
        <v>254</v>
      </c>
      <c r="AM5" s="86" t="s">
        <v>214</v>
      </c>
      <c r="AN5" s="86" t="b">
        <v>0</v>
      </c>
      <c r="AO5" s="92" t="s">
        <v>244</v>
      </c>
      <c r="AP5" s="86" t="s">
        <v>176</v>
      </c>
      <c r="AQ5" s="86">
        <v>0</v>
      </c>
      <c r="AR5" s="86">
        <v>0</v>
      </c>
      <c r="AS5" s="86"/>
      <c r="AT5" s="86"/>
      <c r="AU5" s="86"/>
      <c r="AV5" s="86"/>
      <c r="AW5" s="86"/>
      <c r="AX5" s="86"/>
      <c r="AY5" s="86"/>
      <c r="AZ5" s="86"/>
      <c r="BA5">
        <v>1</v>
      </c>
      <c r="BB5" s="85" t="str">
        <f>REPLACE(INDEX(GroupVertices[Group],MATCH(Edges25[[#This Row],[Vertex 1]],GroupVertices[Vertex],0)),1,1,"")</f>
        <v>4</v>
      </c>
      <c r="BC5" s="85" t="str">
        <f>REPLACE(INDEX(GroupVertices[Group],MATCH(Edges25[[#This Row],[Vertex 2]],GroupVertices[Vertex],0)),1,1,"")</f>
        <v>4</v>
      </c>
      <c r="BD5" s="51">
        <v>0</v>
      </c>
      <c r="BE5" s="52">
        <v>0</v>
      </c>
      <c r="BF5" s="51">
        <v>0</v>
      </c>
      <c r="BG5" s="52">
        <v>0</v>
      </c>
      <c r="BH5" s="51">
        <v>0</v>
      </c>
      <c r="BI5" s="52">
        <v>0</v>
      </c>
      <c r="BJ5" s="51">
        <v>10</v>
      </c>
      <c r="BK5" s="52">
        <v>100</v>
      </c>
      <c r="BL5" s="51">
        <v>10</v>
      </c>
    </row>
    <row r="6" spans="1:64" ht="15">
      <c r="A6" s="84" t="s">
        <v>215</v>
      </c>
      <c r="B6" s="84" t="s">
        <v>218</v>
      </c>
      <c r="C6" s="53"/>
      <c r="D6" s="54"/>
      <c r="E6" s="65"/>
      <c r="F6" s="55"/>
      <c r="G6" s="53"/>
      <c r="H6" s="57"/>
      <c r="I6" s="56"/>
      <c r="J6" s="56"/>
      <c r="K6" s="36" t="s">
        <v>65</v>
      </c>
      <c r="L6" s="83">
        <v>6</v>
      </c>
      <c r="M6" s="83"/>
      <c r="N6" s="63"/>
      <c r="O6" s="86" t="s">
        <v>222</v>
      </c>
      <c r="P6" s="88">
        <v>43692.621770833335</v>
      </c>
      <c r="Q6" s="86" t="s">
        <v>227</v>
      </c>
      <c r="R6" s="86"/>
      <c r="S6" s="86"/>
      <c r="T6" s="86"/>
      <c r="U6" s="86"/>
      <c r="V6" s="89" t="s">
        <v>235</v>
      </c>
      <c r="W6" s="88">
        <v>43692.621770833335</v>
      </c>
      <c r="X6" s="89" t="s">
        <v>239</v>
      </c>
      <c r="Y6" s="86"/>
      <c r="Z6" s="86"/>
      <c r="AA6" s="92" t="s">
        <v>245</v>
      </c>
      <c r="AB6" s="92" t="s">
        <v>249</v>
      </c>
      <c r="AC6" s="86" t="b">
        <v>0</v>
      </c>
      <c r="AD6" s="86">
        <v>1</v>
      </c>
      <c r="AE6" s="92" t="s">
        <v>255</v>
      </c>
      <c r="AF6" s="86" t="b">
        <v>0</v>
      </c>
      <c r="AG6" s="86" t="s">
        <v>261</v>
      </c>
      <c r="AH6" s="86"/>
      <c r="AI6" s="92" t="s">
        <v>254</v>
      </c>
      <c r="AJ6" s="86" t="b">
        <v>0</v>
      </c>
      <c r="AK6" s="86">
        <v>0</v>
      </c>
      <c r="AL6" s="92" t="s">
        <v>254</v>
      </c>
      <c r="AM6" s="86" t="s">
        <v>264</v>
      </c>
      <c r="AN6" s="86" t="b">
        <v>0</v>
      </c>
      <c r="AO6" s="92" t="s">
        <v>249</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4</v>
      </c>
      <c r="BK6" s="52">
        <v>100</v>
      </c>
      <c r="BL6" s="51">
        <v>4</v>
      </c>
    </row>
    <row r="7" spans="1:64" ht="15">
      <c r="A7" s="84" t="s">
        <v>215</v>
      </c>
      <c r="B7" s="84" t="s">
        <v>219</v>
      </c>
      <c r="C7" s="53"/>
      <c r="D7" s="54"/>
      <c r="E7" s="65"/>
      <c r="F7" s="55"/>
      <c r="G7" s="53"/>
      <c r="H7" s="57"/>
      <c r="I7" s="56"/>
      <c r="J7" s="56"/>
      <c r="K7" s="36" t="s">
        <v>65</v>
      </c>
      <c r="L7" s="83">
        <v>7</v>
      </c>
      <c r="M7" s="83"/>
      <c r="N7" s="63"/>
      <c r="O7" s="86" t="s">
        <v>222</v>
      </c>
      <c r="P7" s="88">
        <v>43692.90138888889</v>
      </c>
      <c r="Q7" s="86" t="s">
        <v>228</v>
      </c>
      <c r="R7" s="86"/>
      <c r="S7" s="86"/>
      <c r="T7" s="86"/>
      <c r="U7" s="86"/>
      <c r="V7" s="89" t="s">
        <v>235</v>
      </c>
      <c r="W7" s="88">
        <v>43692.90138888889</v>
      </c>
      <c r="X7" s="89" t="s">
        <v>240</v>
      </c>
      <c r="Y7" s="86"/>
      <c r="Z7" s="86"/>
      <c r="AA7" s="92" t="s">
        <v>246</v>
      </c>
      <c r="AB7" s="92" t="s">
        <v>250</v>
      </c>
      <c r="AC7" s="86" t="b">
        <v>0</v>
      </c>
      <c r="AD7" s="86">
        <v>1</v>
      </c>
      <c r="AE7" s="92" t="s">
        <v>256</v>
      </c>
      <c r="AF7" s="86" t="b">
        <v>0</v>
      </c>
      <c r="AG7" s="86" t="s">
        <v>262</v>
      </c>
      <c r="AH7" s="86"/>
      <c r="AI7" s="92" t="s">
        <v>254</v>
      </c>
      <c r="AJ7" s="86" t="b">
        <v>0</v>
      </c>
      <c r="AK7" s="86">
        <v>0</v>
      </c>
      <c r="AL7" s="92" t="s">
        <v>254</v>
      </c>
      <c r="AM7" s="86" t="s">
        <v>264</v>
      </c>
      <c r="AN7" s="86" t="b">
        <v>0</v>
      </c>
      <c r="AO7" s="92" t="s">
        <v>250</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7</v>
      </c>
      <c r="BK7" s="52">
        <v>100</v>
      </c>
      <c r="BL7" s="51">
        <v>7</v>
      </c>
    </row>
    <row r="8" spans="1:64" ht="15">
      <c r="A8" s="84" t="s">
        <v>215</v>
      </c>
      <c r="B8" s="84" t="s">
        <v>220</v>
      </c>
      <c r="C8" s="53"/>
      <c r="D8" s="54"/>
      <c r="E8" s="65"/>
      <c r="F8" s="55"/>
      <c r="G8" s="53"/>
      <c r="H8" s="57"/>
      <c r="I8" s="56"/>
      <c r="J8" s="56"/>
      <c r="K8" s="36" t="s">
        <v>65</v>
      </c>
      <c r="L8" s="83">
        <v>8</v>
      </c>
      <c r="M8" s="83"/>
      <c r="N8" s="63"/>
      <c r="O8" s="86" t="s">
        <v>223</v>
      </c>
      <c r="P8" s="88">
        <v>43700.90336805556</v>
      </c>
      <c r="Q8" s="86" t="s">
        <v>229</v>
      </c>
      <c r="R8" s="86"/>
      <c r="S8" s="86"/>
      <c r="T8" s="86"/>
      <c r="U8" s="86"/>
      <c r="V8" s="89" t="s">
        <v>235</v>
      </c>
      <c r="W8" s="88">
        <v>43700.90336805556</v>
      </c>
      <c r="X8" s="89" t="s">
        <v>241</v>
      </c>
      <c r="Y8" s="86"/>
      <c r="Z8" s="86"/>
      <c r="AA8" s="92" t="s">
        <v>247</v>
      </c>
      <c r="AB8" s="92" t="s">
        <v>251</v>
      </c>
      <c r="AC8" s="86" t="b">
        <v>0</v>
      </c>
      <c r="AD8" s="86">
        <v>0</v>
      </c>
      <c r="AE8" s="92" t="s">
        <v>257</v>
      </c>
      <c r="AF8" s="86" t="b">
        <v>0</v>
      </c>
      <c r="AG8" s="86" t="s">
        <v>263</v>
      </c>
      <c r="AH8" s="86"/>
      <c r="AI8" s="92" t="s">
        <v>254</v>
      </c>
      <c r="AJ8" s="86" t="b">
        <v>0</v>
      </c>
      <c r="AK8" s="86">
        <v>0</v>
      </c>
      <c r="AL8" s="92" t="s">
        <v>254</v>
      </c>
      <c r="AM8" s="86" t="s">
        <v>264</v>
      </c>
      <c r="AN8" s="86" t="b">
        <v>0</v>
      </c>
      <c r="AO8" s="92" t="s">
        <v>251</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c r="BE8" s="52"/>
      <c r="BF8" s="51"/>
      <c r="BG8" s="52"/>
      <c r="BH8" s="51"/>
      <c r="BI8" s="52"/>
      <c r="BJ8" s="51"/>
      <c r="BK8" s="52"/>
      <c r="BL8" s="51"/>
    </row>
    <row r="9" spans="1:64" ht="15">
      <c r="A9" s="84" t="s">
        <v>215</v>
      </c>
      <c r="B9" s="84" t="s">
        <v>221</v>
      </c>
      <c r="C9" s="53"/>
      <c r="D9" s="54"/>
      <c r="E9" s="65"/>
      <c r="F9" s="55"/>
      <c r="G9" s="53"/>
      <c r="H9" s="57"/>
      <c r="I9" s="56"/>
      <c r="J9" s="56"/>
      <c r="K9" s="36" t="s">
        <v>65</v>
      </c>
      <c r="L9" s="83">
        <v>9</v>
      </c>
      <c r="M9" s="83"/>
      <c r="N9" s="63"/>
      <c r="O9" s="86" t="s">
        <v>222</v>
      </c>
      <c r="P9" s="88">
        <v>43700.90336805556</v>
      </c>
      <c r="Q9" s="86" t="s">
        <v>229</v>
      </c>
      <c r="R9" s="86"/>
      <c r="S9" s="86"/>
      <c r="T9" s="86"/>
      <c r="U9" s="86"/>
      <c r="V9" s="89" t="s">
        <v>235</v>
      </c>
      <c r="W9" s="88">
        <v>43700.90336805556</v>
      </c>
      <c r="X9" s="89" t="s">
        <v>241</v>
      </c>
      <c r="Y9" s="86"/>
      <c r="Z9" s="86"/>
      <c r="AA9" s="92" t="s">
        <v>247</v>
      </c>
      <c r="AB9" s="92" t="s">
        <v>251</v>
      </c>
      <c r="AC9" s="86" t="b">
        <v>0</v>
      </c>
      <c r="AD9" s="86">
        <v>0</v>
      </c>
      <c r="AE9" s="92" t="s">
        <v>257</v>
      </c>
      <c r="AF9" s="86" t="b">
        <v>0</v>
      </c>
      <c r="AG9" s="86" t="s">
        <v>263</v>
      </c>
      <c r="AH9" s="86"/>
      <c r="AI9" s="92" t="s">
        <v>254</v>
      </c>
      <c r="AJ9" s="86" t="b">
        <v>0</v>
      </c>
      <c r="AK9" s="86">
        <v>0</v>
      </c>
      <c r="AL9" s="92" t="s">
        <v>254</v>
      </c>
      <c r="AM9" s="86" t="s">
        <v>264</v>
      </c>
      <c r="AN9" s="86" t="b">
        <v>0</v>
      </c>
      <c r="AO9" s="92" t="s">
        <v>251</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14</v>
      </c>
      <c r="BK9" s="52">
        <v>100</v>
      </c>
      <c r="BL9"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R5" r:id="rId1" display="https://www.ngmisr.com/tech/saha-channel-frequency"/>
    <hyperlink ref="V3" r:id="rId2" display="http://pbs.twimg.com/profile_images/1134917334974566402/1jqA8Ywb_normal.jpg"/>
    <hyperlink ref="V4" r:id="rId3" display="http://pbs.twimg.com/profile_images/1752415651/14769_1172379789284_1221714711_30509657_6567_n_normal.jpg"/>
    <hyperlink ref="V5" r:id="rId4" display="http://pbs.twimg.com/profile_images/582108096350302208/AvTNhW8P_normal.png"/>
    <hyperlink ref="V6" r:id="rId5" display="http://pbs.twimg.com/profile_images/1160533753955082240/JGWyKHyH_normal.jpg"/>
    <hyperlink ref="V7" r:id="rId6" display="http://pbs.twimg.com/profile_images/1160533753955082240/JGWyKHyH_normal.jpg"/>
    <hyperlink ref="V8" r:id="rId7" display="http://pbs.twimg.com/profile_images/1160533753955082240/JGWyKHyH_normal.jpg"/>
    <hyperlink ref="V9" r:id="rId8" display="http://pbs.twimg.com/profile_images/1160533753955082240/JGWyKHyH_normal.jpg"/>
    <hyperlink ref="X3" r:id="rId9" display="https://twitter.com/#!/_shahd_sayed/status/1162865134848618496"/>
    <hyperlink ref="X4" r:id="rId10" display="https://twitter.com/#!/akyolycel/status/1163385098793885696"/>
    <hyperlink ref="X5" r:id="rId11" display="https://twitter.com/#!/misrstars/status/1164968916017451009"/>
    <hyperlink ref="X6" r:id="rId12" display="https://twitter.com/#!/arezkiath/status/1162014922466893827"/>
    <hyperlink ref="X7" r:id="rId13" display="https://twitter.com/#!/arezkiath/status/1162116254070689800"/>
    <hyperlink ref="X8" r:id="rId14" display="https://twitter.com/#!/arezkiath/status/1165016073894322177"/>
    <hyperlink ref="X9" r:id="rId15" display="https://twitter.com/#!/arezkiath/status/1165016073894322177"/>
  </hyperlinks>
  <printOptions/>
  <pageMargins left="0.7" right="0.7" top="0.75" bottom="0.75" header="0.3" footer="0.3"/>
  <pageSetup horizontalDpi="600" verticalDpi="600" orientation="portrait" r:id="rId19"/>
  <legacyDrawing r:id="rId17"/>
  <tableParts>
    <tablePart r:id="rId1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544</v>
      </c>
      <c r="B1" s="13" t="s">
        <v>34</v>
      </c>
    </row>
    <row r="2" spans="1:2" ht="15">
      <c r="A2" s="124" t="s">
        <v>215</v>
      </c>
      <c r="B2" s="85">
        <v>12</v>
      </c>
    </row>
    <row r="3" spans="1:2" ht="15">
      <c r="A3" s="124" t="s">
        <v>218</v>
      </c>
      <c r="B3" s="85">
        <v>0</v>
      </c>
    </row>
    <row r="4" spans="1:2" ht="15">
      <c r="A4" s="124" t="s">
        <v>221</v>
      </c>
      <c r="B4" s="85">
        <v>0</v>
      </c>
    </row>
    <row r="5" spans="1:2" ht="15">
      <c r="A5" s="124" t="s">
        <v>220</v>
      </c>
      <c r="B5" s="85">
        <v>0</v>
      </c>
    </row>
    <row r="6" spans="1:2" ht="15">
      <c r="A6" s="124" t="s">
        <v>219</v>
      </c>
      <c r="B6" s="85">
        <v>0</v>
      </c>
    </row>
    <row r="7" spans="1:2" ht="15">
      <c r="A7" s="124" t="s">
        <v>216</v>
      </c>
      <c r="B7" s="85">
        <v>0</v>
      </c>
    </row>
    <row r="8" spans="1:2" ht="15">
      <c r="A8" s="124" t="s">
        <v>212</v>
      </c>
      <c r="B8" s="85">
        <v>0</v>
      </c>
    </row>
    <row r="9" spans="1:2" ht="15">
      <c r="A9" s="124" t="s">
        <v>213</v>
      </c>
      <c r="B9" s="85">
        <v>0</v>
      </c>
    </row>
    <row r="10" spans="1:2" ht="15">
      <c r="A10" s="124" t="s">
        <v>214</v>
      </c>
      <c r="B10" s="85">
        <v>0</v>
      </c>
    </row>
    <row r="11" spans="1:2" ht="15">
      <c r="A11" s="124" t="s">
        <v>217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546</v>
      </c>
      <c r="B25" t="s">
        <v>545</v>
      </c>
    </row>
    <row r="26" spans="1:2" ht="15">
      <c r="A26" s="136">
        <v>43692.621770833335</v>
      </c>
      <c r="B26" s="3">
        <v>1</v>
      </c>
    </row>
    <row r="27" spans="1:2" ht="15">
      <c r="A27" s="136">
        <v>43692.90138888889</v>
      </c>
      <c r="B27" s="3">
        <v>1</v>
      </c>
    </row>
    <row r="28" spans="1:2" ht="15">
      <c r="A28" s="136">
        <v>43694.96790509259</v>
      </c>
      <c r="B28" s="3">
        <v>1</v>
      </c>
    </row>
    <row r="29" spans="1:2" ht="15">
      <c r="A29" s="136">
        <v>43696.40273148148</v>
      </c>
      <c r="B29" s="3">
        <v>1</v>
      </c>
    </row>
    <row r="30" spans="1:2" ht="15">
      <c r="A30" s="136">
        <v>43700.77324074074</v>
      </c>
      <c r="B30" s="3">
        <v>1</v>
      </c>
    </row>
    <row r="31" spans="1:2" ht="15">
      <c r="A31" s="136">
        <v>43700.90336805556</v>
      </c>
      <c r="B31" s="3">
        <v>2</v>
      </c>
    </row>
    <row r="32" spans="1:2" ht="15">
      <c r="A32" s="136" t="s">
        <v>547</v>
      </c>
      <c r="B32"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192</v>
      </c>
      <c r="AT2" s="13" t="s">
        <v>280</v>
      </c>
      <c r="AU2" s="13" t="s">
        <v>281</v>
      </c>
      <c r="AV2" s="13" t="s">
        <v>282</v>
      </c>
      <c r="AW2" s="13" t="s">
        <v>283</v>
      </c>
      <c r="AX2" s="13" t="s">
        <v>284</v>
      </c>
      <c r="AY2" s="13" t="s">
        <v>285</v>
      </c>
      <c r="AZ2" s="13" t="s">
        <v>403</v>
      </c>
      <c r="BA2" s="127" t="s">
        <v>477</v>
      </c>
      <c r="BB2" s="127" t="s">
        <v>478</v>
      </c>
      <c r="BC2" s="127" t="s">
        <v>479</v>
      </c>
      <c r="BD2" s="127" t="s">
        <v>480</v>
      </c>
      <c r="BE2" s="127" t="s">
        <v>481</v>
      </c>
      <c r="BF2" s="127" t="s">
        <v>482</v>
      </c>
      <c r="BG2" s="127" t="s">
        <v>483</v>
      </c>
      <c r="BH2" s="127" t="s">
        <v>488</v>
      </c>
      <c r="BI2" s="127" t="s">
        <v>490</v>
      </c>
      <c r="BJ2" s="127" t="s">
        <v>495</v>
      </c>
      <c r="BK2" s="127" t="s">
        <v>513</v>
      </c>
      <c r="BL2" s="127" t="s">
        <v>514</v>
      </c>
      <c r="BM2" s="127" t="s">
        <v>515</v>
      </c>
      <c r="BN2" s="127" t="s">
        <v>516</v>
      </c>
      <c r="BO2" s="127" t="s">
        <v>517</v>
      </c>
      <c r="BP2" s="127" t="s">
        <v>518</v>
      </c>
      <c r="BQ2" s="127" t="s">
        <v>519</v>
      </c>
      <c r="BR2" s="127" t="s">
        <v>520</v>
      </c>
      <c r="BS2" s="127" t="s">
        <v>522</v>
      </c>
      <c r="BT2" s="3"/>
      <c r="BU2" s="3"/>
    </row>
    <row r="3" spans="1:73" ht="15" customHeight="1">
      <c r="A3" s="50" t="s">
        <v>212</v>
      </c>
      <c r="B3" s="53"/>
      <c r="C3" s="53" t="s">
        <v>64</v>
      </c>
      <c r="D3" s="54">
        <v>164.40459110473458</v>
      </c>
      <c r="E3" s="55"/>
      <c r="F3" s="112" t="s">
        <v>232</v>
      </c>
      <c r="G3" s="53"/>
      <c r="H3" s="57" t="s">
        <v>212</v>
      </c>
      <c r="I3" s="56"/>
      <c r="J3" s="56"/>
      <c r="K3" s="114" t="s">
        <v>346</v>
      </c>
      <c r="L3" s="59">
        <v>1</v>
      </c>
      <c r="M3" s="60">
        <v>6227.44775390625</v>
      </c>
      <c r="N3" s="60">
        <v>4123.1171875</v>
      </c>
      <c r="O3" s="58"/>
      <c r="P3" s="61"/>
      <c r="Q3" s="61"/>
      <c r="R3" s="51"/>
      <c r="S3" s="51">
        <v>0</v>
      </c>
      <c r="T3" s="51">
        <v>1</v>
      </c>
      <c r="U3" s="52">
        <v>0</v>
      </c>
      <c r="V3" s="52">
        <v>1</v>
      </c>
      <c r="W3" s="52">
        <v>0</v>
      </c>
      <c r="X3" s="52">
        <v>0.999948</v>
      </c>
      <c r="Y3" s="52">
        <v>0</v>
      </c>
      <c r="Z3" s="52">
        <v>0</v>
      </c>
      <c r="AA3" s="62">
        <v>3</v>
      </c>
      <c r="AB3" s="62"/>
      <c r="AC3" s="63"/>
      <c r="AD3" s="85" t="s">
        <v>286</v>
      </c>
      <c r="AE3" s="85">
        <v>76</v>
      </c>
      <c r="AF3" s="85">
        <v>68</v>
      </c>
      <c r="AG3" s="85">
        <v>458</v>
      </c>
      <c r="AH3" s="85">
        <v>2147</v>
      </c>
      <c r="AI3" s="85"/>
      <c r="AJ3" s="85" t="s">
        <v>296</v>
      </c>
      <c r="AK3" s="85" t="s">
        <v>305</v>
      </c>
      <c r="AL3" s="85"/>
      <c r="AM3" s="85"/>
      <c r="AN3" s="87">
        <v>43474.82386574074</v>
      </c>
      <c r="AO3" s="90" t="s">
        <v>316</v>
      </c>
      <c r="AP3" s="85" t="b">
        <v>1</v>
      </c>
      <c r="AQ3" s="85" t="b">
        <v>0</v>
      </c>
      <c r="AR3" s="85" t="b">
        <v>0</v>
      </c>
      <c r="AS3" s="85"/>
      <c r="AT3" s="85">
        <v>0</v>
      </c>
      <c r="AU3" s="85"/>
      <c r="AV3" s="85" t="b">
        <v>0</v>
      </c>
      <c r="AW3" s="85" t="s">
        <v>335</v>
      </c>
      <c r="AX3" s="90" t="s">
        <v>336</v>
      </c>
      <c r="AY3" s="85" t="s">
        <v>66</v>
      </c>
      <c r="AZ3" s="85" t="str">
        <f>REPLACE(INDEX(GroupVertices[Group],MATCH(Vertices[[#This Row],[Vertex]],GroupVertices[Vertex],0)),1,1,"")</f>
        <v>3</v>
      </c>
      <c r="BA3" s="51"/>
      <c r="BB3" s="51"/>
      <c r="BC3" s="51"/>
      <c r="BD3" s="51"/>
      <c r="BE3" s="51"/>
      <c r="BF3" s="51"/>
      <c r="BG3" s="128" t="s">
        <v>484</v>
      </c>
      <c r="BH3" s="128" t="s">
        <v>484</v>
      </c>
      <c r="BI3" s="128" t="s">
        <v>491</v>
      </c>
      <c r="BJ3" s="128" t="s">
        <v>491</v>
      </c>
      <c r="BK3" s="128">
        <v>0</v>
      </c>
      <c r="BL3" s="131">
        <v>0</v>
      </c>
      <c r="BM3" s="128">
        <v>0</v>
      </c>
      <c r="BN3" s="131">
        <v>0</v>
      </c>
      <c r="BO3" s="128">
        <v>0</v>
      </c>
      <c r="BP3" s="131">
        <v>0</v>
      </c>
      <c r="BQ3" s="128">
        <v>25</v>
      </c>
      <c r="BR3" s="131">
        <v>100</v>
      </c>
      <c r="BS3" s="128">
        <v>25</v>
      </c>
      <c r="BT3" s="3"/>
      <c r="BU3" s="3"/>
    </row>
    <row r="4" spans="1:76" ht="15">
      <c r="A4" s="14" t="s">
        <v>216</v>
      </c>
      <c r="B4" s="15"/>
      <c r="C4" s="15" t="s">
        <v>64</v>
      </c>
      <c r="D4" s="93">
        <v>1000</v>
      </c>
      <c r="E4" s="81"/>
      <c r="F4" s="112" t="s">
        <v>329</v>
      </c>
      <c r="G4" s="15"/>
      <c r="H4" s="16" t="s">
        <v>216</v>
      </c>
      <c r="I4" s="66"/>
      <c r="J4" s="66"/>
      <c r="K4" s="114" t="s">
        <v>347</v>
      </c>
      <c r="L4" s="94">
        <v>1</v>
      </c>
      <c r="M4" s="95">
        <v>6227.44775390625</v>
      </c>
      <c r="N4" s="95">
        <v>7805.1015625</v>
      </c>
      <c r="O4" s="77"/>
      <c r="P4" s="96"/>
      <c r="Q4" s="96"/>
      <c r="R4" s="97"/>
      <c r="S4" s="51">
        <v>1</v>
      </c>
      <c r="T4" s="51">
        <v>0</v>
      </c>
      <c r="U4" s="52">
        <v>0</v>
      </c>
      <c r="V4" s="52">
        <v>1</v>
      </c>
      <c r="W4" s="52">
        <v>0</v>
      </c>
      <c r="X4" s="52">
        <v>0.999948</v>
      </c>
      <c r="Y4" s="52">
        <v>0</v>
      </c>
      <c r="Z4" s="52">
        <v>0</v>
      </c>
      <c r="AA4" s="82">
        <v>4</v>
      </c>
      <c r="AB4" s="82"/>
      <c r="AC4" s="98"/>
      <c r="AD4" s="85" t="s">
        <v>287</v>
      </c>
      <c r="AE4" s="85">
        <v>3750</v>
      </c>
      <c r="AF4" s="85">
        <v>4238</v>
      </c>
      <c r="AG4" s="85">
        <v>8688</v>
      </c>
      <c r="AH4" s="85">
        <v>3015</v>
      </c>
      <c r="AI4" s="85"/>
      <c r="AJ4" s="85" t="s">
        <v>297</v>
      </c>
      <c r="AK4" s="85" t="s">
        <v>306</v>
      </c>
      <c r="AL4" s="90" t="s">
        <v>312</v>
      </c>
      <c r="AM4" s="85"/>
      <c r="AN4" s="87">
        <v>41449.1321875</v>
      </c>
      <c r="AO4" s="90" t="s">
        <v>317</v>
      </c>
      <c r="AP4" s="85" t="b">
        <v>0</v>
      </c>
      <c r="AQ4" s="85" t="b">
        <v>0</v>
      </c>
      <c r="AR4" s="85" t="b">
        <v>1</v>
      </c>
      <c r="AS4" s="85" t="s">
        <v>258</v>
      </c>
      <c r="AT4" s="85">
        <v>10</v>
      </c>
      <c r="AU4" s="90" t="s">
        <v>325</v>
      </c>
      <c r="AV4" s="85" t="b">
        <v>0</v>
      </c>
      <c r="AW4" s="85" t="s">
        <v>335</v>
      </c>
      <c r="AX4" s="90" t="s">
        <v>337</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767.7565758010521</v>
      </c>
      <c r="E5" s="81"/>
      <c r="F5" s="112" t="s">
        <v>233</v>
      </c>
      <c r="G5" s="15"/>
      <c r="H5" s="16" t="s">
        <v>213</v>
      </c>
      <c r="I5" s="66"/>
      <c r="J5" s="66"/>
      <c r="K5" s="114" t="s">
        <v>348</v>
      </c>
      <c r="L5" s="94">
        <v>1</v>
      </c>
      <c r="M5" s="95">
        <v>8676.8447265625</v>
      </c>
      <c r="N5" s="95">
        <v>4123.1171875</v>
      </c>
      <c r="O5" s="77"/>
      <c r="P5" s="96"/>
      <c r="Q5" s="96"/>
      <c r="R5" s="97"/>
      <c r="S5" s="51">
        <v>0</v>
      </c>
      <c r="T5" s="51">
        <v>1</v>
      </c>
      <c r="U5" s="52">
        <v>0</v>
      </c>
      <c r="V5" s="52">
        <v>1</v>
      </c>
      <c r="W5" s="52">
        <v>0</v>
      </c>
      <c r="X5" s="52">
        <v>0.999948</v>
      </c>
      <c r="Y5" s="52">
        <v>0</v>
      </c>
      <c r="Z5" s="52">
        <v>0</v>
      </c>
      <c r="AA5" s="82">
        <v>5</v>
      </c>
      <c r="AB5" s="82"/>
      <c r="AC5" s="98"/>
      <c r="AD5" s="85" t="s">
        <v>288</v>
      </c>
      <c r="AE5" s="85">
        <v>310</v>
      </c>
      <c r="AF5" s="85">
        <v>3079</v>
      </c>
      <c r="AG5" s="85">
        <v>17081</v>
      </c>
      <c r="AH5" s="85">
        <v>8531</v>
      </c>
      <c r="AI5" s="85"/>
      <c r="AJ5" s="85"/>
      <c r="AK5" s="85" t="s">
        <v>307</v>
      </c>
      <c r="AL5" s="85"/>
      <c r="AM5" s="85"/>
      <c r="AN5" s="87">
        <v>40695.63994212963</v>
      </c>
      <c r="AO5" s="90" t="s">
        <v>318</v>
      </c>
      <c r="AP5" s="85" t="b">
        <v>0</v>
      </c>
      <c r="AQ5" s="85" t="b">
        <v>0</v>
      </c>
      <c r="AR5" s="85" t="b">
        <v>1</v>
      </c>
      <c r="AS5" s="85"/>
      <c r="AT5" s="85">
        <v>3</v>
      </c>
      <c r="AU5" s="90" t="s">
        <v>326</v>
      </c>
      <c r="AV5" s="85" t="b">
        <v>0</v>
      </c>
      <c r="AW5" s="85" t="s">
        <v>335</v>
      </c>
      <c r="AX5" s="90" t="s">
        <v>338</v>
      </c>
      <c r="AY5" s="85" t="s">
        <v>66</v>
      </c>
      <c r="AZ5" s="85" t="str">
        <f>REPLACE(INDEX(GroupVertices[Group],MATCH(Vertices[[#This Row],[Vertex]],GroupVertices[Vertex],0)),1,1,"")</f>
        <v>2</v>
      </c>
      <c r="BA5" s="51"/>
      <c r="BB5" s="51"/>
      <c r="BC5" s="51"/>
      <c r="BD5" s="51"/>
      <c r="BE5" s="51"/>
      <c r="BF5" s="51"/>
      <c r="BG5" s="128" t="s">
        <v>485</v>
      </c>
      <c r="BH5" s="128" t="s">
        <v>485</v>
      </c>
      <c r="BI5" s="128" t="s">
        <v>492</v>
      </c>
      <c r="BJ5" s="128" t="s">
        <v>492</v>
      </c>
      <c r="BK5" s="128">
        <v>0</v>
      </c>
      <c r="BL5" s="131">
        <v>0</v>
      </c>
      <c r="BM5" s="128">
        <v>0</v>
      </c>
      <c r="BN5" s="131">
        <v>0</v>
      </c>
      <c r="BO5" s="128">
        <v>0</v>
      </c>
      <c r="BP5" s="131">
        <v>0</v>
      </c>
      <c r="BQ5" s="128">
        <v>37</v>
      </c>
      <c r="BR5" s="131">
        <v>100</v>
      </c>
      <c r="BS5" s="128">
        <v>37</v>
      </c>
      <c r="BT5" s="2"/>
      <c r="BU5" s="3"/>
      <c r="BV5" s="3"/>
      <c r="BW5" s="3"/>
      <c r="BX5" s="3"/>
    </row>
    <row r="6" spans="1:76" ht="15">
      <c r="A6" s="14" t="s">
        <v>217</v>
      </c>
      <c r="B6" s="15"/>
      <c r="C6" s="15" t="s">
        <v>64</v>
      </c>
      <c r="D6" s="93">
        <v>929.4653275944524</v>
      </c>
      <c r="E6" s="81"/>
      <c r="F6" s="112" t="s">
        <v>330</v>
      </c>
      <c r="G6" s="15"/>
      <c r="H6" s="16" t="s">
        <v>217</v>
      </c>
      <c r="I6" s="66"/>
      <c r="J6" s="66"/>
      <c r="K6" s="114" t="s">
        <v>349</v>
      </c>
      <c r="L6" s="94">
        <v>1</v>
      </c>
      <c r="M6" s="95">
        <v>8676.8447265625</v>
      </c>
      <c r="N6" s="95">
        <v>7805.1015625</v>
      </c>
      <c r="O6" s="77"/>
      <c r="P6" s="96"/>
      <c r="Q6" s="96"/>
      <c r="R6" s="97"/>
      <c r="S6" s="51">
        <v>1</v>
      </c>
      <c r="T6" s="51">
        <v>0</v>
      </c>
      <c r="U6" s="52">
        <v>0</v>
      </c>
      <c r="V6" s="52">
        <v>1</v>
      </c>
      <c r="W6" s="52">
        <v>0</v>
      </c>
      <c r="X6" s="52">
        <v>0.999948</v>
      </c>
      <c r="Y6" s="52">
        <v>0</v>
      </c>
      <c r="Z6" s="52">
        <v>0</v>
      </c>
      <c r="AA6" s="82">
        <v>6</v>
      </c>
      <c r="AB6" s="82"/>
      <c r="AC6" s="98"/>
      <c r="AD6" s="85" t="s">
        <v>289</v>
      </c>
      <c r="AE6" s="85">
        <v>2534</v>
      </c>
      <c r="AF6" s="85">
        <v>3886</v>
      </c>
      <c r="AG6" s="85">
        <v>1314</v>
      </c>
      <c r="AH6" s="85">
        <v>1346</v>
      </c>
      <c r="AI6" s="85"/>
      <c r="AJ6" s="85" t="s">
        <v>298</v>
      </c>
      <c r="AK6" s="85"/>
      <c r="AL6" s="85"/>
      <c r="AM6" s="85"/>
      <c r="AN6" s="87">
        <v>42930.693090277775</v>
      </c>
      <c r="AO6" s="90" t="s">
        <v>319</v>
      </c>
      <c r="AP6" s="85" t="b">
        <v>1</v>
      </c>
      <c r="AQ6" s="85" t="b">
        <v>0</v>
      </c>
      <c r="AR6" s="85" t="b">
        <v>0</v>
      </c>
      <c r="AS6" s="85"/>
      <c r="AT6" s="85">
        <v>2</v>
      </c>
      <c r="AU6" s="85"/>
      <c r="AV6" s="85" t="b">
        <v>0</v>
      </c>
      <c r="AW6" s="85" t="s">
        <v>335</v>
      </c>
      <c r="AX6" s="90" t="s">
        <v>339</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1000</v>
      </c>
      <c r="E7" s="81"/>
      <c r="F7" s="112" t="s">
        <v>234</v>
      </c>
      <c r="G7" s="15"/>
      <c r="H7" s="16" t="s">
        <v>214</v>
      </c>
      <c r="I7" s="66"/>
      <c r="J7" s="66"/>
      <c r="K7" s="114" t="s">
        <v>350</v>
      </c>
      <c r="L7" s="94">
        <v>1</v>
      </c>
      <c r="M7" s="95">
        <v>6276.17529296875</v>
      </c>
      <c r="N7" s="95">
        <v>1141.0623779296875</v>
      </c>
      <c r="O7" s="77"/>
      <c r="P7" s="96"/>
      <c r="Q7" s="96"/>
      <c r="R7" s="97"/>
      <c r="S7" s="51">
        <v>1</v>
      </c>
      <c r="T7" s="51">
        <v>1</v>
      </c>
      <c r="U7" s="52">
        <v>0</v>
      </c>
      <c r="V7" s="52">
        <v>0</v>
      </c>
      <c r="W7" s="52">
        <v>0</v>
      </c>
      <c r="X7" s="52">
        <v>0.999948</v>
      </c>
      <c r="Y7" s="52">
        <v>0</v>
      </c>
      <c r="Z7" s="52" t="s">
        <v>406</v>
      </c>
      <c r="AA7" s="82">
        <v>7</v>
      </c>
      <c r="AB7" s="82"/>
      <c r="AC7" s="98"/>
      <c r="AD7" s="85" t="s">
        <v>290</v>
      </c>
      <c r="AE7" s="85">
        <v>976</v>
      </c>
      <c r="AF7" s="85">
        <v>52710</v>
      </c>
      <c r="AG7" s="85">
        <v>472617</v>
      </c>
      <c r="AH7" s="85">
        <v>1104</v>
      </c>
      <c r="AI7" s="85"/>
      <c r="AJ7" s="85" t="s">
        <v>299</v>
      </c>
      <c r="AK7" s="85" t="s">
        <v>308</v>
      </c>
      <c r="AL7" s="90" t="s">
        <v>313</v>
      </c>
      <c r="AM7" s="85"/>
      <c r="AN7" s="87">
        <v>40105.955613425926</v>
      </c>
      <c r="AO7" s="90" t="s">
        <v>320</v>
      </c>
      <c r="AP7" s="85" t="b">
        <v>0</v>
      </c>
      <c r="AQ7" s="85" t="b">
        <v>0</v>
      </c>
      <c r="AR7" s="85" t="b">
        <v>1</v>
      </c>
      <c r="AS7" s="85"/>
      <c r="AT7" s="85">
        <v>156</v>
      </c>
      <c r="AU7" s="90" t="s">
        <v>327</v>
      </c>
      <c r="AV7" s="85" t="b">
        <v>1</v>
      </c>
      <c r="AW7" s="85" t="s">
        <v>335</v>
      </c>
      <c r="AX7" s="90" t="s">
        <v>340</v>
      </c>
      <c r="AY7" s="85" t="s">
        <v>66</v>
      </c>
      <c r="AZ7" s="85" t="str">
        <f>REPLACE(INDEX(GroupVertices[Group],MATCH(Vertices[[#This Row],[Vertex]],GroupVertices[Vertex],0)),1,1,"")</f>
        <v>4</v>
      </c>
      <c r="BA7" s="51" t="s">
        <v>230</v>
      </c>
      <c r="BB7" s="51" t="s">
        <v>230</v>
      </c>
      <c r="BC7" s="51" t="s">
        <v>231</v>
      </c>
      <c r="BD7" s="51" t="s">
        <v>231</v>
      </c>
      <c r="BE7" s="51"/>
      <c r="BF7" s="51"/>
      <c r="BG7" s="128" t="s">
        <v>486</v>
      </c>
      <c r="BH7" s="128" t="s">
        <v>486</v>
      </c>
      <c r="BI7" s="128" t="s">
        <v>493</v>
      </c>
      <c r="BJ7" s="128" t="s">
        <v>493</v>
      </c>
      <c r="BK7" s="128">
        <v>0</v>
      </c>
      <c r="BL7" s="131">
        <v>0</v>
      </c>
      <c r="BM7" s="128">
        <v>0</v>
      </c>
      <c r="BN7" s="131">
        <v>0</v>
      </c>
      <c r="BO7" s="128">
        <v>0</v>
      </c>
      <c r="BP7" s="131">
        <v>0</v>
      </c>
      <c r="BQ7" s="128">
        <v>10</v>
      </c>
      <c r="BR7" s="131">
        <v>100</v>
      </c>
      <c r="BS7" s="128">
        <v>10</v>
      </c>
      <c r="BT7" s="2"/>
      <c r="BU7" s="3"/>
      <c r="BV7" s="3"/>
      <c r="BW7" s="3"/>
      <c r="BX7" s="3"/>
    </row>
    <row r="8" spans="1:76" ht="15">
      <c r="A8" s="14" t="s">
        <v>215</v>
      </c>
      <c r="B8" s="15"/>
      <c r="C8" s="15" t="s">
        <v>64</v>
      </c>
      <c r="D8" s="93">
        <v>162</v>
      </c>
      <c r="E8" s="81"/>
      <c r="F8" s="112" t="s">
        <v>235</v>
      </c>
      <c r="G8" s="15"/>
      <c r="H8" s="16" t="s">
        <v>215</v>
      </c>
      <c r="I8" s="66"/>
      <c r="J8" s="66"/>
      <c r="K8" s="114" t="s">
        <v>351</v>
      </c>
      <c r="L8" s="94">
        <v>9999</v>
      </c>
      <c r="M8" s="95">
        <v>3154.85546875</v>
      </c>
      <c r="N8" s="95">
        <v>4217.099609375</v>
      </c>
      <c r="O8" s="77"/>
      <c r="P8" s="96"/>
      <c r="Q8" s="96"/>
      <c r="R8" s="97"/>
      <c r="S8" s="51">
        <v>0</v>
      </c>
      <c r="T8" s="51">
        <v>4</v>
      </c>
      <c r="U8" s="52">
        <v>12</v>
      </c>
      <c r="V8" s="52">
        <v>0.25</v>
      </c>
      <c r="W8" s="52">
        <v>0.2</v>
      </c>
      <c r="X8" s="52">
        <v>2.378246</v>
      </c>
      <c r="Y8" s="52">
        <v>0</v>
      </c>
      <c r="Z8" s="52">
        <v>0</v>
      </c>
      <c r="AA8" s="82">
        <v>8</v>
      </c>
      <c r="AB8" s="82"/>
      <c r="AC8" s="98"/>
      <c r="AD8" s="85" t="s">
        <v>291</v>
      </c>
      <c r="AE8" s="85">
        <v>204</v>
      </c>
      <c r="AF8" s="85">
        <v>56</v>
      </c>
      <c r="AG8" s="85">
        <v>2922</v>
      </c>
      <c r="AH8" s="85">
        <v>3117</v>
      </c>
      <c r="AI8" s="85"/>
      <c r="AJ8" s="85" t="s">
        <v>300</v>
      </c>
      <c r="AK8" s="85"/>
      <c r="AL8" s="85"/>
      <c r="AM8" s="85"/>
      <c r="AN8" s="87">
        <v>43530.927708333336</v>
      </c>
      <c r="AO8" s="85"/>
      <c r="AP8" s="85" t="b">
        <v>1</v>
      </c>
      <c r="AQ8" s="85" t="b">
        <v>0</v>
      </c>
      <c r="AR8" s="85" t="b">
        <v>0</v>
      </c>
      <c r="AS8" s="85"/>
      <c r="AT8" s="85">
        <v>0</v>
      </c>
      <c r="AU8" s="85"/>
      <c r="AV8" s="85" t="b">
        <v>0</v>
      </c>
      <c r="AW8" s="85" t="s">
        <v>335</v>
      </c>
      <c r="AX8" s="90" t="s">
        <v>341</v>
      </c>
      <c r="AY8" s="85" t="s">
        <v>66</v>
      </c>
      <c r="AZ8" s="85" t="str">
        <f>REPLACE(INDEX(GroupVertices[Group],MATCH(Vertices[[#This Row],[Vertex]],GroupVertices[Vertex],0)),1,1,"")</f>
        <v>1</v>
      </c>
      <c r="BA8" s="51"/>
      <c r="BB8" s="51"/>
      <c r="BC8" s="51"/>
      <c r="BD8" s="51"/>
      <c r="BE8" s="51"/>
      <c r="BF8" s="51"/>
      <c r="BG8" s="128" t="s">
        <v>487</v>
      </c>
      <c r="BH8" s="128" t="s">
        <v>489</v>
      </c>
      <c r="BI8" s="128" t="s">
        <v>494</v>
      </c>
      <c r="BJ8" s="128" t="s">
        <v>496</v>
      </c>
      <c r="BK8" s="128">
        <v>0</v>
      </c>
      <c r="BL8" s="131">
        <v>0</v>
      </c>
      <c r="BM8" s="128">
        <v>0</v>
      </c>
      <c r="BN8" s="131">
        <v>0</v>
      </c>
      <c r="BO8" s="128">
        <v>0</v>
      </c>
      <c r="BP8" s="131">
        <v>0</v>
      </c>
      <c r="BQ8" s="128">
        <v>25</v>
      </c>
      <c r="BR8" s="131">
        <v>100</v>
      </c>
      <c r="BS8" s="128">
        <v>25</v>
      </c>
      <c r="BT8" s="2"/>
      <c r="BU8" s="3"/>
      <c r="BV8" s="3"/>
      <c r="BW8" s="3"/>
      <c r="BX8" s="3"/>
    </row>
    <row r="9" spans="1:76" ht="15">
      <c r="A9" s="14" t="s">
        <v>218</v>
      </c>
      <c r="B9" s="15"/>
      <c r="C9" s="15" t="s">
        <v>64</v>
      </c>
      <c r="D9" s="93">
        <v>590.2175992348159</v>
      </c>
      <c r="E9" s="81"/>
      <c r="F9" s="112" t="s">
        <v>331</v>
      </c>
      <c r="G9" s="15"/>
      <c r="H9" s="16" t="s">
        <v>218</v>
      </c>
      <c r="I9" s="66"/>
      <c r="J9" s="66"/>
      <c r="K9" s="114" t="s">
        <v>352</v>
      </c>
      <c r="L9" s="94">
        <v>1</v>
      </c>
      <c r="M9" s="95">
        <v>1720.97802734375</v>
      </c>
      <c r="N9" s="95">
        <v>3261.371826171875</v>
      </c>
      <c r="O9" s="77"/>
      <c r="P9" s="96"/>
      <c r="Q9" s="96"/>
      <c r="R9" s="97"/>
      <c r="S9" s="51">
        <v>1</v>
      </c>
      <c r="T9" s="51">
        <v>0</v>
      </c>
      <c r="U9" s="52">
        <v>0</v>
      </c>
      <c r="V9" s="52">
        <v>0.142857</v>
      </c>
      <c r="W9" s="52">
        <v>0.2</v>
      </c>
      <c r="X9" s="52">
        <v>0.655373</v>
      </c>
      <c r="Y9" s="52">
        <v>0</v>
      </c>
      <c r="Z9" s="52">
        <v>0</v>
      </c>
      <c r="AA9" s="82">
        <v>9</v>
      </c>
      <c r="AB9" s="82"/>
      <c r="AC9" s="98"/>
      <c r="AD9" s="85" t="s">
        <v>292</v>
      </c>
      <c r="AE9" s="85">
        <v>1395</v>
      </c>
      <c r="AF9" s="85">
        <v>2193</v>
      </c>
      <c r="AG9" s="85">
        <v>16243</v>
      </c>
      <c r="AH9" s="85">
        <v>58665</v>
      </c>
      <c r="AI9" s="85"/>
      <c r="AJ9" s="85" t="s">
        <v>301</v>
      </c>
      <c r="AK9" s="85"/>
      <c r="AL9" s="85"/>
      <c r="AM9" s="85"/>
      <c r="AN9" s="87">
        <v>41732.643599537034</v>
      </c>
      <c r="AO9" s="90" t="s">
        <v>321</v>
      </c>
      <c r="AP9" s="85" t="b">
        <v>1</v>
      </c>
      <c r="AQ9" s="85" t="b">
        <v>0</v>
      </c>
      <c r="AR9" s="85" t="b">
        <v>0</v>
      </c>
      <c r="AS9" s="85"/>
      <c r="AT9" s="85">
        <v>4</v>
      </c>
      <c r="AU9" s="90" t="s">
        <v>325</v>
      </c>
      <c r="AV9" s="85" t="b">
        <v>0</v>
      </c>
      <c r="AW9" s="85" t="s">
        <v>335</v>
      </c>
      <c r="AX9" s="90" t="s">
        <v>342</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219</v>
      </c>
      <c r="B10" s="15"/>
      <c r="C10" s="15" t="s">
        <v>64</v>
      </c>
      <c r="D10" s="93">
        <v>776.974175035868</v>
      </c>
      <c r="E10" s="81"/>
      <c r="F10" s="112" t="s">
        <v>332</v>
      </c>
      <c r="G10" s="15"/>
      <c r="H10" s="16" t="s">
        <v>219</v>
      </c>
      <c r="I10" s="66"/>
      <c r="J10" s="66"/>
      <c r="K10" s="114" t="s">
        <v>353</v>
      </c>
      <c r="L10" s="94">
        <v>1</v>
      </c>
      <c r="M10" s="95">
        <v>4905.29248046875</v>
      </c>
      <c r="N10" s="95">
        <v>994.0182495117188</v>
      </c>
      <c r="O10" s="77"/>
      <c r="P10" s="96"/>
      <c r="Q10" s="96"/>
      <c r="R10" s="97"/>
      <c r="S10" s="51">
        <v>1</v>
      </c>
      <c r="T10" s="51">
        <v>0</v>
      </c>
      <c r="U10" s="52">
        <v>0</v>
      </c>
      <c r="V10" s="52">
        <v>0.142857</v>
      </c>
      <c r="W10" s="52">
        <v>0.2</v>
      </c>
      <c r="X10" s="52">
        <v>0.655373</v>
      </c>
      <c r="Y10" s="52">
        <v>0</v>
      </c>
      <c r="Z10" s="52">
        <v>0</v>
      </c>
      <c r="AA10" s="82">
        <v>10</v>
      </c>
      <c r="AB10" s="82"/>
      <c r="AC10" s="98"/>
      <c r="AD10" s="85" t="s">
        <v>293</v>
      </c>
      <c r="AE10" s="85">
        <v>115</v>
      </c>
      <c r="AF10" s="85">
        <v>3125</v>
      </c>
      <c r="AG10" s="85">
        <v>8744</v>
      </c>
      <c r="AH10" s="85">
        <v>20959</v>
      </c>
      <c r="AI10" s="85"/>
      <c r="AJ10" s="85" t="s">
        <v>302</v>
      </c>
      <c r="AK10" s="85" t="s">
        <v>309</v>
      </c>
      <c r="AL10" s="85"/>
      <c r="AM10" s="85"/>
      <c r="AN10" s="87">
        <v>43343.880532407406</v>
      </c>
      <c r="AO10" s="90" t="s">
        <v>322</v>
      </c>
      <c r="AP10" s="85" t="b">
        <v>0</v>
      </c>
      <c r="AQ10" s="85" t="b">
        <v>0</v>
      </c>
      <c r="AR10" s="85" t="b">
        <v>0</v>
      </c>
      <c r="AS10" s="85"/>
      <c r="AT10" s="85">
        <v>3</v>
      </c>
      <c r="AU10" s="90" t="s">
        <v>325</v>
      </c>
      <c r="AV10" s="85" t="b">
        <v>0</v>
      </c>
      <c r="AW10" s="85" t="s">
        <v>335</v>
      </c>
      <c r="AX10" s="90" t="s">
        <v>343</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220</v>
      </c>
      <c r="B11" s="15"/>
      <c r="C11" s="15" t="s">
        <v>64</v>
      </c>
      <c r="D11" s="93">
        <v>1000</v>
      </c>
      <c r="E11" s="81"/>
      <c r="F11" s="112" t="s">
        <v>333</v>
      </c>
      <c r="G11" s="15"/>
      <c r="H11" s="16" t="s">
        <v>220</v>
      </c>
      <c r="I11" s="66"/>
      <c r="J11" s="66"/>
      <c r="K11" s="114" t="s">
        <v>354</v>
      </c>
      <c r="L11" s="94">
        <v>1</v>
      </c>
      <c r="M11" s="95">
        <v>610.7251586914062</v>
      </c>
      <c r="N11" s="95">
        <v>2244.2802734375</v>
      </c>
      <c r="O11" s="77"/>
      <c r="P11" s="96"/>
      <c r="Q11" s="96"/>
      <c r="R11" s="97"/>
      <c r="S11" s="51">
        <v>1</v>
      </c>
      <c r="T11" s="51">
        <v>0</v>
      </c>
      <c r="U11" s="52">
        <v>0</v>
      </c>
      <c r="V11" s="52">
        <v>0.142857</v>
      </c>
      <c r="W11" s="52">
        <v>0.2</v>
      </c>
      <c r="X11" s="52">
        <v>0.655373</v>
      </c>
      <c r="Y11" s="52">
        <v>0</v>
      </c>
      <c r="Z11" s="52">
        <v>0</v>
      </c>
      <c r="AA11" s="82">
        <v>11</v>
      </c>
      <c r="AB11" s="82"/>
      <c r="AC11" s="98"/>
      <c r="AD11" s="85" t="s">
        <v>294</v>
      </c>
      <c r="AE11" s="85">
        <v>1756</v>
      </c>
      <c r="AF11" s="85">
        <v>28441</v>
      </c>
      <c r="AG11" s="85">
        <v>21765</v>
      </c>
      <c r="AH11" s="85">
        <v>20127</v>
      </c>
      <c r="AI11" s="85"/>
      <c r="AJ11" s="85" t="s">
        <v>303</v>
      </c>
      <c r="AK11" s="85" t="s">
        <v>310</v>
      </c>
      <c r="AL11" s="90" t="s">
        <v>314</v>
      </c>
      <c r="AM11" s="85"/>
      <c r="AN11" s="87">
        <v>39448.52328703704</v>
      </c>
      <c r="AO11" s="90" t="s">
        <v>323</v>
      </c>
      <c r="AP11" s="85" t="b">
        <v>0</v>
      </c>
      <c r="AQ11" s="85" t="b">
        <v>0</v>
      </c>
      <c r="AR11" s="85" t="b">
        <v>1</v>
      </c>
      <c r="AS11" s="85" t="s">
        <v>263</v>
      </c>
      <c r="AT11" s="85">
        <v>264</v>
      </c>
      <c r="AU11" s="90" t="s">
        <v>328</v>
      </c>
      <c r="AV11" s="85" t="b">
        <v>0</v>
      </c>
      <c r="AW11" s="85" t="s">
        <v>335</v>
      </c>
      <c r="AX11" s="90" t="s">
        <v>344</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99" t="s">
        <v>221</v>
      </c>
      <c r="B12" s="100"/>
      <c r="C12" s="100" t="s">
        <v>64</v>
      </c>
      <c r="D12" s="101">
        <v>460.57006217120994</v>
      </c>
      <c r="E12" s="102"/>
      <c r="F12" s="113" t="s">
        <v>334</v>
      </c>
      <c r="G12" s="100"/>
      <c r="H12" s="103" t="s">
        <v>221</v>
      </c>
      <c r="I12" s="104"/>
      <c r="J12" s="104"/>
      <c r="K12" s="115" t="s">
        <v>355</v>
      </c>
      <c r="L12" s="105">
        <v>1</v>
      </c>
      <c r="M12" s="106">
        <v>3751.73779296875</v>
      </c>
      <c r="N12" s="106">
        <v>9193.1982421875</v>
      </c>
      <c r="O12" s="107"/>
      <c r="P12" s="108"/>
      <c r="Q12" s="108"/>
      <c r="R12" s="109"/>
      <c r="S12" s="51">
        <v>1</v>
      </c>
      <c r="T12" s="51">
        <v>0</v>
      </c>
      <c r="U12" s="52">
        <v>0</v>
      </c>
      <c r="V12" s="52">
        <v>0.142857</v>
      </c>
      <c r="W12" s="52">
        <v>0.2</v>
      </c>
      <c r="X12" s="52">
        <v>0.655373</v>
      </c>
      <c r="Y12" s="52">
        <v>0</v>
      </c>
      <c r="Z12" s="52">
        <v>0</v>
      </c>
      <c r="AA12" s="110">
        <v>12</v>
      </c>
      <c r="AB12" s="110"/>
      <c r="AC12" s="111"/>
      <c r="AD12" s="85" t="s">
        <v>295</v>
      </c>
      <c r="AE12" s="85">
        <v>419</v>
      </c>
      <c r="AF12" s="85">
        <v>1546</v>
      </c>
      <c r="AG12" s="85">
        <v>48766</v>
      </c>
      <c r="AH12" s="85">
        <v>37692</v>
      </c>
      <c r="AI12" s="85"/>
      <c r="AJ12" s="85" t="s">
        <v>304</v>
      </c>
      <c r="AK12" s="85" t="s">
        <v>311</v>
      </c>
      <c r="AL12" s="90" t="s">
        <v>315</v>
      </c>
      <c r="AM12" s="85"/>
      <c r="AN12" s="87">
        <v>41744.25550925926</v>
      </c>
      <c r="AO12" s="90" t="s">
        <v>324</v>
      </c>
      <c r="AP12" s="85" t="b">
        <v>1</v>
      </c>
      <c r="AQ12" s="85" t="b">
        <v>0</v>
      </c>
      <c r="AR12" s="85" t="b">
        <v>1</v>
      </c>
      <c r="AS12" s="85"/>
      <c r="AT12" s="85">
        <v>85</v>
      </c>
      <c r="AU12" s="90" t="s">
        <v>325</v>
      </c>
      <c r="AV12" s="85" t="b">
        <v>0</v>
      </c>
      <c r="AW12" s="85" t="s">
        <v>335</v>
      </c>
      <c r="AX12" s="90" t="s">
        <v>345</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4" r:id="rId1" display="https://t.co/v6cgWw2qH3"/>
    <hyperlink ref="AL7" r:id="rId2" display="https://t.co/EUyJH1TXR1"/>
    <hyperlink ref="AL11" r:id="rId3" display="https://t.co/WQg073buXN"/>
    <hyperlink ref="AL12" r:id="rId4" display="https://t.co/9jf0P1jOpY"/>
    <hyperlink ref="AO3" r:id="rId5" display="https://pbs.twimg.com/profile_banners/1083087605896482817/1558202800"/>
    <hyperlink ref="AO4" r:id="rId6" display="https://pbs.twimg.com/profile_banners/1542374402/1528766595"/>
    <hyperlink ref="AO5" r:id="rId7" display="https://pbs.twimg.com/profile_banners/309118812/1357339166"/>
    <hyperlink ref="AO6" r:id="rId8" display="https://pbs.twimg.com/profile_banners/885901213111341058/1544621047"/>
    <hyperlink ref="AO7" r:id="rId9" display="https://pbs.twimg.com/profile_banners/83710870/1422554628"/>
    <hyperlink ref="AO9" r:id="rId10" display="https://pbs.twimg.com/profile_banners/2425780164/1530875093"/>
    <hyperlink ref="AO10" r:id="rId11" display="https://pbs.twimg.com/profile_banners/1035635329926156289/1535751230"/>
    <hyperlink ref="AO11" r:id="rId12" display="https://pbs.twimg.com/profile_banners/11714622/1552591633"/>
    <hyperlink ref="AO12" r:id="rId13" display="https://pbs.twimg.com/profile_banners/2485837547/1501619095"/>
    <hyperlink ref="AU4" r:id="rId14" display="http://abs.twimg.com/images/themes/theme1/bg.png"/>
    <hyperlink ref="AU5" r:id="rId15" display="http://abs.twimg.com/images/themes/theme16/bg.gif"/>
    <hyperlink ref="AU7" r:id="rId16" display="http://abs.twimg.com/images/themes/theme19/bg.gif"/>
    <hyperlink ref="AU9" r:id="rId17" display="http://abs.twimg.com/images/themes/theme1/bg.png"/>
    <hyperlink ref="AU10" r:id="rId18" display="http://abs.twimg.com/images/themes/theme1/bg.png"/>
    <hyperlink ref="AU11" r:id="rId19" display="http://abs.twimg.com/images/themes/theme5/bg.gif"/>
    <hyperlink ref="AU12" r:id="rId20" display="http://abs.twimg.com/images/themes/theme1/bg.png"/>
    <hyperlink ref="F3" r:id="rId21" display="http://pbs.twimg.com/profile_images/1134917334974566402/1jqA8Ywb_normal.jpg"/>
    <hyperlink ref="F4" r:id="rId22" display="http://pbs.twimg.com/profile_images/1008915332038316032/aUEh7Dvn_normal.jpg"/>
    <hyperlink ref="F5" r:id="rId23" display="http://pbs.twimg.com/profile_images/1752415651/14769_1172379789284_1221714711_30509657_6567_n_normal.jpg"/>
    <hyperlink ref="F6" r:id="rId24" display="http://pbs.twimg.com/profile_images/1146520137824112640/egWO-zji_normal.jpg"/>
    <hyperlink ref="F7" r:id="rId25" display="http://pbs.twimg.com/profile_images/582108096350302208/AvTNhW8P_normal.png"/>
    <hyperlink ref="F8" r:id="rId26" display="http://pbs.twimg.com/profile_images/1160533753955082240/JGWyKHyH_normal.jpg"/>
    <hyperlink ref="F9" r:id="rId27" display="http://pbs.twimg.com/profile_images/1003644331482284033/NSIiPi7C_normal.jpg"/>
    <hyperlink ref="F10" r:id="rId28" display="http://pbs.twimg.com/profile_images/1154149342346981376/ZmBQypEd_normal.jpg"/>
    <hyperlink ref="F11" r:id="rId29" display="http://pbs.twimg.com/profile_images/1123283297075908608/hNtSIzuy_normal.png"/>
    <hyperlink ref="F12" r:id="rId30" display="http://pbs.twimg.com/profile_images/1141760154679091200/bXURqid5_normal.jpg"/>
    <hyperlink ref="AX3" r:id="rId31" display="https://twitter.com/_shahd_sayed"/>
    <hyperlink ref="AX4" r:id="rId32" display="https://twitter.com/yosidehoe"/>
    <hyperlink ref="AX5" r:id="rId33" display="https://twitter.com/akyolycel"/>
    <hyperlink ref="AX6" r:id="rId34" display="https://twitter.com/mufessire_672"/>
    <hyperlink ref="AX7" r:id="rId35" display="https://twitter.com/misrstars"/>
    <hyperlink ref="AX8" r:id="rId36" display="https://twitter.com/arezkiath"/>
    <hyperlink ref="AX9" r:id="rId37" display="https://twitter.com/sabahsidou"/>
    <hyperlink ref="AX10" r:id="rId38" display="https://twitter.com/dzsarc"/>
    <hyperlink ref="AX11" r:id="rId39" display="https://twitter.com/adlenmeddi"/>
    <hyperlink ref="AX12" r:id="rId40" display="https://twitter.com/sucette__"/>
  </hyperlinks>
  <printOptions/>
  <pageMargins left="0.7" right="0.7" top="0.75" bottom="0.75" header="0.3" footer="0.3"/>
  <pageSetup horizontalDpi="600" verticalDpi="600" orientation="portrait" r:id="rId44"/>
  <legacyDrawing r:id="rId42"/>
  <tableParts>
    <tablePart r:id="rId4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417</v>
      </c>
      <c r="Z2" s="13" t="s">
        <v>423</v>
      </c>
      <c r="AA2" s="13" t="s">
        <v>429</v>
      </c>
      <c r="AB2" s="13" t="s">
        <v>445</v>
      </c>
      <c r="AC2" s="13" t="s">
        <v>454</v>
      </c>
      <c r="AD2" s="13" t="s">
        <v>465</v>
      </c>
      <c r="AE2" s="13" t="s">
        <v>467</v>
      </c>
      <c r="AF2" s="13" t="s">
        <v>473</v>
      </c>
      <c r="AG2" s="67" t="s">
        <v>513</v>
      </c>
      <c r="AH2" s="67" t="s">
        <v>514</v>
      </c>
      <c r="AI2" s="67" t="s">
        <v>515</v>
      </c>
      <c r="AJ2" s="67" t="s">
        <v>516</v>
      </c>
      <c r="AK2" s="67" t="s">
        <v>517</v>
      </c>
      <c r="AL2" s="67" t="s">
        <v>518</v>
      </c>
      <c r="AM2" s="67" t="s">
        <v>519</v>
      </c>
      <c r="AN2" s="67" t="s">
        <v>520</v>
      </c>
      <c r="AO2" s="67" t="s">
        <v>523</v>
      </c>
    </row>
    <row r="3" spans="1:41" ht="15">
      <c r="A3" s="125" t="s">
        <v>395</v>
      </c>
      <c r="B3" s="126" t="s">
        <v>399</v>
      </c>
      <c r="C3" s="126" t="s">
        <v>56</v>
      </c>
      <c r="D3" s="117"/>
      <c r="E3" s="116"/>
      <c r="F3" s="118" t="s">
        <v>549</v>
      </c>
      <c r="G3" s="119"/>
      <c r="H3" s="119"/>
      <c r="I3" s="120">
        <v>3</v>
      </c>
      <c r="J3" s="121"/>
      <c r="K3" s="51">
        <v>5</v>
      </c>
      <c r="L3" s="51">
        <v>4</v>
      </c>
      <c r="M3" s="51">
        <v>0</v>
      </c>
      <c r="N3" s="51">
        <v>4</v>
      </c>
      <c r="O3" s="51">
        <v>0</v>
      </c>
      <c r="P3" s="52">
        <v>0</v>
      </c>
      <c r="Q3" s="52">
        <v>0</v>
      </c>
      <c r="R3" s="51">
        <v>1</v>
      </c>
      <c r="S3" s="51">
        <v>0</v>
      </c>
      <c r="T3" s="51">
        <v>5</v>
      </c>
      <c r="U3" s="51">
        <v>4</v>
      </c>
      <c r="V3" s="51">
        <v>2</v>
      </c>
      <c r="W3" s="52">
        <v>1.28</v>
      </c>
      <c r="X3" s="52">
        <v>0.2</v>
      </c>
      <c r="Y3" s="85"/>
      <c r="Z3" s="85"/>
      <c r="AA3" s="85"/>
      <c r="AB3" s="91" t="s">
        <v>446</v>
      </c>
      <c r="AC3" s="91" t="s">
        <v>449</v>
      </c>
      <c r="AD3" s="91" t="s">
        <v>466</v>
      </c>
      <c r="AE3" s="91" t="s">
        <v>220</v>
      </c>
      <c r="AF3" s="91" t="s">
        <v>474</v>
      </c>
      <c r="AG3" s="128">
        <v>0</v>
      </c>
      <c r="AH3" s="131">
        <v>0</v>
      </c>
      <c r="AI3" s="128">
        <v>0</v>
      </c>
      <c r="AJ3" s="131">
        <v>0</v>
      </c>
      <c r="AK3" s="128">
        <v>0</v>
      </c>
      <c r="AL3" s="131">
        <v>0</v>
      </c>
      <c r="AM3" s="128">
        <v>25</v>
      </c>
      <c r="AN3" s="131">
        <v>100</v>
      </c>
      <c r="AO3" s="128">
        <v>25</v>
      </c>
    </row>
    <row r="4" spans="1:41" ht="15">
      <c r="A4" s="125" t="s">
        <v>396</v>
      </c>
      <c r="B4" s="126" t="s">
        <v>400</v>
      </c>
      <c r="C4" s="126" t="s">
        <v>56</v>
      </c>
      <c r="D4" s="122"/>
      <c r="E4" s="100"/>
      <c r="F4" s="103" t="s">
        <v>550</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c r="Z4" s="85"/>
      <c r="AA4" s="85"/>
      <c r="AB4" s="91" t="s">
        <v>447</v>
      </c>
      <c r="AC4" s="91" t="s">
        <v>254</v>
      </c>
      <c r="AD4" s="91" t="s">
        <v>217</v>
      </c>
      <c r="AE4" s="91"/>
      <c r="AF4" s="91" t="s">
        <v>475</v>
      </c>
      <c r="AG4" s="128">
        <v>0</v>
      </c>
      <c r="AH4" s="131">
        <v>0</v>
      </c>
      <c r="AI4" s="128">
        <v>0</v>
      </c>
      <c r="AJ4" s="131">
        <v>0</v>
      </c>
      <c r="AK4" s="128">
        <v>0</v>
      </c>
      <c r="AL4" s="131">
        <v>0</v>
      </c>
      <c r="AM4" s="128">
        <v>37</v>
      </c>
      <c r="AN4" s="131">
        <v>100</v>
      </c>
      <c r="AO4" s="128">
        <v>37</v>
      </c>
    </row>
    <row r="5" spans="1:41" ht="15">
      <c r="A5" s="125" t="s">
        <v>397</v>
      </c>
      <c r="B5" s="126" t="s">
        <v>401</v>
      </c>
      <c r="C5" s="126" t="s">
        <v>56</v>
      </c>
      <c r="D5" s="122"/>
      <c r="E5" s="100"/>
      <c r="F5" s="103" t="s">
        <v>397</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c r="Z5" s="85"/>
      <c r="AA5" s="85"/>
      <c r="AB5" s="91" t="s">
        <v>254</v>
      </c>
      <c r="AC5" s="91" t="s">
        <v>254</v>
      </c>
      <c r="AD5" s="91" t="s">
        <v>216</v>
      </c>
      <c r="AE5" s="91"/>
      <c r="AF5" s="91" t="s">
        <v>476</v>
      </c>
      <c r="AG5" s="128">
        <v>0</v>
      </c>
      <c r="AH5" s="131">
        <v>0</v>
      </c>
      <c r="AI5" s="128">
        <v>0</v>
      </c>
      <c r="AJ5" s="131">
        <v>0</v>
      </c>
      <c r="AK5" s="128">
        <v>0</v>
      </c>
      <c r="AL5" s="131">
        <v>0</v>
      </c>
      <c r="AM5" s="128">
        <v>25</v>
      </c>
      <c r="AN5" s="131">
        <v>100</v>
      </c>
      <c r="AO5" s="128">
        <v>25</v>
      </c>
    </row>
    <row r="6" spans="1:41" ht="15">
      <c r="A6" s="125" t="s">
        <v>398</v>
      </c>
      <c r="B6" s="126" t="s">
        <v>402</v>
      </c>
      <c r="C6" s="126" t="s">
        <v>56</v>
      </c>
      <c r="D6" s="122"/>
      <c r="E6" s="100"/>
      <c r="F6" s="103" t="s">
        <v>398</v>
      </c>
      <c r="G6" s="107"/>
      <c r="H6" s="107"/>
      <c r="I6" s="123">
        <v>6</v>
      </c>
      <c r="J6" s="110"/>
      <c r="K6" s="51">
        <v>1</v>
      </c>
      <c r="L6" s="51">
        <v>1</v>
      </c>
      <c r="M6" s="51">
        <v>0</v>
      </c>
      <c r="N6" s="51">
        <v>1</v>
      </c>
      <c r="O6" s="51">
        <v>1</v>
      </c>
      <c r="P6" s="52" t="s">
        <v>406</v>
      </c>
      <c r="Q6" s="52" t="s">
        <v>406</v>
      </c>
      <c r="R6" s="51">
        <v>1</v>
      </c>
      <c r="S6" s="51">
        <v>1</v>
      </c>
      <c r="T6" s="51">
        <v>1</v>
      </c>
      <c r="U6" s="51">
        <v>1</v>
      </c>
      <c r="V6" s="51">
        <v>0</v>
      </c>
      <c r="W6" s="52">
        <v>0</v>
      </c>
      <c r="X6" s="52" t="s">
        <v>406</v>
      </c>
      <c r="Y6" s="85" t="s">
        <v>230</v>
      </c>
      <c r="Z6" s="85" t="s">
        <v>231</v>
      </c>
      <c r="AA6" s="85"/>
      <c r="AB6" s="91" t="s">
        <v>254</v>
      </c>
      <c r="AC6" s="91" t="s">
        <v>254</v>
      </c>
      <c r="AD6" s="91"/>
      <c r="AE6" s="91"/>
      <c r="AF6" s="91" t="s">
        <v>214</v>
      </c>
      <c r="AG6" s="128">
        <v>0</v>
      </c>
      <c r="AH6" s="131">
        <v>0</v>
      </c>
      <c r="AI6" s="128">
        <v>0</v>
      </c>
      <c r="AJ6" s="131">
        <v>0</v>
      </c>
      <c r="AK6" s="128">
        <v>0</v>
      </c>
      <c r="AL6" s="131">
        <v>0</v>
      </c>
      <c r="AM6" s="128">
        <v>10</v>
      </c>
      <c r="AN6" s="131">
        <v>100</v>
      </c>
      <c r="AO6" s="128">
        <v>10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395</v>
      </c>
      <c r="B2" s="91" t="s">
        <v>215</v>
      </c>
      <c r="C2" s="85">
        <f>VLOOKUP(GroupVertices[[#This Row],[Vertex]],Vertices[],MATCH("ID",Vertices[[#Headers],[Vertex]:[Vertex Content Word Count]],0),FALSE)</f>
        <v>8</v>
      </c>
    </row>
    <row r="3" spans="1:3" ht="15">
      <c r="A3" s="85" t="s">
        <v>395</v>
      </c>
      <c r="B3" s="91" t="s">
        <v>221</v>
      </c>
      <c r="C3" s="85">
        <f>VLOOKUP(GroupVertices[[#This Row],[Vertex]],Vertices[],MATCH("ID",Vertices[[#Headers],[Vertex]:[Vertex Content Word Count]],0),FALSE)</f>
        <v>12</v>
      </c>
    </row>
    <row r="4" spans="1:3" ht="15">
      <c r="A4" s="85" t="s">
        <v>395</v>
      </c>
      <c r="B4" s="91" t="s">
        <v>220</v>
      </c>
      <c r="C4" s="85">
        <f>VLOOKUP(GroupVertices[[#This Row],[Vertex]],Vertices[],MATCH("ID",Vertices[[#Headers],[Vertex]:[Vertex Content Word Count]],0),FALSE)</f>
        <v>11</v>
      </c>
    </row>
    <row r="5" spans="1:3" ht="15">
      <c r="A5" s="85" t="s">
        <v>395</v>
      </c>
      <c r="B5" s="91" t="s">
        <v>219</v>
      </c>
      <c r="C5" s="85">
        <f>VLOOKUP(GroupVertices[[#This Row],[Vertex]],Vertices[],MATCH("ID",Vertices[[#Headers],[Vertex]:[Vertex Content Word Count]],0),FALSE)</f>
        <v>10</v>
      </c>
    </row>
    <row r="6" spans="1:3" ht="15">
      <c r="A6" s="85" t="s">
        <v>395</v>
      </c>
      <c r="B6" s="91" t="s">
        <v>218</v>
      </c>
      <c r="C6" s="85">
        <f>VLOOKUP(GroupVertices[[#This Row],[Vertex]],Vertices[],MATCH("ID",Vertices[[#Headers],[Vertex]:[Vertex Content Word Count]],0),FALSE)</f>
        <v>9</v>
      </c>
    </row>
    <row r="7" spans="1:3" ht="15">
      <c r="A7" s="85" t="s">
        <v>396</v>
      </c>
      <c r="B7" s="91" t="s">
        <v>213</v>
      </c>
      <c r="C7" s="85">
        <f>VLOOKUP(GroupVertices[[#This Row],[Vertex]],Vertices[],MATCH("ID",Vertices[[#Headers],[Vertex]:[Vertex Content Word Count]],0),FALSE)</f>
        <v>5</v>
      </c>
    </row>
    <row r="8" spans="1:3" ht="15">
      <c r="A8" s="85" t="s">
        <v>396</v>
      </c>
      <c r="B8" s="91" t="s">
        <v>217</v>
      </c>
      <c r="C8" s="85">
        <f>VLOOKUP(GroupVertices[[#This Row],[Vertex]],Vertices[],MATCH("ID",Vertices[[#Headers],[Vertex]:[Vertex Content Word Count]],0),FALSE)</f>
        <v>6</v>
      </c>
    </row>
    <row r="9" spans="1:3" ht="15">
      <c r="A9" s="85" t="s">
        <v>397</v>
      </c>
      <c r="B9" s="91" t="s">
        <v>212</v>
      </c>
      <c r="C9" s="85">
        <f>VLOOKUP(GroupVertices[[#This Row],[Vertex]],Vertices[],MATCH("ID",Vertices[[#Headers],[Vertex]:[Vertex Content Word Count]],0),FALSE)</f>
        <v>3</v>
      </c>
    </row>
    <row r="10" spans="1:3" ht="15">
      <c r="A10" s="85" t="s">
        <v>397</v>
      </c>
      <c r="B10" s="91" t="s">
        <v>216</v>
      </c>
      <c r="C10" s="85">
        <f>VLOOKUP(GroupVertices[[#This Row],[Vertex]],Vertices[],MATCH("ID",Vertices[[#Headers],[Vertex]:[Vertex Content Word Count]],0),FALSE)</f>
        <v>4</v>
      </c>
    </row>
    <row r="11" spans="1:3" ht="15">
      <c r="A11" s="85" t="s">
        <v>398</v>
      </c>
      <c r="B11" s="91" t="s">
        <v>214</v>
      </c>
      <c r="C11"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527</v>
      </c>
      <c r="B2" s="36" t="s">
        <v>356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0.655373</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0.0036363636363636364</v>
      </c>
      <c r="O3" s="42">
        <f>COUNTIF(Vertices[Eigenvector Centrality],"&gt;= "&amp;N3)-COUNTIF(Vertices[Eigenvector Centrality],"&gt;="&amp;N4)</f>
        <v>0</v>
      </c>
      <c r="P3" s="41">
        <f aca="true" t="shared" si="7" ref="P3:P26">P2+($P$57-$P$2)/BinDivisor</f>
        <v>0.6866979636363636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0.03636363636363636</v>
      </c>
      <c r="G4" s="40">
        <f>COUNTIF(Vertices[In-Degree],"&gt;= "&amp;F4)-COUNTIF(Vertices[In-Degree],"&gt;="&amp;F5)</f>
        <v>0</v>
      </c>
      <c r="H4" s="39">
        <f t="shared" si="3"/>
        <v>0.14545454545454545</v>
      </c>
      <c r="I4" s="40">
        <f>COUNTIF(Vertices[Out-Degree],"&gt;= "&amp;H4)-COUNTIF(Vertices[Out-Degree],"&gt;="&amp;H5)</f>
        <v>0</v>
      </c>
      <c r="J4" s="39">
        <f t="shared" si="4"/>
        <v>0.43636363636363634</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0.007272727272727273</v>
      </c>
      <c r="O4" s="40">
        <f>COUNTIF(Vertices[Eigenvector Centrality],"&gt;= "&amp;N4)-COUNTIF(Vertices[Eigenvector Centrality],"&gt;="&amp;N5)</f>
        <v>0</v>
      </c>
      <c r="P4" s="39">
        <f t="shared" si="7"/>
        <v>0.7180229272727272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0.05454545454545454</v>
      </c>
      <c r="G5" s="42">
        <f>COUNTIF(Vertices[In-Degree],"&gt;= "&amp;F5)-COUNTIF(Vertices[In-Degree],"&gt;="&amp;F6)</f>
        <v>0</v>
      </c>
      <c r="H5" s="41">
        <f t="shared" si="3"/>
        <v>0.21818181818181817</v>
      </c>
      <c r="I5" s="42">
        <f>COUNTIF(Vertices[Out-Degree],"&gt;= "&amp;H5)-COUNTIF(Vertices[Out-Degree],"&gt;="&amp;H6)</f>
        <v>0</v>
      </c>
      <c r="J5" s="41">
        <f t="shared" si="4"/>
        <v>0.6545454545454545</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0.01090909090909091</v>
      </c>
      <c r="O5" s="42">
        <f>COUNTIF(Vertices[Eigenvector Centrality],"&gt;= "&amp;N5)-COUNTIF(Vertices[Eigenvector Centrality],"&gt;="&amp;N6)</f>
        <v>0</v>
      </c>
      <c r="P5" s="41">
        <f t="shared" si="7"/>
        <v>0.7493478909090908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0.07272727272727272</v>
      </c>
      <c r="G6" s="40">
        <f>COUNTIF(Vertices[In-Degree],"&gt;= "&amp;F6)-COUNTIF(Vertices[In-Degree],"&gt;="&amp;F7)</f>
        <v>0</v>
      </c>
      <c r="H6" s="39">
        <f t="shared" si="3"/>
        <v>0.2909090909090909</v>
      </c>
      <c r="I6" s="40">
        <f>COUNTIF(Vertices[Out-Degree],"&gt;= "&amp;H6)-COUNTIF(Vertices[Out-Degree],"&gt;="&amp;H7)</f>
        <v>0</v>
      </c>
      <c r="J6" s="39">
        <f t="shared" si="4"/>
        <v>0.8727272727272727</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0.014545454545454545</v>
      </c>
      <c r="O6" s="40">
        <f>COUNTIF(Vertices[Eigenvector Centrality],"&gt;= "&amp;N6)-COUNTIF(Vertices[Eigenvector Centrality],"&gt;="&amp;N7)</f>
        <v>0</v>
      </c>
      <c r="P6" s="39">
        <f t="shared" si="7"/>
        <v>0.7806728545454544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0.36363636363636365</v>
      </c>
      <c r="I7" s="42">
        <f>COUNTIF(Vertices[Out-Degree],"&gt;= "&amp;H7)-COUNTIF(Vertices[Out-Degree],"&gt;="&amp;H8)</f>
        <v>0</v>
      </c>
      <c r="J7" s="41">
        <f t="shared" si="4"/>
        <v>1.0909090909090908</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0.01818181818181818</v>
      </c>
      <c r="O7" s="42">
        <f>COUNTIF(Vertices[Eigenvector Centrality],"&gt;= "&amp;N7)-COUNTIF(Vertices[Eigenvector Centrality],"&gt;="&amp;N8)</f>
        <v>0</v>
      </c>
      <c r="P7" s="41">
        <f t="shared" si="7"/>
        <v>0.811997818181818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0.1090909090909091</v>
      </c>
      <c r="G8" s="40">
        <f>COUNTIF(Vertices[In-Degree],"&gt;= "&amp;F8)-COUNTIF(Vertices[In-Degree],"&gt;="&amp;F9)</f>
        <v>0</v>
      </c>
      <c r="H8" s="39">
        <f t="shared" si="3"/>
        <v>0.4363636363636364</v>
      </c>
      <c r="I8" s="40">
        <f>COUNTIF(Vertices[Out-Degree],"&gt;= "&amp;H8)-COUNTIF(Vertices[Out-Degree],"&gt;="&amp;H9)</f>
        <v>0</v>
      </c>
      <c r="J8" s="39">
        <f t="shared" si="4"/>
        <v>1.309090909090909</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0.021818181818181816</v>
      </c>
      <c r="O8" s="40">
        <f>COUNTIF(Vertices[Eigenvector Centrality],"&gt;= "&amp;N8)-COUNTIF(Vertices[Eigenvector Centrality],"&gt;="&amp;N9)</f>
        <v>0</v>
      </c>
      <c r="P8" s="39">
        <f t="shared" si="7"/>
        <v>0.8433227818181817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0.1272727272727273</v>
      </c>
      <c r="G9" s="42">
        <f>COUNTIF(Vertices[In-Degree],"&gt;= "&amp;F9)-COUNTIF(Vertices[In-Degree],"&gt;="&amp;F10)</f>
        <v>0</v>
      </c>
      <c r="H9" s="41">
        <f t="shared" si="3"/>
        <v>0.5090909090909091</v>
      </c>
      <c r="I9" s="42">
        <f>COUNTIF(Vertices[Out-Degree],"&gt;= "&amp;H9)-COUNTIF(Vertices[Out-Degree],"&gt;="&amp;H10)</f>
        <v>0</v>
      </c>
      <c r="J9" s="41">
        <f t="shared" si="4"/>
        <v>1.5272727272727273</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0.025454545454545452</v>
      </c>
      <c r="O9" s="42">
        <f>COUNTIF(Vertices[Eigenvector Centrality],"&gt;= "&amp;N9)-COUNTIF(Vertices[Eigenvector Centrality],"&gt;="&amp;N10)</f>
        <v>0</v>
      </c>
      <c r="P9" s="41">
        <f t="shared" si="7"/>
        <v>0.8746477454545453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528</v>
      </c>
      <c r="B10" s="36">
        <v>3</v>
      </c>
      <c r="D10" s="34">
        <f t="shared" si="1"/>
        <v>0</v>
      </c>
      <c r="E10" s="3">
        <f>COUNTIF(Vertices[Degree],"&gt;= "&amp;D10)-COUNTIF(Vertices[Degree],"&gt;="&amp;D11)</f>
        <v>0</v>
      </c>
      <c r="F10" s="39">
        <f t="shared" si="2"/>
        <v>0.14545454545454548</v>
      </c>
      <c r="G10" s="40">
        <f>COUNTIF(Vertices[In-Degree],"&gt;= "&amp;F10)-COUNTIF(Vertices[In-Degree],"&gt;="&amp;F11)</f>
        <v>0</v>
      </c>
      <c r="H10" s="39">
        <f t="shared" si="3"/>
        <v>0.5818181818181819</v>
      </c>
      <c r="I10" s="40">
        <f>COUNTIF(Vertices[Out-Degree],"&gt;= "&amp;H10)-COUNTIF(Vertices[Out-Degree],"&gt;="&amp;H11)</f>
        <v>0</v>
      </c>
      <c r="J10" s="39">
        <f t="shared" si="4"/>
        <v>1.7454545454545456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0.029090909090909087</v>
      </c>
      <c r="O10" s="40">
        <f>COUNTIF(Vertices[Eigenvector Centrality],"&gt;= "&amp;N10)-COUNTIF(Vertices[Eigenvector Centrality],"&gt;="&amp;N11)</f>
        <v>0</v>
      </c>
      <c r="P10" s="39">
        <f t="shared" si="7"/>
        <v>0.9059727090909089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0.16363636363636366</v>
      </c>
      <c r="G11" s="42">
        <f>COUNTIF(Vertices[In-Degree],"&gt;= "&amp;F11)-COUNTIF(Vertices[In-Degree],"&gt;="&amp;F12)</f>
        <v>0</v>
      </c>
      <c r="H11" s="41">
        <f t="shared" si="3"/>
        <v>0.6545454545454547</v>
      </c>
      <c r="I11" s="42">
        <f>COUNTIF(Vertices[Out-Degree],"&gt;= "&amp;H11)-COUNTIF(Vertices[Out-Degree],"&gt;="&amp;H12)</f>
        <v>0</v>
      </c>
      <c r="J11" s="41">
        <f t="shared" si="4"/>
        <v>1.9636363636363638</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0.03272727272727272</v>
      </c>
      <c r="O11" s="42">
        <f>COUNTIF(Vertices[Eigenvector Centrality],"&gt;= "&amp;N11)-COUNTIF(Vertices[Eigenvector Centrality],"&gt;="&amp;N12)</f>
        <v>0</v>
      </c>
      <c r="P11" s="41">
        <f t="shared" si="7"/>
        <v>0.9372976727272725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5</v>
      </c>
      <c r="D12" s="34">
        <f t="shared" si="1"/>
        <v>0</v>
      </c>
      <c r="E12" s="3">
        <f>COUNTIF(Vertices[Degree],"&gt;= "&amp;D12)-COUNTIF(Vertices[Degree],"&gt;="&amp;D13)</f>
        <v>0</v>
      </c>
      <c r="F12" s="39">
        <f t="shared" si="2"/>
        <v>0.18181818181818185</v>
      </c>
      <c r="G12" s="40">
        <f>COUNTIF(Vertices[In-Degree],"&gt;= "&amp;F12)-COUNTIF(Vertices[In-Degree],"&gt;="&amp;F13)</f>
        <v>0</v>
      </c>
      <c r="H12" s="39">
        <f t="shared" si="3"/>
        <v>0.7272727272727274</v>
      </c>
      <c r="I12" s="40">
        <f>COUNTIF(Vertices[Out-Degree],"&gt;= "&amp;H12)-COUNTIF(Vertices[Out-Degree],"&gt;="&amp;H13)</f>
        <v>0</v>
      </c>
      <c r="J12" s="39">
        <f t="shared" si="4"/>
        <v>2.181818181818182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0.03636363636363636</v>
      </c>
      <c r="O12" s="40">
        <f>COUNTIF(Vertices[Eigenvector Centrality],"&gt;= "&amp;N12)-COUNTIF(Vertices[Eigenvector Centrality],"&gt;="&amp;N13)</f>
        <v>0</v>
      </c>
      <c r="P12" s="39">
        <f t="shared" si="7"/>
        <v>0.9686226363636361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1</v>
      </c>
      <c r="D13" s="34">
        <f t="shared" si="1"/>
        <v>0</v>
      </c>
      <c r="E13" s="3">
        <f>COUNTIF(Vertices[Degree],"&gt;= "&amp;D13)-COUNTIF(Vertices[Degree],"&gt;="&amp;D14)</f>
        <v>0</v>
      </c>
      <c r="F13" s="41">
        <f t="shared" si="2"/>
        <v>0.20000000000000004</v>
      </c>
      <c r="G13" s="42">
        <f>COUNTIF(Vertices[In-Degree],"&gt;= "&amp;F13)-COUNTIF(Vertices[In-Degree],"&gt;="&amp;F14)</f>
        <v>0</v>
      </c>
      <c r="H13" s="41">
        <f t="shared" si="3"/>
        <v>0.8000000000000002</v>
      </c>
      <c r="I13" s="42">
        <f>COUNTIF(Vertices[Out-Degree],"&gt;= "&amp;H13)-COUNTIF(Vertices[Out-Degree],"&gt;="&amp;H14)</f>
        <v>0</v>
      </c>
      <c r="J13" s="41">
        <f t="shared" si="4"/>
        <v>2.4000000000000004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0.04</v>
      </c>
      <c r="O13" s="42">
        <f>COUNTIF(Vertices[Eigenvector Centrality],"&gt;= "&amp;N13)-COUNTIF(Vertices[Eigenvector Centrality],"&gt;="&amp;N14)</f>
        <v>0</v>
      </c>
      <c r="P13" s="41">
        <f t="shared" si="7"/>
        <v>0.9999475999999997</v>
      </c>
      <c r="Q13" s="42">
        <f>COUNTIF(Vertices[PageRank],"&gt;= "&amp;P13)-COUNTIF(Vertices[PageRank],"&gt;="&amp;P14)</f>
        <v>5</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0.21818181818181823</v>
      </c>
      <c r="G14" s="40">
        <f>COUNTIF(Vertices[In-Degree],"&gt;= "&amp;F14)-COUNTIF(Vertices[In-Degree],"&gt;="&amp;F15)</f>
        <v>0</v>
      </c>
      <c r="H14" s="39">
        <f t="shared" si="3"/>
        <v>0.8727272727272729</v>
      </c>
      <c r="I14" s="40">
        <f>COUNTIF(Vertices[Out-Degree],"&gt;= "&amp;H14)-COUNTIF(Vertices[Out-Degree],"&gt;="&amp;H15)</f>
        <v>0</v>
      </c>
      <c r="J14" s="39">
        <f t="shared" si="4"/>
        <v>2.6181818181818186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0.04363636363636364</v>
      </c>
      <c r="O14" s="40">
        <f>COUNTIF(Vertices[Eigenvector Centrality],"&gt;= "&amp;N14)-COUNTIF(Vertices[Eigenvector Centrality],"&gt;="&amp;N15)</f>
        <v>0</v>
      </c>
      <c r="P14" s="39">
        <f t="shared" si="7"/>
        <v>1.0312725636363633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0.23636363636363641</v>
      </c>
      <c r="G15" s="42">
        <f>COUNTIF(Vertices[In-Degree],"&gt;= "&amp;F15)-COUNTIF(Vertices[In-Degree],"&gt;="&amp;F16)</f>
        <v>0</v>
      </c>
      <c r="H15" s="41">
        <f t="shared" si="3"/>
        <v>0.9454545454545457</v>
      </c>
      <c r="I15" s="42">
        <f>COUNTIF(Vertices[Out-Degree],"&gt;= "&amp;H15)-COUNTIF(Vertices[Out-Degree],"&gt;="&amp;H16)</f>
        <v>3</v>
      </c>
      <c r="J15" s="41">
        <f t="shared" si="4"/>
        <v>2.836363636363637</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0.04727272727272728</v>
      </c>
      <c r="O15" s="42">
        <f>COUNTIF(Vertices[Eigenvector Centrality],"&gt;= "&amp;N15)-COUNTIF(Vertices[Eigenvector Centrality],"&gt;="&amp;N16)</f>
        <v>0</v>
      </c>
      <c r="P15" s="41">
        <f t="shared" si="7"/>
        <v>1.062597527272727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0.2545454545454546</v>
      </c>
      <c r="G16" s="40">
        <f>COUNTIF(Vertices[In-Degree],"&gt;= "&amp;F16)-COUNTIF(Vertices[In-Degree],"&gt;="&amp;F17)</f>
        <v>0</v>
      </c>
      <c r="H16" s="39">
        <f t="shared" si="3"/>
        <v>1.0181818181818183</v>
      </c>
      <c r="I16" s="40">
        <f>COUNTIF(Vertices[Out-Degree],"&gt;= "&amp;H16)-COUNTIF(Vertices[Out-Degree],"&gt;="&amp;H17)</f>
        <v>0</v>
      </c>
      <c r="J16" s="39">
        <f t="shared" si="4"/>
        <v>3.054545454545455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0.05090909090909092</v>
      </c>
      <c r="O16" s="40">
        <f>COUNTIF(Vertices[Eigenvector Centrality],"&gt;= "&amp;N16)-COUNTIF(Vertices[Eigenvector Centrality],"&gt;="&amp;N17)</f>
        <v>0</v>
      </c>
      <c r="P16" s="39">
        <f t="shared" si="7"/>
        <v>1.0939224909090908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0.27272727272727276</v>
      </c>
      <c r="G17" s="42">
        <f>COUNTIF(Vertices[In-Degree],"&gt;= "&amp;F17)-COUNTIF(Vertices[In-Degree],"&gt;="&amp;F18)</f>
        <v>0</v>
      </c>
      <c r="H17" s="41">
        <f t="shared" si="3"/>
        <v>1.090909090909091</v>
      </c>
      <c r="I17" s="42">
        <f>COUNTIF(Vertices[Out-Degree],"&gt;= "&amp;H17)-COUNTIF(Vertices[Out-Degree],"&gt;="&amp;H18)</f>
        <v>0</v>
      </c>
      <c r="J17" s="41">
        <f t="shared" si="4"/>
        <v>3.2727272727272734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0.05454545454545456</v>
      </c>
      <c r="O17" s="42">
        <f>COUNTIF(Vertices[Eigenvector Centrality],"&gt;= "&amp;N17)-COUNTIF(Vertices[Eigenvector Centrality],"&gt;="&amp;N18)</f>
        <v>0</v>
      </c>
      <c r="P17" s="41">
        <f t="shared" si="7"/>
        <v>1.1252474545454545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1.1636363636363638</v>
      </c>
      <c r="I18" s="40">
        <f>COUNTIF(Vertices[Out-Degree],"&gt;= "&amp;H18)-COUNTIF(Vertices[Out-Degree],"&gt;="&amp;H19)</f>
        <v>0</v>
      </c>
      <c r="J18" s="39">
        <f t="shared" si="4"/>
        <v>3.4909090909090916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0.058181818181818196</v>
      </c>
      <c r="O18" s="40">
        <f>COUNTIF(Vertices[Eigenvector Centrality],"&gt;= "&amp;N18)-COUNTIF(Vertices[Eigenvector Centrality],"&gt;="&amp;N19)</f>
        <v>0</v>
      </c>
      <c r="P18" s="39">
        <f t="shared" si="7"/>
        <v>1.1565724181818182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0.30909090909090914</v>
      </c>
      <c r="G19" s="42">
        <f>COUNTIF(Vertices[In-Degree],"&gt;= "&amp;F19)-COUNTIF(Vertices[In-Degree],"&gt;="&amp;F20)</f>
        <v>0</v>
      </c>
      <c r="H19" s="41">
        <f t="shared" si="3"/>
        <v>1.2363636363636366</v>
      </c>
      <c r="I19" s="42">
        <f>COUNTIF(Vertices[Out-Degree],"&gt;= "&amp;H19)-COUNTIF(Vertices[Out-Degree],"&gt;="&amp;H20)</f>
        <v>0</v>
      </c>
      <c r="J19" s="41">
        <f t="shared" si="4"/>
        <v>3.70909090909091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0.061818181818181835</v>
      </c>
      <c r="O19" s="42">
        <f>COUNTIF(Vertices[Eigenvector Centrality],"&gt;= "&amp;N19)-COUNTIF(Vertices[Eigenvector Centrality],"&gt;="&amp;N20)</f>
        <v>0</v>
      </c>
      <c r="P19" s="41">
        <f t="shared" si="7"/>
        <v>1.187897381818182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0.3272727272727273</v>
      </c>
      <c r="G20" s="40">
        <f>COUNTIF(Vertices[In-Degree],"&gt;= "&amp;F20)-COUNTIF(Vertices[In-Degree],"&gt;="&amp;F21)</f>
        <v>0</v>
      </c>
      <c r="H20" s="39">
        <f t="shared" si="3"/>
        <v>1.3090909090909093</v>
      </c>
      <c r="I20" s="40">
        <f>COUNTIF(Vertices[Out-Degree],"&gt;= "&amp;H20)-COUNTIF(Vertices[Out-Degree],"&gt;="&amp;H21)</f>
        <v>0</v>
      </c>
      <c r="J20" s="39">
        <f t="shared" si="4"/>
        <v>3.927272727272728</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0.06545454545454547</v>
      </c>
      <c r="O20" s="40">
        <f>COUNTIF(Vertices[Eigenvector Centrality],"&gt;= "&amp;N20)-COUNTIF(Vertices[Eigenvector Centrality],"&gt;="&amp;N21)</f>
        <v>0</v>
      </c>
      <c r="P20" s="39">
        <f t="shared" si="7"/>
        <v>1.2192223454545457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0.3454545454545455</v>
      </c>
      <c r="G21" s="42">
        <f>COUNTIF(Vertices[In-Degree],"&gt;= "&amp;F21)-COUNTIF(Vertices[In-Degree],"&gt;="&amp;F22)</f>
        <v>0</v>
      </c>
      <c r="H21" s="41">
        <f t="shared" si="3"/>
        <v>1.381818181818182</v>
      </c>
      <c r="I21" s="42">
        <f>COUNTIF(Vertices[Out-Degree],"&gt;= "&amp;H21)-COUNTIF(Vertices[Out-Degree],"&gt;="&amp;H22)</f>
        <v>0</v>
      </c>
      <c r="J21" s="41">
        <f t="shared" si="4"/>
        <v>4.145454545454546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0.0690909090909091</v>
      </c>
      <c r="O21" s="42">
        <f>COUNTIF(Vertices[Eigenvector Centrality],"&gt;= "&amp;N21)-COUNTIF(Vertices[Eigenvector Centrality],"&gt;="&amp;N22)</f>
        <v>0</v>
      </c>
      <c r="P21" s="41">
        <f t="shared" si="7"/>
        <v>1.2505473090909094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0.3636363636363637</v>
      </c>
      <c r="G22" s="40">
        <f>COUNTIF(Vertices[In-Degree],"&gt;= "&amp;F22)-COUNTIF(Vertices[In-Degree],"&gt;="&amp;F23)</f>
        <v>0</v>
      </c>
      <c r="H22" s="39">
        <f t="shared" si="3"/>
        <v>1.4545454545454548</v>
      </c>
      <c r="I22" s="40">
        <f>COUNTIF(Vertices[Out-Degree],"&gt;= "&amp;H22)-COUNTIF(Vertices[Out-Degree],"&gt;="&amp;H23)</f>
        <v>0</v>
      </c>
      <c r="J22" s="39">
        <f t="shared" si="4"/>
        <v>4.363636363636364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0.07272727272727274</v>
      </c>
      <c r="O22" s="40">
        <f>COUNTIF(Vertices[Eigenvector Centrality],"&gt;= "&amp;N22)-COUNTIF(Vertices[Eigenvector Centrality],"&gt;="&amp;N23)</f>
        <v>0</v>
      </c>
      <c r="P22" s="39">
        <f t="shared" si="7"/>
        <v>1.281872272727273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0.3818181818181819</v>
      </c>
      <c r="G23" s="42">
        <f>COUNTIF(Vertices[In-Degree],"&gt;= "&amp;F23)-COUNTIF(Vertices[In-Degree],"&gt;="&amp;F24)</f>
        <v>0</v>
      </c>
      <c r="H23" s="41">
        <f t="shared" si="3"/>
        <v>1.5272727272727276</v>
      </c>
      <c r="I23" s="42">
        <f>COUNTIF(Vertices[Out-Degree],"&gt;= "&amp;H23)-COUNTIF(Vertices[Out-Degree],"&gt;="&amp;H24)</f>
        <v>0</v>
      </c>
      <c r="J23" s="41">
        <f t="shared" si="4"/>
        <v>4.581818181818182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0.07636363636363637</v>
      </c>
      <c r="O23" s="42">
        <f>COUNTIF(Vertices[Eigenvector Centrality],"&gt;= "&amp;N23)-COUNTIF(Vertices[Eigenvector Centrality],"&gt;="&amp;N24)</f>
        <v>0</v>
      </c>
      <c r="P23" s="41">
        <f t="shared" si="7"/>
        <v>1.3131972363636368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4</v>
      </c>
      <c r="D24" s="34">
        <f t="shared" si="1"/>
        <v>0</v>
      </c>
      <c r="E24" s="3">
        <f>COUNTIF(Vertices[Degree],"&gt;= "&amp;D24)-COUNTIF(Vertices[Degree],"&gt;="&amp;D25)</f>
        <v>0</v>
      </c>
      <c r="F24" s="39">
        <f t="shared" si="2"/>
        <v>0.4000000000000001</v>
      </c>
      <c r="G24" s="40">
        <f>COUNTIF(Vertices[In-Degree],"&gt;= "&amp;F24)-COUNTIF(Vertices[In-Degree],"&gt;="&amp;F25)</f>
        <v>0</v>
      </c>
      <c r="H24" s="39">
        <f t="shared" si="3"/>
        <v>1.6000000000000003</v>
      </c>
      <c r="I24" s="40">
        <f>COUNTIF(Vertices[Out-Degree],"&gt;= "&amp;H24)-COUNTIF(Vertices[Out-Degree],"&gt;="&amp;H25)</f>
        <v>0</v>
      </c>
      <c r="J24" s="39">
        <f t="shared" si="4"/>
        <v>4.8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v>
      </c>
      <c r="O24" s="40">
        <f>COUNTIF(Vertices[Eigenvector Centrality],"&gt;= "&amp;N24)-COUNTIF(Vertices[Eigenvector Centrality],"&gt;="&amp;N25)</f>
        <v>0</v>
      </c>
      <c r="P24" s="39">
        <f t="shared" si="7"/>
        <v>1.3445222000000006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0.41818181818181827</v>
      </c>
      <c r="G25" s="42">
        <f>COUNTIF(Vertices[In-Degree],"&gt;= "&amp;F25)-COUNTIF(Vertices[In-Degree],"&gt;="&amp;F26)</f>
        <v>0</v>
      </c>
      <c r="H25" s="41">
        <f t="shared" si="3"/>
        <v>1.672727272727273</v>
      </c>
      <c r="I25" s="42">
        <f>COUNTIF(Vertices[Out-Degree],"&gt;= "&amp;H25)-COUNTIF(Vertices[Out-Degree],"&gt;="&amp;H26)</f>
        <v>0</v>
      </c>
      <c r="J25" s="41">
        <f t="shared" si="4"/>
        <v>5.018181818181818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0.08363636363636363</v>
      </c>
      <c r="O25" s="42">
        <f>COUNTIF(Vertices[Eigenvector Centrality],"&gt;= "&amp;N25)-COUNTIF(Vertices[Eigenvector Centrality],"&gt;="&amp;N26)</f>
        <v>0</v>
      </c>
      <c r="P25" s="41">
        <f t="shared" si="7"/>
        <v>1.3758471636363643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0.43636363636363645</v>
      </c>
      <c r="G26" s="40">
        <f>COUNTIF(Vertices[In-Degree],"&gt;= "&amp;F26)-COUNTIF(Vertices[In-Degree],"&gt;="&amp;F28)</f>
        <v>0</v>
      </c>
      <c r="H26" s="39">
        <f t="shared" si="3"/>
        <v>1.7454545454545458</v>
      </c>
      <c r="I26" s="40">
        <f>COUNTIF(Vertices[Out-Degree],"&gt;= "&amp;H26)-COUNTIF(Vertices[Out-Degree],"&gt;="&amp;H28)</f>
        <v>0</v>
      </c>
      <c r="J26" s="39">
        <f t="shared" si="4"/>
        <v>5.236363636363635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0.08727272727272727</v>
      </c>
      <c r="O26" s="40">
        <f>COUNTIF(Vertices[Eigenvector Centrality],"&gt;= "&amp;N26)-COUNTIF(Vertices[Eigenvector Centrality],"&gt;="&amp;N28)</f>
        <v>0</v>
      </c>
      <c r="P26" s="39">
        <f t="shared" si="7"/>
        <v>1.407172127272728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1.058824</v>
      </c>
      <c r="D27" s="34"/>
      <c r="E27" s="3">
        <f>COUNTIF(Vertices[Degree],"&gt;= "&amp;D27)-COUNTIF(Vertices[Degree],"&gt;="&amp;D28)</f>
        <v>0</v>
      </c>
      <c r="F27" s="78"/>
      <c r="G27" s="79">
        <f>COUNTIF(Vertices[In-Degree],"&gt;= "&amp;F27)-COUNTIF(Vertices[In-Degree],"&gt;="&amp;F28)</f>
        <v>-7</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1.8181818181818186</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0.0909090909090909</v>
      </c>
      <c r="O28" s="42">
        <f>COUNTIF(Vertices[Eigenvector Centrality],"&gt;= "&amp;N28)-COUNTIF(Vertices[Eigenvector Centrality],"&gt;="&amp;N40)</f>
        <v>0</v>
      </c>
      <c r="P28" s="41">
        <f>P26+($P$57-$P$2)/BinDivisor</f>
        <v>1.4384970909090917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0.06666666666666667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529</v>
      </c>
      <c r="B30" s="36">
        <v>0.556122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530</v>
      </c>
      <c r="B32" s="36" t="s">
        <v>531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-7</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-7</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1.8909090909090913</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0.09454545454545453</v>
      </c>
      <c r="O40" s="40">
        <f>COUNTIF(Vertices[Eigenvector Centrality],"&gt;= "&amp;N40)-COUNTIF(Vertices[Eigenvector Centrality],"&gt;="&amp;N41)</f>
        <v>0</v>
      </c>
      <c r="P40" s="39">
        <f>P28+($P$57-$P$2)/BinDivisor</f>
        <v>1.4698220545454554</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1.963636363636364</v>
      </c>
      <c r="I41" s="42">
        <f>COUNTIF(Vertices[Out-Degree],"&gt;= "&amp;H41)-COUNTIF(Vertices[Out-Degree],"&gt;="&amp;H42)</f>
        <v>0</v>
      </c>
      <c r="J41" s="41">
        <f aca="true" t="shared" si="13" ref="J41:J56">J40+($J$57-$J$2)/BinDivisor</f>
        <v>5.890909090909089</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0.09818181818181816</v>
      </c>
      <c r="O41" s="42">
        <f>COUNTIF(Vertices[Eigenvector Centrality],"&gt;= "&amp;N41)-COUNTIF(Vertices[Eigenvector Centrality],"&gt;="&amp;N42)</f>
        <v>0</v>
      </c>
      <c r="P41" s="41">
        <f aca="true" t="shared" si="16" ref="P41:P56">P40+($P$57-$P$2)/BinDivisor</f>
        <v>1.5011470181818192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2.0363636363636366</v>
      </c>
      <c r="I42" s="40">
        <f>COUNTIF(Vertices[Out-Degree],"&gt;= "&amp;H42)-COUNTIF(Vertices[Out-Degree],"&gt;="&amp;H43)</f>
        <v>0</v>
      </c>
      <c r="J42" s="39">
        <f t="shared" si="13"/>
        <v>6.109090909090907</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0.1018181818181818</v>
      </c>
      <c r="O42" s="40">
        <f>COUNTIF(Vertices[Eigenvector Centrality],"&gt;= "&amp;N42)-COUNTIF(Vertices[Eigenvector Centrality],"&gt;="&amp;N43)</f>
        <v>0</v>
      </c>
      <c r="P42" s="39">
        <f t="shared" si="16"/>
        <v>1.532471981818183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2.1090909090909093</v>
      </c>
      <c r="I43" s="42">
        <f>COUNTIF(Vertices[Out-Degree],"&gt;= "&amp;H43)-COUNTIF(Vertices[Out-Degree],"&gt;="&amp;H44)</f>
        <v>0</v>
      </c>
      <c r="J43" s="41">
        <f t="shared" si="13"/>
        <v>6.3272727272727245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0.10545454545454543</v>
      </c>
      <c r="O43" s="42">
        <f>COUNTIF(Vertices[Eigenvector Centrality],"&gt;= "&amp;N43)-COUNTIF(Vertices[Eigenvector Centrality],"&gt;="&amp;N44)</f>
        <v>0</v>
      </c>
      <c r="P43" s="41">
        <f t="shared" si="16"/>
        <v>1.5637969454545466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2.181818181818182</v>
      </c>
      <c r="I44" s="40">
        <f>COUNTIF(Vertices[Out-Degree],"&gt;= "&amp;H44)-COUNTIF(Vertices[Out-Degree],"&gt;="&amp;H45)</f>
        <v>0</v>
      </c>
      <c r="J44" s="39">
        <f t="shared" si="13"/>
        <v>6.545454545454542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0.10909090909090906</v>
      </c>
      <c r="O44" s="40">
        <f>COUNTIF(Vertices[Eigenvector Centrality],"&gt;= "&amp;N44)-COUNTIF(Vertices[Eigenvector Centrality],"&gt;="&amp;N45)</f>
        <v>0</v>
      </c>
      <c r="P44" s="39">
        <f t="shared" si="16"/>
        <v>1.5951219090909103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2.254545454545455</v>
      </c>
      <c r="I45" s="42">
        <f>COUNTIF(Vertices[Out-Degree],"&gt;= "&amp;H45)-COUNTIF(Vertices[Out-Degree],"&gt;="&amp;H46)</f>
        <v>0</v>
      </c>
      <c r="J45" s="41">
        <f t="shared" si="13"/>
        <v>6.76363636363636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0.11272727272727269</v>
      </c>
      <c r="O45" s="42">
        <f>COUNTIF(Vertices[Eigenvector Centrality],"&gt;= "&amp;N45)-COUNTIF(Vertices[Eigenvector Centrality],"&gt;="&amp;N46)</f>
        <v>0</v>
      </c>
      <c r="P45" s="41">
        <f t="shared" si="16"/>
        <v>1.626446872727274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2.3272727272727276</v>
      </c>
      <c r="I46" s="40">
        <f>COUNTIF(Vertices[Out-Degree],"&gt;= "&amp;H46)-COUNTIF(Vertices[Out-Degree],"&gt;="&amp;H47)</f>
        <v>0</v>
      </c>
      <c r="J46" s="39">
        <f t="shared" si="13"/>
        <v>6.981818181818178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0.11636363636363632</v>
      </c>
      <c r="O46" s="40">
        <f>COUNTIF(Vertices[Eigenvector Centrality],"&gt;= "&amp;N46)-COUNTIF(Vertices[Eigenvector Centrality],"&gt;="&amp;N47)</f>
        <v>0</v>
      </c>
      <c r="P46" s="39">
        <f t="shared" si="16"/>
        <v>1.6577718363636378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2.4000000000000004</v>
      </c>
      <c r="I47" s="42">
        <f>COUNTIF(Vertices[Out-Degree],"&gt;= "&amp;H47)-COUNTIF(Vertices[Out-Degree],"&gt;="&amp;H48)</f>
        <v>0</v>
      </c>
      <c r="J47" s="41">
        <f t="shared" si="13"/>
        <v>7.199999999999996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0.11999999999999995</v>
      </c>
      <c r="O47" s="42">
        <f>COUNTIF(Vertices[Eigenvector Centrality],"&gt;= "&amp;N47)-COUNTIF(Vertices[Eigenvector Centrality],"&gt;="&amp;N48)</f>
        <v>0</v>
      </c>
      <c r="P47" s="41">
        <f t="shared" si="16"/>
        <v>1.6890968000000015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2.472727272727273</v>
      </c>
      <c r="I48" s="40">
        <f>COUNTIF(Vertices[Out-Degree],"&gt;= "&amp;H48)-COUNTIF(Vertices[Out-Degree],"&gt;="&amp;H49)</f>
        <v>0</v>
      </c>
      <c r="J48" s="39">
        <f t="shared" si="13"/>
        <v>7.4181818181818135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0.12363636363636359</v>
      </c>
      <c r="O48" s="40">
        <f>COUNTIF(Vertices[Eigenvector Centrality],"&gt;= "&amp;N48)-COUNTIF(Vertices[Eigenvector Centrality],"&gt;="&amp;N49)</f>
        <v>0</v>
      </c>
      <c r="P48" s="39">
        <f t="shared" si="16"/>
        <v>1.7204217636363652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2.545454545454546</v>
      </c>
      <c r="I49" s="42">
        <f>COUNTIF(Vertices[Out-Degree],"&gt;= "&amp;H49)-COUNTIF(Vertices[Out-Degree],"&gt;="&amp;H50)</f>
        <v>0</v>
      </c>
      <c r="J49" s="41">
        <f t="shared" si="13"/>
        <v>7.636363636363631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0.12727272727272723</v>
      </c>
      <c r="O49" s="42">
        <f>COUNTIF(Vertices[Eigenvector Centrality],"&gt;= "&amp;N49)-COUNTIF(Vertices[Eigenvector Centrality],"&gt;="&amp;N50)</f>
        <v>0</v>
      </c>
      <c r="P49" s="41">
        <f t="shared" si="16"/>
        <v>1.751746727272729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2.6181818181818186</v>
      </c>
      <c r="I50" s="40">
        <f>COUNTIF(Vertices[Out-Degree],"&gt;= "&amp;H50)-COUNTIF(Vertices[Out-Degree],"&gt;="&amp;H51)</f>
        <v>0</v>
      </c>
      <c r="J50" s="39">
        <f t="shared" si="13"/>
        <v>7.854545454545449</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0.13090909090909086</v>
      </c>
      <c r="O50" s="40">
        <f>COUNTIF(Vertices[Eigenvector Centrality],"&gt;= "&amp;N50)-COUNTIF(Vertices[Eigenvector Centrality],"&gt;="&amp;N51)</f>
        <v>0</v>
      </c>
      <c r="P50" s="39">
        <f t="shared" si="16"/>
        <v>1.7830716909090927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2.6909090909090914</v>
      </c>
      <c r="I51" s="42">
        <f>COUNTIF(Vertices[Out-Degree],"&gt;= "&amp;H51)-COUNTIF(Vertices[Out-Degree],"&gt;="&amp;H52)</f>
        <v>0</v>
      </c>
      <c r="J51" s="41">
        <f t="shared" si="13"/>
        <v>8.072727272727267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0.1345454545454545</v>
      </c>
      <c r="O51" s="42">
        <f>COUNTIF(Vertices[Eigenvector Centrality],"&gt;= "&amp;N51)-COUNTIF(Vertices[Eigenvector Centrality],"&gt;="&amp;N52)</f>
        <v>0</v>
      </c>
      <c r="P51" s="41">
        <f t="shared" si="16"/>
        <v>1.8143966545454564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2.763636363636364</v>
      </c>
      <c r="I52" s="40">
        <f>COUNTIF(Vertices[Out-Degree],"&gt;= "&amp;H52)-COUNTIF(Vertices[Out-Degree],"&gt;="&amp;H53)</f>
        <v>0</v>
      </c>
      <c r="J52" s="39">
        <f t="shared" si="13"/>
        <v>8.290909090909086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0.13818181818181813</v>
      </c>
      <c r="O52" s="40">
        <f>COUNTIF(Vertices[Eigenvector Centrality],"&gt;= "&amp;N52)-COUNTIF(Vertices[Eigenvector Centrality],"&gt;="&amp;N53)</f>
        <v>0</v>
      </c>
      <c r="P52" s="39">
        <f t="shared" si="16"/>
        <v>1.8457216181818201</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2.836363636363637</v>
      </c>
      <c r="I53" s="42">
        <f>COUNTIF(Vertices[Out-Degree],"&gt;= "&amp;H53)-COUNTIF(Vertices[Out-Degree],"&gt;="&amp;H54)</f>
        <v>0</v>
      </c>
      <c r="J53" s="41">
        <f t="shared" si="13"/>
        <v>8.509090909090904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0.14181818181818176</v>
      </c>
      <c r="O53" s="42">
        <f>COUNTIF(Vertices[Eigenvector Centrality],"&gt;= "&amp;N53)-COUNTIF(Vertices[Eigenvector Centrality],"&gt;="&amp;N54)</f>
        <v>0</v>
      </c>
      <c r="P53" s="41">
        <f t="shared" si="16"/>
        <v>1.8770465818181838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2.9090909090909096</v>
      </c>
      <c r="I54" s="40">
        <f>COUNTIF(Vertices[Out-Degree],"&gt;= "&amp;H54)-COUNTIF(Vertices[Out-Degree],"&gt;="&amp;H55)</f>
        <v>0</v>
      </c>
      <c r="J54" s="39">
        <f t="shared" si="13"/>
        <v>8.727272727272723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0.1454545454545454</v>
      </c>
      <c r="O54" s="40">
        <f>COUNTIF(Vertices[Eigenvector Centrality],"&gt;= "&amp;N54)-COUNTIF(Vertices[Eigenvector Centrality],"&gt;="&amp;N55)</f>
        <v>0</v>
      </c>
      <c r="P54" s="39">
        <f t="shared" si="16"/>
        <v>1.9083715454545476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2.9818181818181824</v>
      </c>
      <c r="I55" s="42">
        <f>COUNTIF(Vertices[Out-Degree],"&gt;= "&amp;H55)-COUNTIF(Vertices[Out-Degree],"&gt;="&amp;H56)</f>
        <v>0</v>
      </c>
      <c r="J55" s="41">
        <f t="shared" si="13"/>
        <v>8.945454545454542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0.14909090909090902</v>
      </c>
      <c r="O55" s="42">
        <f>COUNTIF(Vertices[Eigenvector Centrality],"&gt;= "&amp;N55)-COUNTIF(Vertices[Eigenvector Centrality],"&gt;="&amp;N56)</f>
        <v>0</v>
      </c>
      <c r="P55" s="41">
        <f t="shared" si="16"/>
        <v>1.9396965090909113</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3.054545454545455</v>
      </c>
      <c r="I56" s="40">
        <f>COUNTIF(Vertices[Out-Degree],"&gt;= "&amp;H56)-COUNTIF(Vertices[Out-Degree],"&gt;="&amp;H57)</f>
        <v>0</v>
      </c>
      <c r="J56" s="39">
        <f t="shared" si="13"/>
        <v>9.16363636363636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0.15272727272727266</v>
      </c>
      <c r="O56" s="40">
        <f>COUNTIF(Vertices[Eigenvector Centrality],"&gt;= "&amp;N56)-COUNTIF(Vertices[Eigenvector Centrality],"&gt;="&amp;N57)</f>
        <v>0</v>
      </c>
      <c r="P56" s="39">
        <f t="shared" si="16"/>
        <v>1.971021472727275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7</v>
      </c>
      <c r="H57" s="43">
        <f>MAX(Vertices[Out-Degree])</f>
        <v>4</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0.2</v>
      </c>
      <c r="O57" s="44">
        <f>COUNTIF(Vertices[Eigenvector Centrality],"&gt;= "&amp;N57)-COUNTIF(Vertices[Eigenvector Centrality],"&gt;="&amp;N58)</f>
        <v>5</v>
      </c>
      <c r="P57" s="43">
        <f>MAX(Vertices[PageRank])</f>
        <v>2.378246</v>
      </c>
      <c r="Q57" s="44">
        <f>COUNTIF(Vertices[PageRank],"&gt;= "&amp;P57)-COUNTIF(Vertices[PageRank],"&gt;="&amp;P58)</f>
        <v>1</v>
      </c>
      <c r="R57" s="43">
        <f>MAX(Vertices[Clustering Coefficient])</f>
        <v>0</v>
      </c>
      <c r="S57" s="47">
        <f>COUNTIF(Vertices[Clustering Coefficient],"&gt;= "&amp;R57)-COUNTIF(Vertices[Clustering Coefficient],"&gt;="&amp;R58)</f>
        <v>10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0.7</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12</v>
      </c>
    </row>
    <row r="99" spans="1:2" ht="15">
      <c r="A99" s="35" t="s">
        <v>102</v>
      </c>
      <c r="B99" s="49">
        <f>_xlfn.IFERROR(AVERAGE(Vertices[Betweenness Centrality]),NoMetricMessage)</f>
        <v>1.2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0.4821428000000001</v>
      </c>
    </row>
    <row r="114" spans="1:2" ht="15">
      <c r="A114" s="35" t="s">
        <v>109</v>
      </c>
      <c r="B114" s="49">
        <f>_xlfn.IFERROR(MEDIAN(Vertices[Closeness Centrality]),NoMetricMessage)</f>
        <v>0.1964285</v>
      </c>
    </row>
    <row r="125" spans="1:2" ht="15">
      <c r="A125" s="35" t="s">
        <v>112</v>
      </c>
      <c r="B125" s="49">
        <f>IF(COUNT(Vertices[Eigenvector Centrality])&gt;0,N2,NoMetricMessage)</f>
        <v>0</v>
      </c>
    </row>
    <row r="126" spans="1:2" ht="15">
      <c r="A126" s="35" t="s">
        <v>113</v>
      </c>
      <c r="B126" s="49">
        <f>IF(COUNT(Vertices[Eigenvector Centrality])&gt;0,N57,NoMetricMessage)</f>
        <v>0.2</v>
      </c>
    </row>
    <row r="127" spans="1:2" ht="15">
      <c r="A127" s="35" t="s">
        <v>114</v>
      </c>
      <c r="B127" s="49">
        <f>_xlfn.IFERROR(AVERAGE(Vertices[Eigenvector Centrality]),NoMetricMessage)</f>
        <v>0.1</v>
      </c>
    </row>
    <row r="128" spans="1:2" ht="15">
      <c r="A128" s="35" t="s">
        <v>115</v>
      </c>
      <c r="B128" s="49">
        <f>_xlfn.IFERROR(MEDIAN(Vertices[Eigenvector Centrality]),NoMetricMessage)</f>
        <v>0.1</v>
      </c>
    </row>
    <row r="139" spans="1:2" ht="15">
      <c r="A139" s="35" t="s">
        <v>140</v>
      </c>
      <c r="B139" s="49">
        <f>IF(COUNT(Vertices[PageRank])&gt;0,P2,NoMetricMessage)</f>
        <v>0.655373</v>
      </c>
    </row>
    <row r="140" spans="1:2" ht="15">
      <c r="A140" s="35" t="s">
        <v>141</v>
      </c>
      <c r="B140" s="49">
        <f>IF(COUNT(Vertices[PageRank])&gt;0,P57,NoMetricMessage)</f>
        <v>2.378246</v>
      </c>
    </row>
    <row r="141" spans="1:2" ht="15">
      <c r="A141" s="35" t="s">
        <v>142</v>
      </c>
      <c r="B141" s="49">
        <f>_xlfn.IFERROR(AVERAGE(Vertices[PageRank]),NoMetricMessage)</f>
        <v>0.9999478000000004</v>
      </c>
    </row>
    <row r="142" spans="1:2" ht="15">
      <c r="A142" s="35" t="s">
        <v>143</v>
      </c>
      <c r="B142" s="49">
        <f>_xlfn.IFERROR(MEDIAN(Vertices[PageRank]),NoMetricMessage)</f>
        <v>0.999948</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358</v>
      </c>
      <c r="K7" s="13" t="s">
        <v>359</v>
      </c>
    </row>
    <row r="8" spans="1:11" ht="409.5">
      <c r="A8"/>
      <c r="B8">
        <v>2</v>
      </c>
      <c r="C8">
        <v>2</v>
      </c>
      <c r="D8" t="s">
        <v>61</v>
      </c>
      <c r="E8" t="s">
        <v>61</v>
      </c>
      <c r="H8" t="s">
        <v>73</v>
      </c>
      <c r="J8" t="s">
        <v>360</v>
      </c>
      <c r="K8" s="13" t="s">
        <v>361</v>
      </c>
    </row>
    <row r="9" spans="1:11" ht="409.5">
      <c r="A9"/>
      <c r="B9">
        <v>3</v>
      </c>
      <c r="C9">
        <v>4</v>
      </c>
      <c r="D9" t="s">
        <v>62</v>
      </c>
      <c r="E9" t="s">
        <v>62</v>
      </c>
      <c r="H9" t="s">
        <v>74</v>
      </c>
      <c r="J9" t="s">
        <v>362</v>
      </c>
      <c r="K9" s="13" t="s">
        <v>363</v>
      </c>
    </row>
    <row r="10" spans="1:11" ht="409.5">
      <c r="A10"/>
      <c r="B10">
        <v>4</v>
      </c>
      <c r="D10" t="s">
        <v>63</v>
      </c>
      <c r="E10" t="s">
        <v>63</v>
      </c>
      <c r="H10" t="s">
        <v>75</v>
      </c>
      <c r="J10" t="s">
        <v>364</v>
      </c>
      <c r="K10" s="13" t="s">
        <v>365</v>
      </c>
    </row>
    <row r="11" spans="1:11" ht="15">
      <c r="A11"/>
      <c r="B11">
        <v>5</v>
      </c>
      <c r="D11" t="s">
        <v>46</v>
      </c>
      <c r="E11">
        <v>1</v>
      </c>
      <c r="H11" t="s">
        <v>76</v>
      </c>
      <c r="J11" t="s">
        <v>366</v>
      </c>
      <c r="K11" t="s">
        <v>367</v>
      </c>
    </row>
    <row r="12" spans="1:11" ht="15">
      <c r="A12"/>
      <c r="B12"/>
      <c r="D12" t="s">
        <v>64</v>
      </c>
      <c r="E12">
        <v>2</v>
      </c>
      <c r="H12">
        <v>0</v>
      </c>
      <c r="J12" t="s">
        <v>368</v>
      </c>
      <c r="K12" t="s">
        <v>369</v>
      </c>
    </row>
    <row r="13" spans="1:11" ht="15">
      <c r="A13"/>
      <c r="B13"/>
      <c r="D13">
        <v>1</v>
      </c>
      <c r="E13">
        <v>3</v>
      </c>
      <c r="H13">
        <v>1</v>
      </c>
      <c r="J13" t="s">
        <v>370</v>
      </c>
      <c r="K13" t="s">
        <v>371</v>
      </c>
    </row>
    <row r="14" spans="4:11" ht="15">
      <c r="D14">
        <v>2</v>
      </c>
      <c r="E14">
        <v>4</v>
      </c>
      <c r="H14">
        <v>2</v>
      </c>
      <c r="J14" t="s">
        <v>372</v>
      </c>
      <c r="K14" t="s">
        <v>373</v>
      </c>
    </row>
    <row r="15" spans="4:11" ht="15">
      <c r="D15">
        <v>3</v>
      </c>
      <c r="E15">
        <v>5</v>
      </c>
      <c r="H15">
        <v>3</v>
      </c>
      <c r="J15" t="s">
        <v>374</v>
      </c>
      <c r="K15" t="s">
        <v>375</v>
      </c>
    </row>
    <row r="16" spans="4:11" ht="15">
      <c r="D16">
        <v>4</v>
      </c>
      <c r="E16">
        <v>6</v>
      </c>
      <c r="H16">
        <v>4</v>
      </c>
      <c r="J16" t="s">
        <v>376</v>
      </c>
      <c r="K16" t="s">
        <v>377</v>
      </c>
    </row>
    <row r="17" spans="4:11" ht="15">
      <c r="D17">
        <v>5</v>
      </c>
      <c r="E17">
        <v>7</v>
      </c>
      <c r="H17">
        <v>5</v>
      </c>
      <c r="J17" t="s">
        <v>378</v>
      </c>
      <c r="K17" t="s">
        <v>379</v>
      </c>
    </row>
    <row r="18" spans="4:11" ht="15">
      <c r="D18">
        <v>6</v>
      </c>
      <c r="E18">
        <v>8</v>
      </c>
      <c r="H18">
        <v>6</v>
      </c>
      <c r="J18" t="s">
        <v>380</v>
      </c>
      <c r="K18" t="s">
        <v>381</v>
      </c>
    </row>
    <row r="19" spans="4:11" ht="15">
      <c r="D19">
        <v>7</v>
      </c>
      <c r="E19">
        <v>9</v>
      </c>
      <c r="H19">
        <v>7</v>
      </c>
      <c r="J19" t="s">
        <v>382</v>
      </c>
      <c r="K19" t="s">
        <v>383</v>
      </c>
    </row>
    <row r="20" spans="4:11" ht="15">
      <c r="D20">
        <v>8</v>
      </c>
      <c r="H20">
        <v>8</v>
      </c>
      <c r="J20" t="s">
        <v>384</v>
      </c>
      <c r="K20" t="s">
        <v>385</v>
      </c>
    </row>
    <row r="21" spans="4:11" ht="409.5">
      <c r="D21">
        <v>9</v>
      </c>
      <c r="H21">
        <v>9</v>
      </c>
      <c r="J21" t="s">
        <v>386</v>
      </c>
      <c r="K21" s="13" t="s">
        <v>387</v>
      </c>
    </row>
    <row r="22" spans="4:11" ht="409.5">
      <c r="D22">
        <v>10</v>
      </c>
      <c r="J22" t="s">
        <v>388</v>
      </c>
      <c r="K22" s="13" t="s">
        <v>389</v>
      </c>
    </row>
    <row r="23" spans="4:11" ht="409.5">
      <c r="D23">
        <v>11</v>
      </c>
      <c r="J23" t="s">
        <v>390</v>
      </c>
      <c r="K23" s="13" t="s">
        <v>391</v>
      </c>
    </row>
    <row r="24" spans="10:11" ht="409.5">
      <c r="J24" t="s">
        <v>392</v>
      </c>
      <c r="K24" s="13" t="s">
        <v>553</v>
      </c>
    </row>
    <row r="25" spans="10:11" ht="15">
      <c r="J25" t="s">
        <v>393</v>
      </c>
      <c r="K25" t="b">
        <v>0</v>
      </c>
    </row>
    <row r="26" spans="10:11" ht="15">
      <c r="J26" t="s">
        <v>551</v>
      </c>
      <c r="K26" t="s">
        <v>552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407</v>
      </c>
      <c r="B1" s="13" t="s">
        <v>408</v>
      </c>
      <c r="C1" s="85" t="s">
        <v>409</v>
      </c>
      <c r="D1" s="85" t="s">
        <v>411</v>
      </c>
      <c r="E1" s="85" t="s">
        <v>410</v>
      </c>
      <c r="F1" s="85" t="s">
        <v>413</v>
      </c>
      <c r="G1" s="85" t="s">
        <v>412</v>
      </c>
      <c r="H1" s="85" t="s">
        <v>415</v>
      </c>
      <c r="I1" s="13" t="s">
        <v>414</v>
      </c>
      <c r="J1" s="13" t="s">
        <v>416</v>
      </c>
    </row>
    <row r="2" spans="1:10" ht="15">
      <c r="A2" s="90" t="s">
        <v>230</v>
      </c>
      <c r="B2" s="85">
        <v>1</v>
      </c>
      <c r="C2" s="85"/>
      <c r="D2" s="85"/>
      <c r="E2" s="85"/>
      <c r="F2" s="85"/>
      <c r="G2" s="85"/>
      <c r="H2" s="85"/>
      <c r="I2" s="90" t="s">
        <v>230</v>
      </c>
      <c r="J2" s="85">
        <v>1</v>
      </c>
    </row>
    <row r="5" spans="1:10" ht="15" customHeight="1">
      <c r="A5" s="13" t="s">
        <v>418</v>
      </c>
      <c r="B5" s="13" t="s">
        <v>408</v>
      </c>
      <c r="C5" s="85" t="s">
        <v>419</v>
      </c>
      <c r="D5" s="85" t="s">
        <v>411</v>
      </c>
      <c r="E5" s="85" t="s">
        <v>420</v>
      </c>
      <c r="F5" s="85" t="s">
        <v>413</v>
      </c>
      <c r="G5" s="85" t="s">
        <v>421</v>
      </c>
      <c r="H5" s="85" t="s">
        <v>415</v>
      </c>
      <c r="I5" s="13" t="s">
        <v>422</v>
      </c>
      <c r="J5" s="13" t="s">
        <v>416</v>
      </c>
    </row>
    <row r="6" spans="1:10" ht="15">
      <c r="A6" s="85" t="s">
        <v>231</v>
      </c>
      <c r="B6" s="85">
        <v>1</v>
      </c>
      <c r="C6" s="85"/>
      <c r="D6" s="85"/>
      <c r="E6" s="85"/>
      <c r="F6" s="85"/>
      <c r="G6" s="85"/>
      <c r="H6" s="85"/>
      <c r="I6" s="85" t="s">
        <v>231</v>
      </c>
      <c r="J6" s="85">
        <v>1</v>
      </c>
    </row>
    <row r="9" spans="1:10" ht="15" customHeight="1">
      <c r="A9" s="85" t="s">
        <v>424</v>
      </c>
      <c r="B9" s="85" t="s">
        <v>408</v>
      </c>
      <c r="C9" s="85" t="s">
        <v>425</v>
      </c>
      <c r="D9" s="85" t="s">
        <v>411</v>
      </c>
      <c r="E9" s="85" t="s">
        <v>426</v>
      </c>
      <c r="F9" s="85" t="s">
        <v>413</v>
      </c>
      <c r="G9" s="85" t="s">
        <v>427</v>
      </c>
      <c r="H9" s="85" t="s">
        <v>415</v>
      </c>
      <c r="I9" s="85" t="s">
        <v>428</v>
      </c>
      <c r="J9" s="85" t="s">
        <v>416</v>
      </c>
    </row>
    <row r="10" spans="1:10" ht="15">
      <c r="A10" s="85"/>
      <c r="B10" s="85"/>
      <c r="C10" s="85"/>
      <c r="D10" s="85"/>
      <c r="E10" s="85"/>
      <c r="F10" s="85"/>
      <c r="G10" s="85"/>
      <c r="H10" s="85"/>
      <c r="I10" s="85"/>
      <c r="J10" s="85"/>
    </row>
    <row r="12" spans="1:10" ht="15" customHeight="1">
      <c r="A12" s="13" t="s">
        <v>430</v>
      </c>
      <c r="B12" s="13" t="s">
        <v>408</v>
      </c>
      <c r="C12" s="13" t="s">
        <v>441</v>
      </c>
      <c r="D12" s="13" t="s">
        <v>411</v>
      </c>
      <c r="E12" s="13" t="s">
        <v>442</v>
      </c>
      <c r="F12" s="13" t="s">
        <v>413</v>
      </c>
      <c r="G12" s="85" t="s">
        <v>443</v>
      </c>
      <c r="H12" s="85" t="s">
        <v>415</v>
      </c>
      <c r="I12" s="85" t="s">
        <v>444</v>
      </c>
      <c r="J12" s="85" t="s">
        <v>416</v>
      </c>
    </row>
    <row r="13" spans="1:10" ht="15">
      <c r="A13" s="91" t="s">
        <v>431</v>
      </c>
      <c r="B13" s="91">
        <v>0</v>
      </c>
      <c r="C13" s="91" t="s">
        <v>437</v>
      </c>
      <c r="D13" s="91">
        <v>3</v>
      </c>
      <c r="E13" s="91" t="s">
        <v>438</v>
      </c>
      <c r="F13" s="91">
        <v>3</v>
      </c>
      <c r="G13" s="91"/>
      <c r="H13" s="91"/>
      <c r="I13" s="91"/>
      <c r="J13" s="91"/>
    </row>
    <row r="14" spans="1:10" ht="15">
      <c r="A14" s="91" t="s">
        <v>432</v>
      </c>
      <c r="B14" s="91">
        <v>0</v>
      </c>
      <c r="C14" s="91" t="s">
        <v>436</v>
      </c>
      <c r="D14" s="91">
        <v>3</v>
      </c>
      <c r="E14" s="91" t="s">
        <v>439</v>
      </c>
      <c r="F14" s="91">
        <v>2</v>
      </c>
      <c r="G14" s="91"/>
      <c r="H14" s="91"/>
      <c r="I14" s="91"/>
      <c r="J14" s="91"/>
    </row>
    <row r="15" spans="1:10" ht="15">
      <c r="A15" s="91" t="s">
        <v>433</v>
      </c>
      <c r="B15" s="91">
        <v>0</v>
      </c>
      <c r="C15" s="91"/>
      <c r="D15" s="91"/>
      <c r="E15" s="91" t="s">
        <v>440</v>
      </c>
      <c r="F15" s="91">
        <v>2</v>
      </c>
      <c r="G15" s="91"/>
      <c r="H15" s="91"/>
      <c r="I15" s="91"/>
      <c r="J15" s="91"/>
    </row>
    <row r="16" spans="1:10" ht="15">
      <c r="A16" s="91" t="s">
        <v>434</v>
      </c>
      <c r="B16" s="91">
        <v>97</v>
      </c>
      <c r="C16" s="91"/>
      <c r="D16" s="91"/>
      <c r="E16" s="91"/>
      <c r="F16" s="91"/>
      <c r="G16" s="91"/>
      <c r="H16" s="91"/>
      <c r="I16" s="91"/>
      <c r="J16" s="91"/>
    </row>
    <row r="17" spans="1:10" ht="15">
      <c r="A17" s="91" t="s">
        <v>435</v>
      </c>
      <c r="B17" s="91">
        <v>97</v>
      </c>
      <c r="C17" s="91"/>
      <c r="D17" s="91"/>
      <c r="E17" s="91"/>
      <c r="F17" s="91"/>
      <c r="G17" s="91"/>
      <c r="H17" s="91"/>
      <c r="I17" s="91"/>
      <c r="J17" s="91"/>
    </row>
    <row r="18" spans="1:10" ht="15">
      <c r="A18" s="91" t="s">
        <v>436</v>
      </c>
      <c r="B18" s="91">
        <v>6</v>
      </c>
      <c r="C18" s="91"/>
      <c r="D18" s="91"/>
      <c r="E18" s="91"/>
      <c r="F18" s="91"/>
      <c r="G18" s="91"/>
      <c r="H18" s="91"/>
      <c r="I18" s="91"/>
      <c r="J18" s="91"/>
    </row>
    <row r="19" spans="1:10" ht="15">
      <c r="A19" s="91" t="s">
        <v>437</v>
      </c>
      <c r="B19" s="91">
        <v>3</v>
      </c>
      <c r="C19" s="91"/>
      <c r="D19" s="91"/>
      <c r="E19" s="91"/>
      <c r="F19" s="91"/>
      <c r="G19" s="91"/>
      <c r="H19" s="91"/>
      <c r="I19" s="91"/>
      <c r="J19" s="91"/>
    </row>
    <row r="20" spans="1:10" ht="15">
      <c r="A20" s="91" t="s">
        <v>438</v>
      </c>
      <c r="B20" s="91">
        <v>3</v>
      </c>
      <c r="C20" s="91"/>
      <c r="D20" s="91"/>
      <c r="E20" s="91"/>
      <c r="F20" s="91"/>
      <c r="G20" s="91"/>
      <c r="H20" s="91"/>
      <c r="I20" s="91"/>
      <c r="J20" s="91"/>
    </row>
    <row r="21" spans="1:10" ht="15">
      <c r="A21" s="91" t="s">
        <v>439</v>
      </c>
      <c r="B21" s="91">
        <v>2</v>
      </c>
      <c r="C21" s="91"/>
      <c r="D21" s="91"/>
      <c r="E21" s="91"/>
      <c r="F21" s="91"/>
      <c r="G21" s="91"/>
      <c r="H21" s="91"/>
      <c r="I21" s="91"/>
      <c r="J21" s="91"/>
    </row>
    <row r="22" spans="1:10" ht="15">
      <c r="A22" s="91" t="s">
        <v>440</v>
      </c>
      <c r="B22" s="91">
        <v>2</v>
      </c>
      <c r="C22" s="91"/>
      <c r="D22" s="91"/>
      <c r="E22" s="91"/>
      <c r="F22" s="91"/>
      <c r="G22" s="91"/>
      <c r="H22" s="91"/>
      <c r="I22" s="91"/>
      <c r="J22" s="91"/>
    </row>
    <row r="25" spans="1:10" ht="15" customHeight="1">
      <c r="A25" s="13" t="s">
        <v>448</v>
      </c>
      <c r="B25" s="13" t="s">
        <v>408</v>
      </c>
      <c r="C25" s="13" t="s">
        <v>450</v>
      </c>
      <c r="D25" s="13" t="s">
        <v>411</v>
      </c>
      <c r="E25" s="85" t="s">
        <v>451</v>
      </c>
      <c r="F25" s="85" t="s">
        <v>413</v>
      </c>
      <c r="G25" s="85" t="s">
        <v>452</v>
      </c>
      <c r="H25" s="85" t="s">
        <v>415</v>
      </c>
      <c r="I25" s="85" t="s">
        <v>453</v>
      </c>
      <c r="J25" s="85" t="s">
        <v>416</v>
      </c>
    </row>
    <row r="26" spans="1:10" ht="15">
      <c r="A26" s="91" t="s">
        <v>449</v>
      </c>
      <c r="B26" s="91">
        <v>3</v>
      </c>
      <c r="C26" s="91" t="s">
        <v>449</v>
      </c>
      <c r="D26" s="91">
        <v>3</v>
      </c>
      <c r="E26" s="91"/>
      <c r="F26" s="91"/>
      <c r="G26" s="91"/>
      <c r="H26" s="91"/>
      <c r="I26" s="91"/>
      <c r="J26" s="91"/>
    </row>
    <row r="29" spans="1:10" ht="15" customHeight="1">
      <c r="A29" s="13" t="s">
        <v>455</v>
      </c>
      <c r="B29" s="13" t="s">
        <v>408</v>
      </c>
      <c r="C29" s="13" t="s">
        <v>457</v>
      </c>
      <c r="D29" s="13" t="s">
        <v>411</v>
      </c>
      <c r="E29" s="13" t="s">
        <v>458</v>
      </c>
      <c r="F29" s="13" t="s">
        <v>413</v>
      </c>
      <c r="G29" s="13" t="s">
        <v>461</v>
      </c>
      <c r="H29" s="13" t="s">
        <v>415</v>
      </c>
      <c r="I29" s="85" t="s">
        <v>463</v>
      </c>
      <c r="J29" s="85" t="s">
        <v>416</v>
      </c>
    </row>
    <row r="30" spans="1:10" ht="15">
      <c r="A30" s="85" t="s">
        <v>221</v>
      </c>
      <c r="B30" s="85">
        <v>1</v>
      </c>
      <c r="C30" s="85" t="s">
        <v>221</v>
      </c>
      <c r="D30" s="85">
        <v>1</v>
      </c>
      <c r="E30" s="85" t="s">
        <v>217</v>
      </c>
      <c r="F30" s="85">
        <v>1</v>
      </c>
      <c r="G30" s="85" t="s">
        <v>216</v>
      </c>
      <c r="H30" s="85">
        <v>1</v>
      </c>
      <c r="I30" s="85"/>
      <c r="J30" s="85"/>
    </row>
    <row r="31" spans="1:10" ht="15">
      <c r="A31" s="85" t="s">
        <v>219</v>
      </c>
      <c r="B31" s="85">
        <v>1</v>
      </c>
      <c r="C31" s="85" t="s">
        <v>218</v>
      </c>
      <c r="D31" s="85">
        <v>1</v>
      </c>
      <c r="E31" s="85"/>
      <c r="F31" s="85"/>
      <c r="G31" s="85"/>
      <c r="H31" s="85"/>
      <c r="I31" s="85"/>
      <c r="J31" s="85"/>
    </row>
    <row r="32" spans="1:10" ht="15">
      <c r="A32" s="85" t="s">
        <v>218</v>
      </c>
      <c r="B32" s="85">
        <v>1</v>
      </c>
      <c r="C32" s="85" t="s">
        <v>219</v>
      </c>
      <c r="D32" s="85">
        <v>1</v>
      </c>
      <c r="E32" s="85"/>
      <c r="F32" s="85"/>
      <c r="G32" s="85"/>
      <c r="H32" s="85"/>
      <c r="I32" s="85"/>
      <c r="J32" s="85"/>
    </row>
    <row r="33" spans="1:10" ht="15">
      <c r="A33" s="85" t="s">
        <v>217</v>
      </c>
      <c r="B33" s="85">
        <v>1</v>
      </c>
      <c r="C33" s="85"/>
      <c r="D33" s="85"/>
      <c r="E33" s="85"/>
      <c r="F33" s="85"/>
      <c r="G33" s="85"/>
      <c r="H33" s="85"/>
      <c r="I33" s="85"/>
      <c r="J33" s="85"/>
    </row>
    <row r="34" spans="1:10" ht="15">
      <c r="A34" s="85" t="s">
        <v>216</v>
      </c>
      <c r="B34" s="85">
        <v>1</v>
      </c>
      <c r="C34" s="85"/>
      <c r="D34" s="85"/>
      <c r="E34" s="85"/>
      <c r="F34" s="85"/>
      <c r="G34" s="85"/>
      <c r="H34" s="85"/>
      <c r="I34" s="85"/>
      <c r="J34" s="85"/>
    </row>
    <row r="37" spans="1:10" ht="15" customHeight="1">
      <c r="A37" s="13" t="s">
        <v>456</v>
      </c>
      <c r="B37" s="13" t="s">
        <v>408</v>
      </c>
      <c r="C37" s="13" t="s">
        <v>459</v>
      </c>
      <c r="D37" s="13" t="s">
        <v>411</v>
      </c>
      <c r="E37" s="85" t="s">
        <v>460</v>
      </c>
      <c r="F37" s="85" t="s">
        <v>413</v>
      </c>
      <c r="G37" s="85" t="s">
        <v>462</v>
      </c>
      <c r="H37" s="85" t="s">
        <v>415</v>
      </c>
      <c r="I37" s="85" t="s">
        <v>464</v>
      </c>
      <c r="J37" s="85" t="s">
        <v>416</v>
      </c>
    </row>
    <row r="38" spans="1:10" ht="15">
      <c r="A38" s="85" t="s">
        <v>220</v>
      </c>
      <c r="B38" s="85">
        <v>1</v>
      </c>
      <c r="C38" s="85" t="s">
        <v>220</v>
      </c>
      <c r="D38" s="85">
        <v>1</v>
      </c>
      <c r="E38" s="85"/>
      <c r="F38" s="85"/>
      <c r="G38" s="85"/>
      <c r="H38" s="85"/>
      <c r="I38" s="85"/>
      <c r="J38" s="85"/>
    </row>
    <row r="41" spans="1:10" ht="15" customHeight="1">
      <c r="A41" s="13" t="s">
        <v>468</v>
      </c>
      <c r="B41" s="13" t="s">
        <v>408</v>
      </c>
      <c r="C41" s="13" t="s">
        <v>469</v>
      </c>
      <c r="D41" s="13" t="s">
        <v>411</v>
      </c>
      <c r="E41" s="13" t="s">
        <v>470</v>
      </c>
      <c r="F41" s="13" t="s">
        <v>413</v>
      </c>
      <c r="G41" s="13" t="s">
        <v>471</v>
      </c>
      <c r="H41" s="13" t="s">
        <v>415</v>
      </c>
      <c r="I41" s="13" t="s">
        <v>472</v>
      </c>
      <c r="J41" s="13" t="s">
        <v>416</v>
      </c>
    </row>
    <row r="42" spans="1:10" ht="15">
      <c r="A42" s="124" t="s">
        <v>214</v>
      </c>
      <c r="B42" s="85">
        <v>472617</v>
      </c>
      <c r="C42" s="124" t="s">
        <v>221</v>
      </c>
      <c r="D42" s="85">
        <v>48766</v>
      </c>
      <c r="E42" s="124" t="s">
        <v>213</v>
      </c>
      <c r="F42" s="85">
        <v>17081</v>
      </c>
      <c r="G42" s="124" t="s">
        <v>216</v>
      </c>
      <c r="H42" s="85">
        <v>8688</v>
      </c>
      <c r="I42" s="124" t="s">
        <v>214</v>
      </c>
      <c r="J42" s="85">
        <v>472617</v>
      </c>
    </row>
    <row r="43" spans="1:10" ht="15">
      <c r="A43" s="124" t="s">
        <v>221</v>
      </c>
      <c r="B43" s="85">
        <v>48766</v>
      </c>
      <c r="C43" s="124" t="s">
        <v>220</v>
      </c>
      <c r="D43" s="85">
        <v>21765</v>
      </c>
      <c r="E43" s="124" t="s">
        <v>217</v>
      </c>
      <c r="F43" s="85">
        <v>1314</v>
      </c>
      <c r="G43" s="124" t="s">
        <v>212</v>
      </c>
      <c r="H43" s="85">
        <v>458</v>
      </c>
      <c r="I43" s="124"/>
      <c r="J43" s="85"/>
    </row>
    <row r="44" spans="1:10" ht="15">
      <c r="A44" s="124" t="s">
        <v>220</v>
      </c>
      <c r="B44" s="85">
        <v>21765</v>
      </c>
      <c r="C44" s="124" t="s">
        <v>218</v>
      </c>
      <c r="D44" s="85">
        <v>16243</v>
      </c>
      <c r="E44" s="124"/>
      <c r="F44" s="85"/>
      <c r="G44" s="124"/>
      <c r="H44" s="85"/>
      <c r="I44" s="124"/>
      <c r="J44" s="85"/>
    </row>
    <row r="45" spans="1:10" ht="15">
      <c r="A45" s="124" t="s">
        <v>213</v>
      </c>
      <c r="B45" s="85">
        <v>17081</v>
      </c>
      <c r="C45" s="124" t="s">
        <v>219</v>
      </c>
      <c r="D45" s="85">
        <v>8744</v>
      </c>
      <c r="E45" s="124"/>
      <c r="F45" s="85"/>
      <c r="G45" s="124"/>
      <c r="H45" s="85"/>
      <c r="I45" s="124"/>
      <c r="J45" s="85"/>
    </row>
    <row r="46" spans="1:10" ht="15">
      <c r="A46" s="124" t="s">
        <v>218</v>
      </c>
      <c r="B46" s="85">
        <v>16243</v>
      </c>
      <c r="C46" s="124" t="s">
        <v>215</v>
      </c>
      <c r="D46" s="85">
        <v>2922</v>
      </c>
      <c r="E46" s="124"/>
      <c r="F46" s="85"/>
      <c r="G46" s="124"/>
      <c r="H46" s="85"/>
      <c r="I46" s="124"/>
      <c r="J46" s="85"/>
    </row>
    <row r="47" spans="1:10" ht="15">
      <c r="A47" s="124" t="s">
        <v>219</v>
      </c>
      <c r="B47" s="85">
        <v>8744</v>
      </c>
      <c r="C47" s="124"/>
      <c r="D47" s="85"/>
      <c r="E47" s="124"/>
      <c r="F47" s="85"/>
      <c r="G47" s="124"/>
      <c r="H47" s="85"/>
      <c r="I47" s="124"/>
      <c r="J47" s="85"/>
    </row>
    <row r="48" spans="1:10" ht="15">
      <c r="A48" s="124" t="s">
        <v>216</v>
      </c>
      <c r="B48" s="85">
        <v>8688</v>
      </c>
      <c r="C48" s="124"/>
      <c r="D48" s="85"/>
      <c r="E48" s="124"/>
      <c r="F48" s="85"/>
      <c r="G48" s="124"/>
      <c r="H48" s="85"/>
      <c r="I48" s="124"/>
      <c r="J48" s="85"/>
    </row>
    <row r="49" spans="1:10" ht="15">
      <c r="A49" s="124" t="s">
        <v>215</v>
      </c>
      <c r="B49" s="85">
        <v>2922</v>
      </c>
      <c r="C49" s="124"/>
      <c r="D49" s="85"/>
      <c r="E49" s="124"/>
      <c r="F49" s="85"/>
      <c r="G49" s="124"/>
      <c r="H49" s="85"/>
      <c r="I49" s="124"/>
      <c r="J49" s="85"/>
    </row>
    <row r="50" spans="1:10" ht="15">
      <c r="A50" s="124" t="s">
        <v>217</v>
      </c>
      <c r="B50" s="85">
        <v>1314</v>
      </c>
      <c r="C50" s="124"/>
      <c r="D50" s="85"/>
      <c r="E50" s="124"/>
      <c r="F50" s="85"/>
      <c r="G50" s="124"/>
      <c r="H50" s="85"/>
      <c r="I50" s="124"/>
      <c r="J50" s="85"/>
    </row>
    <row r="51" spans="1:10" ht="15">
      <c r="A51" s="124" t="s">
        <v>212</v>
      </c>
      <c r="B51" s="85">
        <v>458</v>
      </c>
      <c r="C51" s="124"/>
      <c r="D51" s="85"/>
      <c r="E51" s="124"/>
      <c r="F51" s="85"/>
      <c r="G51" s="124"/>
      <c r="H51" s="85"/>
      <c r="I51" s="124"/>
      <c r="J51" s="85"/>
    </row>
  </sheetData>
  <hyperlinks>
    <hyperlink ref="A2" r:id="rId1" display="https://www.ngmisr.com/tech/saha-channel-frequency"/>
    <hyperlink ref="I2" r:id="rId2" display="https://www.ngmisr.com/tech/saha-channel-frequency"/>
  </hyperlinks>
  <printOptions/>
  <pageMargins left="0.7" right="0.7" top="0.75" bottom="0.75" header="0.3" footer="0.3"/>
  <pageSetup orientation="portrait" paperSize="9"/>
  <tableParts>
    <tablePart r:id="rId4"/>
    <tablePart r:id="rId7"/>
    <tablePart r:id="rId10"/>
    <tablePart r:id="rId8"/>
    <tablePart r:id="rId5"/>
    <tablePart r:id="rId9"/>
    <tablePart r:id="rId3"/>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497</v>
      </c>
      <c r="B1" s="13" t="s">
        <v>498</v>
      </c>
      <c r="C1" s="13" t="s">
        <v>499</v>
      </c>
      <c r="D1" s="13" t="s">
        <v>144</v>
      </c>
      <c r="E1" s="13" t="s">
        <v>501</v>
      </c>
      <c r="F1" s="13" t="s">
        <v>502</v>
      </c>
      <c r="G1" s="13" t="s">
        <v>503</v>
      </c>
    </row>
    <row r="2" spans="1:7" ht="15">
      <c r="A2" s="85" t="s">
        <v>431</v>
      </c>
      <c r="B2" s="85">
        <v>0</v>
      </c>
      <c r="C2" s="129">
        <v>0</v>
      </c>
      <c r="D2" s="85" t="s">
        <v>500</v>
      </c>
      <c r="E2" s="85"/>
      <c r="F2" s="85"/>
      <c r="G2" s="85"/>
    </row>
    <row r="3" spans="1:7" ht="15">
      <c r="A3" s="85" t="s">
        <v>432</v>
      </c>
      <c r="B3" s="85">
        <v>0</v>
      </c>
      <c r="C3" s="129">
        <v>0</v>
      </c>
      <c r="D3" s="85" t="s">
        <v>500</v>
      </c>
      <c r="E3" s="85"/>
      <c r="F3" s="85"/>
      <c r="G3" s="85"/>
    </row>
    <row r="4" spans="1:7" ht="15">
      <c r="A4" s="85" t="s">
        <v>433</v>
      </c>
      <c r="B4" s="85">
        <v>0</v>
      </c>
      <c r="C4" s="129">
        <v>0</v>
      </c>
      <c r="D4" s="85" t="s">
        <v>500</v>
      </c>
      <c r="E4" s="85"/>
      <c r="F4" s="85"/>
      <c r="G4" s="85"/>
    </row>
    <row r="5" spans="1:7" ht="15">
      <c r="A5" s="85" t="s">
        <v>434</v>
      </c>
      <c r="B5" s="85">
        <v>97</v>
      </c>
      <c r="C5" s="129">
        <v>1</v>
      </c>
      <c r="D5" s="85" t="s">
        <v>500</v>
      </c>
      <c r="E5" s="85"/>
      <c r="F5" s="85"/>
      <c r="G5" s="85"/>
    </row>
    <row r="6" spans="1:7" ht="15">
      <c r="A6" s="85" t="s">
        <v>435</v>
      </c>
      <c r="B6" s="85">
        <v>97</v>
      </c>
      <c r="C6" s="129">
        <v>1</v>
      </c>
      <c r="D6" s="85" t="s">
        <v>500</v>
      </c>
      <c r="E6" s="85"/>
      <c r="F6" s="85"/>
      <c r="G6" s="85"/>
    </row>
    <row r="7" spans="1:7" ht="15">
      <c r="A7" s="91" t="s">
        <v>436</v>
      </c>
      <c r="B7" s="91">
        <v>6</v>
      </c>
      <c r="C7" s="130">
        <v>0</v>
      </c>
      <c r="D7" s="91" t="s">
        <v>500</v>
      </c>
      <c r="E7" s="91" t="b">
        <v>0</v>
      </c>
      <c r="F7" s="91" t="b">
        <v>0</v>
      </c>
      <c r="G7" s="91" t="b">
        <v>0</v>
      </c>
    </row>
    <row r="8" spans="1:7" ht="15">
      <c r="A8" s="91" t="s">
        <v>437</v>
      </c>
      <c r="B8" s="91">
        <v>3</v>
      </c>
      <c r="C8" s="130">
        <v>0.01157807675630697</v>
      </c>
      <c r="D8" s="91" t="s">
        <v>500</v>
      </c>
      <c r="E8" s="91" t="b">
        <v>0</v>
      </c>
      <c r="F8" s="91" t="b">
        <v>0</v>
      </c>
      <c r="G8" s="91" t="b">
        <v>0</v>
      </c>
    </row>
    <row r="9" spans="1:7" ht="15">
      <c r="A9" s="91" t="s">
        <v>438</v>
      </c>
      <c r="B9" s="91">
        <v>3</v>
      </c>
      <c r="C9" s="130">
        <v>0.029928894245524758</v>
      </c>
      <c r="D9" s="91" t="s">
        <v>500</v>
      </c>
      <c r="E9" s="91" t="b">
        <v>0</v>
      </c>
      <c r="F9" s="91" t="b">
        <v>0</v>
      </c>
      <c r="G9" s="91" t="b">
        <v>0</v>
      </c>
    </row>
    <row r="10" spans="1:7" ht="15">
      <c r="A10" s="91" t="s">
        <v>439</v>
      </c>
      <c r="B10" s="91">
        <v>2</v>
      </c>
      <c r="C10" s="130">
        <v>0.01995259616368317</v>
      </c>
      <c r="D10" s="91" t="s">
        <v>500</v>
      </c>
      <c r="E10" s="91" t="b">
        <v>0</v>
      </c>
      <c r="F10" s="91" t="b">
        <v>0</v>
      </c>
      <c r="G10" s="91" t="b">
        <v>0</v>
      </c>
    </row>
    <row r="11" spans="1:7" ht="15">
      <c r="A11" s="91" t="s">
        <v>440</v>
      </c>
      <c r="B11" s="91">
        <v>2</v>
      </c>
      <c r="C11" s="130">
        <v>0.01995259616368317</v>
      </c>
      <c r="D11" s="91" t="s">
        <v>500</v>
      </c>
      <c r="E11" s="91" t="b">
        <v>0</v>
      </c>
      <c r="F11" s="91" t="b">
        <v>0</v>
      </c>
      <c r="G11" s="91" t="b">
        <v>0</v>
      </c>
    </row>
    <row r="12" spans="1:7" ht="15">
      <c r="A12" s="91" t="s">
        <v>437</v>
      </c>
      <c r="B12" s="91">
        <v>3</v>
      </c>
      <c r="C12" s="130">
        <v>0</v>
      </c>
      <c r="D12" s="91" t="s">
        <v>395</v>
      </c>
      <c r="E12" s="91" t="b">
        <v>0</v>
      </c>
      <c r="F12" s="91" t="b">
        <v>0</v>
      </c>
      <c r="G12" s="91" t="b">
        <v>0</v>
      </c>
    </row>
    <row r="13" spans="1:7" ht="15">
      <c r="A13" s="91" t="s">
        <v>436</v>
      </c>
      <c r="B13" s="91">
        <v>3</v>
      </c>
      <c r="C13" s="130">
        <v>0</v>
      </c>
      <c r="D13" s="91" t="s">
        <v>395</v>
      </c>
      <c r="E13" s="91" t="b">
        <v>0</v>
      </c>
      <c r="F13" s="91" t="b">
        <v>0</v>
      </c>
      <c r="G13" s="91" t="b">
        <v>0</v>
      </c>
    </row>
    <row r="14" spans="1:7" ht="15">
      <c r="A14" s="91" t="s">
        <v>438</v>
      </c>
      <c r="B14" s="91">
        <v>3</v>
      </c>
      <c r="C14" s="130">
        <v>0</v>
      </c>
      <c r="D14" s="91" t="s">
        <v>396</v>
      </c>
      <c r="E14" s="91" t="b">
        <v>0</v>
      </c>
      <c r="F14" s="91" t="b">
        <v>0</v>
      </c>
      <c r="G14" s="91" t="b">
        <v>0</v>
      </c>
    </row>
    <row r="15" spans="1:7" ht="15">
      <c r="A15" s="91" t="s">
        <v>439</v>
      </c>
      <c r="B15" s="91">
        <v>2</v>
      </c>
      <c r="C15" s="130">
        <v>0</v>
      </c>
      <c r="D15" s="91" t="s">
        <v>396</v>
      </c>
      <c r="E15" s="91" t="b">
        <v>0</v>
      </c>
      <c r="F15" s="91" t="b">
        <v>0</v>
      </c>
      <c r="G15" s="91" t="b">
        <v>0</v>
      </c>
    </row>
    <row r="16" spans="1:7" ht="15">
      <c r="A16" s="91" t="s">
        <v>440</v>
      </c>
      <c r="B16" s="91">
        <v>2</v>
      </c>
      <c r="C16" s="130">
        <v>0</v>
      </c>
      <c r="D16" s="91" t="s">
        <v>396</v>
      </c>
      <c r="E16" s="91" t="b">
        <v>0</v>
      </c>
      <c r="F16" s="91" t="b">
        <v>0</v>
      </c>
      <c r="G1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2019-08-25T00:31:56Z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