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16" yWindow="65416" windowWidth="29040" windowHeight="1584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<sst xmlns="http://schemas.openxmlformats.org/spreadsheetml/2006/main" count="7770" uniqueCount="2102">
  <si>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</si>
  <si>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</si>
  <si>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</si>
  <si>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</si>
  <si>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</si>
  <si>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</si>
  <si>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</si>
  <si>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</si>
  <si>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</si>
  <si>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</si>
  <si>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</si>
  <si>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</si>
  <si>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</si>
  <si>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</si>
  <si>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</si>
  <si>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</si>
  <si>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</si>
  <si>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</si>
  <si>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</si>
  <si>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</si>
  <si>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</si>
  <si>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</si>
  <si>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</si>
  <si>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</si>
  <si>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</si>
  <si>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</si>
  <si>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</si>
  <si>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</si>
  <si>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</si>
  <si>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</si>
  <si>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</si>
  <si>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</si>
  <si>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</si>
  <si>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</si>
  <si>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</si>
  <si>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</si>
  <si>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</si>
  <si>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</si>
  <si>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</si>
  <si>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</si>
  <si>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</si>
  <si>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</si>
  <si>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</si>
  <si>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</si>
  <si>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</si>
  <si>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</si>
  <si>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</si>
  <si>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</si>
  <si>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</si>
  <si>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</si>
  <si>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</si>
  <si>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</si>
  <si>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</si>
  <si>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</si>
  <si>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</si>
  <si>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</si>
  <si>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</si>
  <si>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</si>
  <si>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</si>
  <si>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</si>
  <si>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</si>
  <si>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</si>
  <si>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</si>
  <si>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</si>
  <si>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</si>
  <si>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</si>
  <si>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</si>
  <si>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</si>
  <si>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</si>
  <si>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</si>
  <si>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</si>
  <si>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</si>
  <si>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</si>
  <si>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</si>
  <si>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</si>
  <si>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</si>
  <si>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</si>
  <si>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</si>
  <si>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</si>
  <si>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</si>
  <si>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</si>
  <si>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</si>
  <si>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</si>
  <si>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</si>
  <si>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</si>
  <si>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</si>
  <si>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</si>
  <si>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</si>
  <si>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</si>
  <si>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</si>
  <si>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</si>
  <si>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</si>
  <si>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</si>
  <si>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</si>
  <si>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</si>
  <si>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</si>
  <si>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</si>
  <si>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</si>
  <si>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</si>
  <si>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</si>
  <si>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</si>
  <si>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</si>
  <si>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</si>
  <si>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</si>
  <si>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</si>
  <si>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</si>
  <si>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</si>
  <si>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</si>
  <si>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</si>
  <si>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</si>
  <si>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</si>
  <si>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</si>
  <si>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</si>
  <si>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</si>
  <si>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</si>
  <si>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</si>
  <si>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</si>
  <si>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</si>
  <si>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</si>
  <si>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</si>
  <si>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</si>
  <si>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</si>
  <si>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</si>
  <si>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</si>
  <si>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</si>
  <si>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</si>
  <si>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</si>
  <si>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</si>
  <si>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</si>
  <si>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</si>
  <si>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</si>
  <si>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</si>
  <si>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</si>
  <si>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</si>
  <si>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</si>
  <si>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</si>
  <si>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</si>
  <si>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</si>
  <si>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</si>
  <si>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</si>
  <si>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</si>
  <si>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</si>
  <si>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</si>
  <si>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</si>
  <si>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</si>
  <si>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</si>
  <si>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</si>
  <si>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</si>
  <si>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</si>
  <si>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</si>
  <si>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</si>
  <si>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</si>
  <si>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</si>
  <si>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</si>
  <si>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</si>
  <si>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</si>
  <si>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</si>
  <si>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</si>
  <si>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</si>
  <si>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</si>
  <si>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</si>
  <si>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</si>
  <si>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</si>
  <si>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</si>
  <si>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</si>
  <si>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</si>
  <si>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</si>
  <si>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</si>
  <si>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</si>
  <si>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</si>
  <si>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</si>
  <si>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</si>
  <si>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</si>
  <si>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</si>
  <si>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</si>
  <si>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</si>
  <si>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</si>
  <si>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</si>
  <si>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</si>
  <si>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</si>
  <si>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</si>
  <si>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</si>
  <si>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</si>
  <si>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</si>
  <si>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</si>
  <si>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</si>
  <si>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</si>
  <si>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</si>
  <si>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</si>
  <si>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</si>
  <si>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-DbO9A98acc</t>
  </si>
  <si>
    <t>cz6t7g2YgTo</t>
  </si>
  <si>
    <t>3jKukIdxAZ0</t>
  </si>
  <si>
    <t>2fbUTCMzwi0</t>
  </si>
  <si>
    <t>dkk_OyANXE0</t>
  </si>
  <si>
    <t>llA5HX8B6Ls</t>
  </si>
  <si>
    <t>a0xixPawhl8</t>
  </si>
  <si>
    <t>OigFx_3B6D8</t>
  </si>
  <si>
    <t>JCZUKawRT98</t>
  </si>
  <si>
    <t>y-K3UCx2QIQ</t>
  </si>
  <si>
    <t>YBx96ymYoro</t>
  </si>
  <si>
    <t>Sq2-lgVnGD8</t>
  </si>
  <si>
    <t>ftzQW1r1jIQ</t>
  </si>
  <si>
    <t>lEHsj1kOGWc</t>
  </si>
  <si>
    <t>7BocjANpn6k</t>
  </si>
  <si>
    <t>0UYcS2_KqvE</t>
  </si>
  <si>
    <t>dppva3ytf-U</t>
  </si>
  <si>
    <t>uNhYndj76Vg</t>
  </si>
  <si>
    <t>b07wQ79BohM</t>
  </si>
  <si>
    <t>WyTX3HG5VlA</t>
  </si>
  <si>
    <t>bf5bQr7GB44</t>
  </si>
  <si>
    <t>LwoSL86l9LI</t>
  </si>
  <si>
    <t>4FOmntgcWYI</t>
  </si>
  <si>
    <t>eoyqcCRswuQ</t>
  </si>
  <si>
    <t>HqvbtoBWcT8</t>
  </si>
  <si>
    <t>1TxDK_T6yy8</t>
  </si>
  <si>
    <t>2c191ZFRr1I</t>
  </si>
  <si>
    <t>EstcGbCKwcQ</t>
  </si>
  <si>
    <t>PmkQoFrysjU</t>
  </si>
  <si>
    <t>B0cUKFDv0lk</t>
  </si>
  <si>
    <t>3fpinFZufPU</t>
  </si>
  <si>
    <t>-aHw-80v_ls</t>
  </si>
  <si>
    <t>OUES8nbPkG0</t>
  </si>
  <si>
    <t>lmYjlQwbBng</t>
  </si>
  <si>
    <t>OgWc5t4GWuA</t>
  </si>
  <si>
    <t>FgXTWJSdvRo</t>
  </si>
  <si>
    <t>cOash8a_s0k</t>
  </si>
  <si>
    <t>GXy5op3gYG8</t>
  </si>
  <si>
    <t>3WosRUNuRGc</t>
  </si>
  <si>
    <t>o-KseNOWntQ</t>
  </si>
  <si>
    <t>9vJV8bm9Qh8</t>
  </si>
  <si>
    <t>KURlAHZgJ1g</t>
  </si>
  <si>
    <t>Z5jHouNRGYU</t>
  </si>
  <si>
    <t>_xzJxbudbL0</t>
  </si>
  <si>
    <t>vXdkgPc62aY</t>
  </si>
  <si>
    <t>k0UsLf61Ahs</t>
  </si>
  <si>
    <t>k2N1khHxQzw</t>
  </si>
  <si>
    <t>r4ee5nbp4tA</t>
  </si>
  <si>
    <t>o3Xmoo-cRik</t>
  </si>
  <si>
    <t>vNB2NPxiYvs</t>
  </si>
  <si>
    <t>dSxPpAEsie0</t>
  </si>
  <si>
    <t>yO2S0I9Nk3M</t>
  </si>
  <si>
    <t>btlPeIZib0w</t>
  </si>
  <si>
    <t>wq6WhRZVyQk</t>
  </si>
  <si>
    <t>nWxuQ6riUwI</t>
  </si>
  <si>
    <t>SSeLk5ygfCo</t>
  </si>
  <si>
    <t>9hD52Xb5mdo</t>
  </si>
  <si>
    <t>SgcP-v6I8IU</t>
  </si>
  <si>
    <t>xM7iM99Wkhc</t>
  </si>
  <si>
    <t>W7NVXlxNl1c</t>
  </si>
  <si>
    <t>ALF-es1flMw</t>
  </si>
  <si>
    <t>T1MdZIXa53M</t>
  </si>
  <si>
    <t>G0y1vy_9HHo</t>
  </si>
  <si>
    <t>EjXFUvPugPA</t>
  </si>
  <si>
    <t>xB0LGibaCg4</t>
  </si>
  <si>
    <t>Ui_sBiarEkc</t>
  </si>
  <si>
    <t>1CF1AQwO1gM</t>
  </si>
  <si>
    <t>vpwztKZPCe0</t>
  </si>
  <si>
    <t>nvcL7SdjErg</t>
  </si>
  <si>
    <t>Shared commenter</t>
  </si>
  <si>
    <t>bambang cyrus</t>
  </si>
  <si>
    <t>Rusdi Sembiring</t>
  </si>
  <si>
    <t>Syukri Imran</t>
  </si>
  <si>
    <t>Pak Lurah</t>
  </si>
  <si>
    <t>David Jimmi</t>
  </si>
  <si>
    <t>Khatijah Madiun</t>
  </si>
  <si>
    <t>giyok martono</t>
  </si>
  <si>
    <t>Anuar Efendi</t>
  </si>
  <si>
    <t>M Husni Thamrin</t>
  </si>
  <si>
    <t>Samsul Edy</t>
  </si>
  <si>
    <t>Sontoloyo Kuadrat</t>
  </si>
  <si>
    <t>maryanto rahmat</t>
  </si>
  <si>
    <t>Garuda Merah Putih</t>
  </si>
  <si>
    <t>Setulus Hati</t>
  </si>
  <si>
    <t>Ridwan Duank</t>
  </si>
  <si>
    <t>sulihesin 1 hesin</t>
  </si>
  <si>
    <t>Rofik Echo</t>
  </si>
  <si>
    <t>Bayu Wahyudin</t>
  </si>
  <si>
    <t>belajar hijrah</t>
  </si>
  <si>
    <t>Li Hua</t>
  </si>
  <si>
    <t>Sanip Sanip</t>
  </si>
  <si>
    <t>Elisa Ameliani</t>
  </si>
  <si>
    <t>ikhsan razor</t>
  </si>
  <si>
    <t>Rustam Efendi</t>
  </si>
  <si>
    <t>Muhamad Sanusi</t>
  </si>
  <si>
    <t>Iman Syahroni</t>
  </si>
  <si>
    <t>bimo bemo</t>
  </si>
  <si>
    <t>Adam Satria</t>
  </si>
  <si>
    <t>iwin rinthiany</t>
  </si>
  <si>
    <t>Birunya Cinta Ponsel</t>
  </si>
  <si>
    <t>yanto yogya</t>
  </si>
  <si>
    <t>Ade Sunarso</t>
  </si>
  <si>
    <t>Yadi Ahmad Riyadi</t>
  </si>
  <si>
    <t>rijal rijal</t>
  </si>
  <si>
    <t>IgGe</t>
  </si>
  <si>
    <t>oni koerniawan</t>
  </si>
  <si>
    <t>Muslih Laila</t>
  </si>
  <si>
    <t>Mark Borham</t>
  </si>
  <si>
    <t>heru sutimbul</t>
  </si>
  <si>
    <t>suci Febrianti</t>
  </si>
  <si>
    <t>Arif Alfatih</t>
  </si>
  <si>
    <t>Devina Ajeng</t>
  </si>
  <si>
    <t>Anton anton Santon</t>
  </si>
  <si>
    <t>Roni tOb</t>
  </si>
  <si>
    <t>fian_project</t>
  </si>
  <si>
    <t>Virman Mj23</t>
  </si>
  <si>
    <t>Muhammad Afid</t>
  </si>
  <si>
    <t>qais qaidah</t>
  </si>
  <si>
    <t>abi Jzikr</t>
  </si>
  <si>
    <t>Amas Jani</t>
  </si>
  <si>
    <t>noval syahputra</t>
  </si>
  <si>
    <t>Rahmad Hasanudin</t>
  </si>
  <si>
    <t>Ismail Nuruddin</t>
  </si>
  <si>
    <t>Ikbal Mechanical</t>
  </si>
  <si>
    <t>Mr. NgapaK</t>
  </si>
  <si>
    <t>Budi Mahardika</t>
  </si>
  <si>
    <t>skyactive</t>
  </si>
  <si>
    <t>Yan Lesmana</t>
  </si>
  <si>
    <t>lalat hijau belalang</t>
  </si>
  <si>
    <t>Lutfan As</t>
  </si>
  <si>
    <t>hafid Ahmad</t>
  </si>
  <si>
    <t>Sutana Kalindra</t>
  </si>
  <si>
    <t>Raditia Arlansyah</t>
  </si>
  <si>
    <t>KOMBET TOBOALI</t>
  </si>
  <si>
    <t>Yogaswara Damaringtyas</t>
  </si>
  <si>
    <t>Dedek Aprill</t>
  </si>
  <si>
    <t>Asal Njeplak</t>
  </si>
  <si>
    <t>Aldi Hafiz</t>
  </si>
  <si>
    <t>Asd Asdf</t>
  </si>
  <si>
    <t>Dadang Sudana</t>
  </si>
  <si>
    <t>Darim cah Keplik</t>
  </si>
  <si>
    <t>Ahmad Hambali</t>
  </si>
  <si>
    <t>Ali Sutrisno</t>
  </si>
  <si>
    <t>Susi Ali</t>
  </si>
  <si>
    <t>Reza Bedebest</t>
  </si>
  <si>
    <t>Pryanka Pikalih</t>
  </si>
  <si>
    <t>Syafiin Ikhsan</t>
  </si>
  <si>
    <t>hendrik supriyadi</t>
  </si>
  <si>
    <t>Ruswin Indraputra Soulisa</t>
  </si>
  <si>
    <t>Hayat Hayat</t>
  </si>
  <si>
    <t>Ahmad Bayhaki</t>
  </si>
  <si>
    <t>Soegiri 1948</t>
  </si>
  <si>
    <t>abdullah gimastiar</t>
  </si>
  <si>
    <t>Cahaya Gemilang Aquatics</t>
  </si>
  <si>
    <t>Roel 497</t>
  </si>
  <si>
    <t>Yuliando Dwi Harsanto</t>
  </si>
  <si>
    <t>Saeppudin Ujang</t>
  </si>
  <si>
    <t>Ali Wafa</t>
  </si>
  <si>
    <t>Rabbani Offset</t>
  </si>
  <si>
    <t>bam tv</t>
  </si>
  <si>
    <t>0_pek</t>
  </si>
  <si>
    <t>Alesha Hibatillah</t>
  </si>
  <si>
    <t>AffhNs_</t>
  </si>
  <si>
    <t>Sul Mamonto</t>
  </si>
  <si>
    <t>Heri Jaya Nara</t>
  </si>
  <si>
    <t>小さなワシChīsana washi</t>
  </si>
  <si>
    <t>Underdhut music</t>
  </si>
  <si>
    <t>Haryono Kia</t>
  </si>
  <si>
    <t>Roy Bintaro</t>
  </si>
  <si>
    <t>Satria s</t>
  </si>
  <si>
    <t>Ipin Upin</t>
  </si>
  <si>
    <t>Instinct Brain</t>
  </si>
  <si>
    <t>Maman Suherman</t>
  </si>
  <si>
    <t>TheAndimilan</t>
  </si>
  <si>
    <t>Vivo 123</t>
  </si>
  <si>
    <t>Gamal zubaidi Kurniawan</t>
  </si>
  <si>
    <t>Aicho Uciha</t>
  </si>
  <si>
    <t>Yayu Sri Rahayu</t>
  </si>
  <si>
    <t>Aryadi Adi</t>
  </si>
  <si>
    <t>Eko Susilo</t>
  </si>
  <si>
    <t>MisteRey jr</t>
  </si>
  <si>
    <t>Rudi Marfai</t>
  </si>
  <si>
    <t>jenggot fisabillilah</t>
  </si>
  <si>
    <t>Herman Suherman</t>
  </si>
  <si>
    <t>m4moruozora</t>
  </si>
  <si>
    <t>Zay Elmaliki</t>
  </si>
  <si>
    <t>Rollink Pandey</t>
  </si>
  <si>
    <t>Ahmad Hudlori</t>
  </si>
  <si>
    <t>Firenny Dariza</t>
  </si>
  <si>
    <t>daudlistrik daudlistrik</t>
  </si>
  <si>
    <t>Madep marih</t>
  </si>
  <si>
    <t>MuhsalehAR Saleh</t>
  </si>
  <si>
    <t>Ridho Ridho</t>
  </si>
  <si>
    <t>rohul akbar</t>
  </si>
  <si>
    <t>Yoyoh Rohaya</t>
  </si>
  <si>
    <t>Dirgha Wayne</t>
  </si>
  <si>
    <t>Dhoom Suze</t>
  </si>
  <si>
    <t>RS Together Entertainment</t>
  </si>
  <si>
    <t>Bima Aryawinata</t>
  </si>
  <si>
    <t>Putra Ade</t>
  </si>
  <si>
    <t>putera lanang</t>
  </si>
  <si>
    <t>Denni Wahyudi</t>
  </si>
  <si>
    <t>Eka Firmansyah</t>
  </si>
  <si>
    <t>Ceng Aceng</t>
  </si>
  <si>
    <t>Nayra nurattiqa</t>
  </si>
  <si>
    <t>GLEMPANG PUTRA</t>
  </si>
  <si>
    <t>Kaswarah Aja</t>
  </si>
  <si>
    <t>Yuliastini Arai</t>
  </si>
  <si>
    <t>AQJ Channel</t>
  </si>
  <si>
    <t>oji chikal</t>
  </si>
  <si>
    <t>Satriawan Ss</t>
  </si>
  <si>
    <t>Arif Rachmanto</t>
  </si>
  <si>
    <t>Abidoank833 Doank833</t>
  </si>
  <si>
    <t>lara idin</t>
  </si>
  <si>
    <t>hasan basri</t>
  </si>
  <si>
    <t>Gus Salim</t>
  </si>
  <si>
    <t>titin wijayanti</t>
  </si>
  <si>
    <t>seto al gazali</t>
  </si>
  <si>
    <t>rulli mei</t>
  </si>
  <si>
    <t>Yan Fadhila</t>
  </si>
  <si>
    <t>triadic vendetta</t>
  </si>
  <si>
    <t>Ar Rahman</t>
  </si>
  <si>
    <t>Jamaludin Jamaludin</t>
  </si>
  <si>
    <t>Adril CAD</t>
  </si>
  <si>
    <t>Kisnoto Noto</t>
  </si>
  <si>
    <t>Suharto Suharto</t>
  </si>
  <si>
    <t>Jailani Zack01</t>
  </si>
  <si>
    <t>Sisri Sosro</t>
  </si>
  <si>
    <t>muchtar hadi</t>
  </si>
  <si>
    <t>John Lenon</t>
  </si>
  <si>
    <t>Suzanna Rizki</t>
  </si>
  <si>
    <t>Dhoni Rama</t>
  </si>
  <si>
    <t>ibnu rusdi</t>
  </si>
  <si>
    <t>Sabdo ALam</t>
  </si>
  <si>
    <t>Yt Paste</t>
  </si>
  <si>
    <t>bankbonnes Roten</t>
  </si>
  <si>
    <t>Dewa Khayangan</t>
  </si>
  <si>
    <t>Agustri Haryanto</t>
  </si>
  <si>
    <t>Bethran Yaqub</t>
  </si>
  <si>
    <t>Geo Funny</t>
  </si>
  <si>
    <t>Zaky Sef</t>
  </si>
  <si>
    <t>New UtamaService</t>
  </si>
  <si>
    <t>M luthfi Hakim</t>
  </si>
  <si>
    <t>LSM GMAS</t>
  </si>
  <si>
    <t>Tono Djumartono</t>
  </si>
  <si>
    <t>Ani Muhammad</t>
  </si>
  <si>
    <t>SUGA SUGANDI</t>
  </si>
  <si>
    <t>Okeu wib</t>
  </si>
  <si>
    <t>Rakhmat Hidayatullah</t>
  </si>
  <si>
    <t>yan's koyon</t>
  </si>
  <si>
    <t>Sazkiyah Ulfahputri</t>
  </si>
  <si>
    <t>Live Biker</t>
  </si>
  <si>
    <t>zul sri</t>
  </si>
  <si>
    <t>Glem Rock</t>
  </si>
  <si>
    <t>FROITL JR</t>
  </si>
  <si>
    <t>Arif andris</t>
  </si>
  <si>
    <t>Alfredo 94</t>
  </si>
  <si>
    <t>Abdo Ahmad</t>
  </si>
  <si>
    <t>Adex Jum</t>
  </si>
  <si>
    <t>Nur Cahyono</t>
  </si>
  <si>
    <t>TEPLO Multimedia</t>
  </si>
  <si>
    <t>rahmad prastyo</t>
  </si>
  <si>
    <t>bayu afif</t>
  </si>
  <si>
    <t>Ahmad Kurnia</t>
  </si>
  <si>
    <t>Ali Darmawan</t>
  </si>
  <si>
    <t>Pulang Kampung</t>
  </si>
  <si>
    <t>Bruce Leest</t>
  </si>
  <si>
    <t>Irwansyah Al Asyi</t>
  </si>
  <si>
    <t>Ardi Zia</t>
  </si>
  <si>
    <t>bambang lahirahman</t>
  </si>
  <si>
    <t>Fitrah Benny</t>
  </si>
  <si>
    <t>mr nobody</t>
  </si>
  <si>
    <t>Kake Jecky</t>
  </si>
  <si>
    <t>don roberto</t>
  </si>
  <si>
    <t>Satrio Atmonegoro</t>
  </si>
  <si>
    <t>irfan aebid</t>
  </si>
  <si>
    <t>Ilyas Jbi</t>
  </si>
  <si>
    <t>Mella Putri</t>
  </si>
  <si>
    <t>Maman Sumantri</t>
  </si>
  <si>
    <t>Wuri Marsigit</t>
  </si>
  <si>
    <t>Iswahyudi Wayud</t>
  </si>
  <si>
    <t>Yosam 1959</t>
  </si>
  <si>
    <t>Shaquel Setiawan</t>
  </si>
  <si>
    <t>muhammad omar</t>
  </si>
  <si>
    <t>java dwipa</t>
  </si>
  <si>
    <t>Arif Rahmansyah</t>
  </si>
  <si>
    <t>Unin Syahputra</t>
  </si>
  <si>
    <t>Good Boy</t>
  </si>
  <si>
    <t>Deni Ahmad Rouf</t>
  </si>
  <si>
    <t>Puji Atmoko</t>
  </si>
  <si>
    <t>khoirul anwar</t>
  </si>
  <si>
    <t>Tatang Tendra</t>
  </si>
  <si>
    <t>Riwi Juwardi</t>
  </si>
  <si>
    <t>Zaenal Fardiyan</t>
  </si>
  <si>
    <t>Fadilla Achmad</t>
  </si>
  <si>
    <t>Onde Onde</t>
  </si>
  <si>
    <t>Garuda Jaya</t>
  </si>
  <si>
    <t>Aris away</t>
  </si>
  <si>
    <t>Dwi Setiawan</t>
  </si>
  <si>
    <t>muftah nancy</t>
  </si>
  <si>
    <t>Chanel Alfattah</t>
  </si>
  <si>
    <t>abay ya abay</t>
  </si>
  <si>
    <t>Rhons Romans</t>
  </si>
  <si>
    <t>ADA KAMU</t>
  </si>
  <si>
    <t>fantasi rider</t>
  </si>
  <si>
    <t>ghytho</t>
  </si>
  <si>
    <t>arif wibowo</t>
  </si>
  <si>
    <t>Irfwan Yt</t>
  </si>
  <si>
    <t>Rama Dhani</t>
  </si>
  <si>
    <t>Gaming ok</t>
  </si>
  <si>
    <t>Peneleh book</t>
  </si>
  <si>
    <t>kancil cerdix</t>
  </si>
  <si>
    <t>Helmi Suryo</t>
  </si>
  <si>
    <t>Gilang Imam Sahara</t>
  </si>
  <si>
    <t>Yayan Kurdian</t>
  </si>
  <si>
    <t>Wiki Wahyu Hidayat</t>
  </si>
  <si>
    <t>Oh ternyata saya baru sadar, pemikiran sutijo tidaklah lebih baik dari anak smp, pak sutijo, agama tidak lah menyatu dengan pancasila, justru pancasila lah yang lahir dari pemikiran orang yang beragama.. Tolong belajar lagi, jika belom islam masuklah islam..</t>
  </si>
  <si>
    <t>Apa jadinya pemikiran tanpa hati. Apa artinya hati tanpa pemikiran. Apa jadinya negara tanpa Pancasila,. Pancasila mengikat hak warganegara sama di mata hukum. Kehilangan Pancasila maka lahirlah anak tiri ibu Pertiwi. Sukarno pertahankan Pancasila untuk mencegah lahirnya anak yang di kebiri dan anak tiri.</t>
  </si>
  <si>
    <t>Apa maumun Sutejo, membingungkan pernyataan anda, filsafat abal-abal.</t>
  </si>
  <si>
    <t>Tolong dong penggalangan dana itu dikasih tau bagaimana caranya agar kami mendapat bantuanya, biar yg membutuhkan seperti saya tahu, jangan hanya diekspos saat penggalangan ya saja...</t>
  </si>
  <si>
    <t>My Queen Agnez Mo</t>
  </si>
  <si>
    <t>Aminnn</t>
  </si>
  <si>
    <t>@Alan Sanle lha kenapa pemerintah dulu ndak rangkul dia ya?</t>
  </si>
  <si>
    <t>@@bam tv ya pake teknik bro... tergantung kecerdasan yg mau merangkul to..</t>
  </si>
  <si>
    <t>@Alex Marchel konser virtual bro... kalau pelaksanaan melanggar ketentuan pandemi itu kesalahan teknik, toh sudah minta maaf. Sy tdk membela pemerintah   tujuan konser kan utk menggalang dana jg sebagai hiburan di tengah pandemi.</t>
  </si>
  <si>
    <t>@@Rifqi Maulid Rezky lho sholat ied ya boleh lah... dengan syarat mengikuti protokol covid 19, saya mau nanya yg melarang sholat ied siapa?</t>
  </si>
  <si>
    <t>@bolang 22 kalau sholat berjamaah dilakukan seperti biasa di saat pandemi sekarang ini AMBYAAAARR  INDONESIA...</t>
  </si>
  <si>
    <t>Tolong donk masker ny di pake saat nyanyi.&lt;br /&gt;Saya aja kluar rumah pake masker.&lt;br /&gt;Ini usulan dari saya.</t>
  </si>
  <si>
    <t>Kalah rakyat sudah menyatakan TERSERAH berarti rakyat tidaklah berdaya karena tertindas.</t>
  </si>
  <si>
    <t>Wajarlah mereka merasa berkuasa penuh atas jajahannya di bumi Indonesia.  Insyaallah ... laknatullah segera mereka terima. Aamiin ... YRA</t>
  </si>
  <si>
    <t>Tangkap itu yudi ketua bpip _xD83D__xDC38__xD83D__xDC38__xD83D__xDC4A_</t>
  </si>
  <si>
    <t>Komunis _xD83D__xDC4A__xD83D__xDC4A_</t>
  </si>
  <si>
    <t>Yudi komunis _xD83D__xDC37__xD83D__xDC15_</t>
  </si>
  <si>
    <t>Piye to... mang g ada jaminan?</t>
  </si>
  <si>
    <t>Bisa dibayangkan perasaan rakyat Indonesia kalau kena Prank.... ?</t>
  </si>
  <si>
    <t>Untuk amal di saat bulan ramadhan dan covid19 ,etiskah itu?</t>
  </si>
  <si>
    <t>@Obeat Munawwar bukan pembenci,tp kl bikin peraturan jgn plin plan jgn tebang pilih&lt;br /&gt;Konser itu kerumunan orang atau kerumunan hewan?&lt;br /&gt;Yg bikin peraturan siapa yg melanggar siapa?</t>
  </si>
  <si>
    <t>@Obeat Munawwar g pake kerumunan? Tapi tetep ada artis,ada kru,ada wartawan ada pejabat,kira&amp;quot; total ada berapa orang ya?&lt;br /&gt;Nanti mudik nya jg g usah berkerumin tetap jaga jarak boleh juga dong?&lt;br /&gt;Atau menggelar doa bersama jaga jarak?</t>
  </si>
  <si>
    <t>@Obeat Munawwar pake logika aja pak?</t>
  </si>
  <si>
    <t>@Obeat Munawwar elo merem saat lelang motor Wiwi?</t>
  </si>
  <si>
    <t>@Obeat Munawwar orang melihat fakta kok di bilang pembenci&lt;br /&gt;Cb lihatvlg Dr segala sumber adakah kerumunan oran tanpa menggubakan masker&lt;br /&gt;Kl bikin kebijakan jgn plin plan biar di hormati orang&lt;br /&gt;Ketawa mu menunjukkan kegalauan hati yg tertutupi</t>
  </si>
  <si>
    <t>Indonesia semakin hancur dg pemimpin&amp;quot; yg g jelas</t>
  </si>
  <si>
    <t>Wapres nya kyai tp menghancurkan kehormatan umat Islam</t>
  </si>
  <si>
    <t>Hukum untuk islam tajam, tp hukum untuk pemerinta sangat tumpul,,, harun masiku dan yg lain2 itu kemana???????</t>
  </si>
  <si>
    <t>Rezim kepanikan...._xD83D__xDE44_</t>
  </si>
  <si>
    <t>Bedanya itu yg ikut konser adalah anjing2 komunis.sukanya buat undang2 tpi dia langgar sendiri</t>
  </si>
  <si>
    <t>Semangat habib kmi rela mati demi agama.teruskan berjuang</t>
  </si>
  <si>
    <t>Indonesia terserah.masok pak eko</t>
  </si>
  <si>
    <t>Murah motor 2jt limaratus  motor merah banteng wkwk</t>
  </si>
  <si>
    <t>Jokowi kena prank sama rakyat biasa kasian deh.</t>
  </si>
  <si>
    <t>astagfirulloh...ada apa dengan pemerintahan negri ini.._xD83D__xDE25__xD83D__xDE25__xD83D__xDE25_</t>
  </si>
  <si>
    <t>Naudhubillah  mindhalik astaghfirrulahal Adhim Rakyat banyak yg mati dari Corona dan kelaparan</t>
  </si>
  <si>
    <t>Bpip komonis</t>
  </si>
  <si>
    <t>Rezim berbau pki</t>
  </si>
  <si>
    <t>Negri Dagelan...&lt;br /&gt;&lt;br /&gt;Harus nya Semua Umat Perbanyak Doa di Rumah Ibadah agama nya Masing2.</t>
  </si>
  <si>
    <t>Knp kemaren mati2an jakarta tolak si anu jadi gubernur..&lt;br /&gt;Ini salah satu alasanya klo petinggi2 isinya org nganu semua kita rakyat harus ikut aturan si nganu nyanyi2  skrg kaum mayoritas cuma seperti buih dilautan byk tapi ngga berarti kuat tapi tak memiliki daya upaya krena mereka telah merasuk ke pemerintahan</t>
  </si>
  <si>
    <t>Punya pemimpin bangsa goblok tolol...semoga tumbang.</t>
  </si>
  <si>
    <t>Rakyat mah sambil nahan lapar pa nonton konser megah2an bapa ditivi &lt;br /&gt;Perawat dokter berjibaku kanan kiri lari sana sini ngurusin korban corona bapa ditivi lagi pada asik aja nyanyi2 bari selvi bahagia dgn pakean yg bgus2&lt;br /&gt;Jemaah masjid lagi sibuk tadarus tarawih zakat jaga jarak berdoa agar keluar dari musibah  ini mah asik aja pamer harta dan kemewahan&lt;br /&gt;&lt;br /&gt;Hebat Tuan2 besar negri ini.......</t>
  </si>
  <si>
    <t>Bpip buat apa,,gajih gede kerja kaya taik</t>
  </si>
  <si>
    <t>Pantes ternyata sas ada di dalamnya,,,atuh iyh enak gajih gede</t>
  </si>
  <si>
    <t>Konser para cebong mania...&lt;br /&gt;Temannya iblis..</t>
  </si>
  <si>
    <t>Pemerintah musuh rakyat....coba pabrik2 diberebes  ga Ada yg tutup dari tengguli sampe brebes hukum yg megang yg berduit aparat keparat</t>
  </si>
  <si>
    <t>Tiap mlm saur di tv7 ovj dan antv fesbuker ga taat hukum lancar aja bukti pemerintah dibayar berapa amant kalian digadekan dengan materi astaghfirullah</t>
  </si>
  <si>
    <t>Mending donasi amal melalui tim act (aksi cepat tanggap),  atau vertizone muallaf center,  insyaAllah mereka amanah, kalo donasi ke pemerintah takut dikorupsi</t>
  </si>
  <si>
    <t>Hahaha..... kena tipu ya...&lt;br /&gt;malu dah,..</t>
  </si>
  <si>
    <t>Raja prank kena prank Pion?</t>
  </si>
  <si>
    <t>Ga apa. Bagus biar mereka yg datang nonton biar mereka yg kena covid19</t>
  </si>
  <si>
    <t>Mungkin ini yg dimaksud dengan berdamai dengan covid</t>
  </si>
  <si>
    <t>Solat ga di batasi konser di adakan. Ga penting....</t>
  </si>
  <si>
    <t>rejim ini semoga cepat berlalu</t>
  </si>
  <si>
    <t>Menyedihkan.....!!</t>
  </si>
  <si>
    <t>Mulutmu harimaumu</t>
  </si>
  <si>
    <t>paling kadrun betina</t>
  </si>
  <si>
    <t>PEREMPUAN KOPLAK..</t>
  </si>
  <si>
    <t>Hoaks itu..katanya skrg lg d laporkan.. bikin isue saja.. ada konser kenegaraan tapi th 2019...yg kmrn konser on line... biar yg nyebar di tangkapin lg..bikin hoaks aja nih pendatang gelap</t>
  </si>
  <si>
    <t>iya orang banyak kena hoaks ..dah jelas itu konser amal tahun 2019... emg tukang fitnah pemerintah tuh org... kenapa gx dilapor ya akun ini... ini yg bikin rakyat ribut... yg gaptek terima info langsung gx pernah di cross check kebenarannya... atau masyarakat belum pintar ya...kasiaannnn masyarakat indonesia ketinggalan informasi...</t>
  </si>
  <si>
    <t>ini konser tahun 2019</t>
  </si>
  <si>
    <t>Lo pki ye</t>
  </si>
  <si>
    <t>Cebong pki</t>
  </si>
  <si>
    <t>Rezim BAJINGAN....</t>
  </si>
  <si>
    <t>Orang berdoah itu tergantung kafasitas kalo orangnya baik pasti doanya baik tapi kalau orangnya kelakuannya jelek pasti doanya jelak makanya miiiikiiiir ngapa</t>
  </si>
  <si>
    <t>Konser ngga di larang..pmimpin macam apa kayk gini..mesjid ditutup,solat berjamaah jangan</t>
  </si>
  <si>
    <t>_xD83D__xDE06__xD83D__xDE06__xD83D__xDE06_, bisaa ae</t>
  </si>
  <si>
    <t>Banyak Yg tinggal di gunung, jadi gk tau teknologi, gk tau apa itu konser virtual,&lt;br /&gt;_xD83E__xDD23__xD83E__xDD23__xD83E__xDD23_&lt;br /&gt;Orang udh naik mobil, eeeee mlah masih naik kuda_xD83E__xDD23_</t>
  </si>
  <si>
    <t>Konser kapan itu ? Fitnah ini.. smoga cepat d tangkap org ini.. keji sperti pki ni org..!</t>
  </si>
  <si>
    <t>Pdi anjing pki</t>
  </si>
  <si>
    <t>Jangan takut sama covid_19, takutlah sama Allah SWT</t>
  </si>
  <si>
    <t>Jokowe kapan dia meninggal nya pak</t>
  </si>
  <si>
    <t>BPIP : Cuma dgn Ongkang2 kaki anggota bppip dapat duit 100 juta, Orang lg kena wabah malah dikasih kartu pra kerja, Orang lagi Iktikaf malah disuruh nonton konser tak BERGUNA...rezim PLANGA LPONGO Kebijakannya MENCLA MENCLE, pemimpinnya PENGHIANAT BANGSA</t>
  </si>
  <si>
    <t>Bubarkan cuma ngabisin duit negara....tidak memiliki manfaat samasekali....</t>
  </si>
  <si>
    <t>INDONESIA TERSERAH KALIAN YANG PUNYA JABATAN DAN PANGKAT!!</t>
  </si>
  <si>
    <t>Islam ktp...&lt;br /&gt;Dan ktp nya doang yang lolos ke syurga... &lt;br /&gt;Sedangkan jasad dan ruh nya akan menerima adzab dan siksaan neraka jahannam.... &lt;br /&gt;Naudzubillaahimindzalik.....</t>
  </si>
  <si>
    <t>Kapan sich rezim biadab ini berakhir ya Alloh..</t>
  </si>
  <si>
    <t>Bagusnya disepuluh hari terakhir kalo ummat islam yang taqwa mestinya meningkatkan kualitas ibadah...ini malah ngadain konser...&lt;br /&gt;BPIP.....justru ga memiliki toleransi...&lt;br /&gt;Kenapa ga hari&amp;quot; yang lain??? &lt;br /&gt;Setelah hari raya idul fitri misalnya.....&lt;br /&gt;Tapi terlepas itu semua....kami yakin Allah tidak tidur dan maha tau segalanya....&lt;br /&gt;Semoga saja jika bermaksud berniat mendzalimi  ummat islam.....Allah yang akan menghinakan dan membalas nya...</t>
  </si>
  <si>
    <t>Rakyat lebih penting dari apapun, raja yg sesungguhnya adalah rakyat. Jangan hianati rakyat dan bangsa ini hanya demi kepentingan sekelompok orang.</t>
  </si>
  <si>
    <t>Kenapa tidak pake masker, padahal diluar sana diwajibkan pake masker walaupun dimobol!!</t>
  </si>
  <si>
    <t>konser menyambut kedatangan dajjalllll</t>
  </si>
  <si>
    <t>Btw.. kena prank 2.5M tuh motor gesit nya. _xD83D__xDE05_</t>
  </si>
  <si>
    <t>Nih konser dan lelang yg kena prank kuli bangunan itu y?</t>
  </si>
  <si>
    <t>LAPORINNNN INI CHANELLLL...</t>
  </si>
  <si>
    <t>Sibuk dengan pancasilA....</t>
  </si>
  <si>
    <t>HOAX,  INI KONSER UDAH LAMA TAHUN LALU, MIN LU PARAH MIN</t>
  </si>
  <si>
    <t>parah lo min bikin hoaks...ini konser 2 tahun lalu...bangsat lo min semoga lo ketangkep</t>
  </si>
  <si>
    <t>Ndk bermutu</t>
  </si>
  <si>
    <t>Lah party kan udah 3 tahun yg lalu</t>
  </si>
  <si>
    <t>Apa hubunganya sama video ini??</t>
  </si>
  <si>
    <t>@Agung Mujahid hihiii pengen ketawa gua klo baca komen2 lu,,, ga nyambung blass</t>
  </si>
  <si>
    <t>Laporkan spam aja,,,biar kehapus vidionya....menyesatkan, tukang adu domba</t>
  </si>
  <si>
    <t>Berarti boleh sholat di masjid....</t>
  </si>
  <si>
    <t>Sayang yah Inul sama duo serigala,duo macan,Anisa Bahar,jeneta Janet,ayu Ting Ting,,ndk di panggil mungkin seruh yh konser nya</t>
  </si>
  <si>
    <t>Dunia sudah terbalik dari jaman pk Harto, sampai pk SBY manusia lebih takut kekuasaan Tuhan dari pada pemerintah malah sebaliknya</t>
  </si>
  <si>
    <t>Masjid ditutup&lt;br /&gt;Konser di adakan&lt;br /&gt;&lt;a href="http://www.youtube.com/results?search_query=%23presidenmahbebas"&gt;#presidenmahbebas&lt;/a&gt;&lt;br /&gt;&lt;a href="http://www.youtube.com/results?search_query=%23terserahlupak"&gt;#terserahlupak&lt;/a&gt;</t>
  </si>
  <si>
    <t>Mengadakan konser ga di tangkep. &lt;br /&gt;Habib bahar ditangkep.  &lt;br /&gt;YA ALLAH LINDUNGI PARA HABAIB DAN PARA ALIM ULAMA.  TURUNKAN AZAB BAGI YG MENDZOLIMI PARA HABAIB DAB PARA ALIM ULAMA. &lt;br /&gt;AAMIN</t>
  </si>
  <si>
    <t>Pusing liat ulah mu bossku _xD83E__xDD23__xD83E__xDD23__xD83E__xDD23_</t>
  </si>
  <si>
    <t>Konsernya kan virtual.. yg nnton dirumah masing2..</t>
  </si>
  <si>
    <t>Yg koment tau bentuk konsernya gak sih?? astaga.. _xD83E__xDD2D__xD83E__xDD2D__xD83E__xDD2D_ aaassssuuudahla</t>
  </si>
  <si>
    <t>oh ini konser penggalangan dana  tanpa penonton&lt;br /&gt;sgt disayangkan dislkikenya banyak euy..pdahal daerah saya banyak juga terkena covid</t>
  </si>
  <si>
    <t>Rijal djamal</t>
  </si>
  <si>
    <t>Lah memangnya galang dana utk bantu2 korban covid, salahnya dimana min ? Negara lg kekurangan duit loh, ente bisa bantu ? Lumayan terkumpul milyaran kan ? Trus BLT udah ada yg ngurus, kan ada gub, bupati, camat  lurah, kepala desa, hitam hatimu krn kebencian</t>
  </si>
  <si>
    <t>Konser di tengah pendemi covid plus di bulan suci puaso welom to negara +62</t>
  </si>
  <si>
    <t>Mantap bang. Kmi Warga akal sehat binaan prof. Rocky  selalu hadir..</t>
  </si>
  <si>
    <t>Bener juga ...pejabat bebas ..rakyat ga bebas ...peraturan hanya untuk rakyat ..bukan untuk penghianat</t>
  </si>
  <si>
    <t>Semangat ...terus ..bikin cebong ..mampus</t>
  </si>
  <si>
    <t>Ngabalin itu g kayak d ilc</t>
  </si>
  <si>
    <t>Oh corona</t>
  </si>
  <si>
    <t>Bukannya berdoa atau istighosah supaya wabah cepat hilang... Bulan suci malah dikotori dengan konser... Ga ada akhlak</t>
  </si>
  <si>
    <t>Emng NKRI punyanya jokowi_xD83E__xDD14_</t>
  </si>
  <si>
    <t>Ya Allah, sungguh kami tidak rela diperlakukan orang2 dholim seperti itu,, Engkau Maha Tau, Engkau Maha Adil... Sembuhkan rasa sakit ini dengan keputusan terbaikMu _xD83D__xDE2D_&lt;br /&gt;Ampunilah kami jika kami selama ini banyak dosa,,</t>
  </si>
  <si>
    <t>Biar pada melekkkkk semua bangunnnn</t>
  </si>
  <si>
    <t>Dasar fitnah...ini bukan terjadi di masa corona..woii..sadar taubat yg buat finah</t>
  </si>
  <si>
    <t>Indonesia memang harus di pimpin ex militer.. Zaman pak SBY  kriminalisasi ulama nihil. Pancasila gk pernah di khawatirkan bahkan HAM dan keadilan di junjung tinggi... Tapi di jman jokowi selalu sibuk dengan pancasila</t>
  </si>
  <si>
    <t>Ini lah kenapa gus nur lahir di rezim ini. Agar bisa melawan  rezim sontoloyo&lt;br /&gt;... Jangan berhenti bersuara gus... Kami majelis anda selalu mmendukung orasi anda...</t>
  </si>
  <si>
    <t>Drpd bikin konser gapenting kyk gni mending pengajian yg sama² bertema penggalangan donasi covid. Tinggal cek aja mana yg lbh rame,bermanfaat n lbh byk mana dapet donasinya..&lt;br /&gt;Bln ramadhan,pandemi malah konser,gada otak....</t>
  </si>
  <si>
    <t>Terus ada apa?&lt;br /&gt;&lt;br /&gt;Apakah jumlah segalanya?</t>
  </si>
  <si>
    <t>SAMPAAAAAAHHH....</t>
  </si>
  <si>
    <t>Apakah jumlah segalanya?&lt;br /&gt;&lt;br /&gt;Apakah sudah menyisihkan harta teman2 juga? Berapa M ?&lt;br /&gt;&lt;br /&gt;Introspeksi diri aja wahai teman :v hilangkan nyinyir :v&lt;br /&gt;&lt;br /&gt;Sudah niat berhasil menggalangkan dana itu sudah bagus meski konsernya rada nombok dan semoga aja gk nombok _xD83D__xDE02_&lt;br /&gt;&lt;br /&gt;Dan ini konser di studio daerah Jakarta barat simak menit awal _xD83D__xDE12_</t>
  </si>
  <si>
    <t>Acara2 gini yg bikin corona tambah parah.</t>
  </si>
  <si>
    <t>Toololl pemerintah sekarang</t>
  </si>
  <si>
    <t>Konser mantap untuk ibadah sekalian untuk kemanusiaan</t>
  </si>
  <si>
    <t>Turunkan cebong. Yang stuju komen</t>
  </si>
  <si>
    <t>Pemerintahnya udah bobrok..Miris lihat negri ini sekarang..</t>
  </si>
  <si>
    <t>TERSERAH KEPADA REZIM JOKOWI MAU DIBAWA KEMANA NEGERIKU INI . SEMAKIN AMBYAR .</t>
  </si>
  <si>
    <t>Udah gk waras,</t>
  </si>
  <si>
    <t>Toooololllllsmua rezimmnnyaa</t>
  </si>
  <si>
    <t>Dia yg buat aturan PSBB... dia sndiri yg melanggar...&lt;br /&gt;Salam akal sehat</t>
  </si>
  <si>
    <t>ORA JELAS KABEEEHHH...&lt;br /&gt;BLAAAASSSS!!!</t>
  </si>
  <si>
    <t>Ga jelas mas bro, hasilnya&lt;br /&gt;1. Kena prank 2.5M&lt;br /&gt;2. Lebih besar pasak drpd tiang&lt;br /&gt;3. Aturan tidak diterapkan&lt;br /&gt;Hasilnya lebih baik amal per orangan seperti baim wong, ibu wardah, ko steven, mas didi kempot lebig simple lebih besar hasilnya&lt;br /&gt;Mending langsung nyumbang drpd seperti ini&lt;br /&gt;&lt;br /&gt;Mubazir mas ....bro</t>
  </si>
  <si>
    <t>Mubazir2....kena prank...2.5M</t>
  </si>
  <si>
    <t>Nanti juga smuah tau.. Biarin aja... Tetep ibdh jlnkan ibdh puasa.. Dktkn diri kpda Allah SWT.. &lt;br /&gt;&lt;br /&gt;Dari dulu jga sdah tau.. &lt;br /&gt;Klo mau mnindas orng lmh mnding scra pisik</t>
  </si>
  <si>
    <t>Betul</t>
  </si>
  <si>
    <t>Ga da otaaakkk semuaaa yang ngadakan tuh!!!!</t>
  </si>
  <si>
    <t>masjid kalian tutup, shalat jumat kalian larang, maksiat kalian buat, sebenarnya kalian ini apa ? manuasia atau dajjal yg berupa manusia, pntas indonesia seperti ini, pemimpinnya saja ndak becus</t>
  </si>
  <si>
    <t>@Eva nurhandayaningomong donasi amal.....ujungnya pencitraan.....</t>
  </si>
  <si>
    <t>Lagunya sekedar untuk jaman Suharto.....tidak lebih......</t>
  </si>
  <si>
    <t>@giyok martono masih sehat kuat gimana meluknya?....</t>
  </si>
  <si>
    <t>@giyok martono makanya nggak dipeluk ....cukup diikat longgar aja....</t>
  </si>
  <si>
    <t>Muiiiiiskinnnnnn..... Ngemis.....</t>
  </si>
  <si>
    <t>Terus total uang nya lari kemana ya ?</t>
  </si>
  <si>
    <t>Serahkan ke yang maha kuasa</t>
  </si>
  <si>
    <t>@Setulus Hati mnding zdikiran bersama berdoa ngadain pengajian masjid di buka...sholawat bersama Allah menciptakan manusia untuk ibadah..</t>
  </si>
  <si>
    <t>Usaha mentafsirkan Pancasila semau mereka.....</t>
  </si>
  <si>
    <t>Percuma galang dana juga..rakyat ga butuh bantuan sosial..yg di butuhin rakyat itu. Tempat ibadah sama perekonomian di buka lgi...</t>
  </si>
  <si>
    <t>BPIP SOPLAK.</t>
  </si>
  <si>
    <t>Kena prank pula</t>
  </si>
  <si>
    <t>Corona bersahabat dengan penyelenggara konserrr_xD83E__xDD23__xD83E__xDD23__xD83E__xDD23_</t>
  </si>
  <si>
    <t>@Rany Ajah hehehe hm yh kdang2 ch tvi smoga ja yg ku ucapkn tidak brbalik kpdaku amin... ku liht kchn bngt para perawat dan dokter brusha mngobatin kita mti2an...</t>
  </si>
  <si>
    <t>@Klaiten Klaiten yh ch broo...</t>
  </si>
  <si>
    <t>Kita seharusnya tidak boleh bersenang senang di atas penderitaan orang lain ..mereka itu para dokter dan perawat lelah bngt ngobatin kita</t>
  </si>
  <si>
    <t>Kita harus punya rasa kperihatinan...broo</t>
  </si>
  <si>
    <t>Semoga yg da di konser itu kenaq virus corona ...ya allah hmba mhon kbulkn doaku ...bismillah hirrohmn nirrohhim ....amiiin</t>
  </si>
  <si>
    <t>YG SUKA KYA BGINIAN CUMAN PARA KAFIR PKI DAN KAUM MUNAFIQUN</t>
  </si>
  <si>
    <t>Badan Penyelenggara Idiotlogi Pandemi</t>
  </si>
  <si>
    <t>Konser di adakan mesjid di tutup _xD83D__xDC79__xD83D__xDC79__xD83D__xDC79_</t>
  </si>
  <si>
    <t>Ahkirnya mnusia2 kapir muncul di konser itu......ktanya ...indonesia terserah...</t>
  </si>
  <si>
    <t>Pekerja seni? Kalau begitu segera transfer dananya kepada kami smua kalangan seni di selurun indonesia. Jgn cuma yg di sana.</t>
  </si>
  <si>
    <t>Ah sapa yg minoritas, jangan mengkambing hitamkan miniritas, anda ngomongnya sering bikin kotroversi, malu lah sama keluarga dan masyarakat, mengundurkan diri aja anda dari bpip, apa gajinya gede ya</t>
  </si>
  <si>
    <t>PROPESOR GEBLEEK !! OTAK DONGO...!! REZIM ANTI ISLAM</t>
  </si>
  <si>
    <t>PKI SEMAKIN MENJADI2 DIREZIM INI</t>
  </si>
  <si>
    <t>Orang orsng pki melakukan konser  &lt;br /&gt;Ditengah orang islam elaksanakan ibadah puasa!.</t>
  </si>
  <si>
    <t>Berani beraninya..</t>
  </si>
  <si>
    <t>Tukang ngibul kena kibul juga akhinya hhhhhh</t>
  </si>
  <si>
    <t>Bamsoet...&lt;br /&gt;&lt;br /&gt;&lt;a href="https://youtu.be/I-E0R0zJ7qY"&gt;https://youtu.be/I-E0R0zJ7qY&lt;/a&gt;&lt;br /&gt;&lt;br /&gt;Ironis</t>
  </si>
  <si>
    <t>Lengserkan jokowi, ketua BPIP, ketua MPR dan semuanya</t>
  </si>
  <si>
    <t>BPIP ladang baru buat korupsi</t>
  </si>
  <si>
    <t>JUSTRU PANCASILA/PANTATCINA ITU MERUSAK AQIDAH UMAT ISLAM, SAMPAI-SAMPAI UMAT ISLAM SENDIRI PHOBIA (KETAKUTAN) AKAN TEGAKNYA SYARIAT ALLOH, KEMUNGKINAN BESAR KARENA TERLALU LAMANYA IDEOLOGI KAPITALIS DAN LIBERAL MENGUASAI NEGERI INI, SEHINGGA BEGITU UMAT ISLAM YANG LAIN MENGINGINKAN TEGAKNYA SYARIAT ALLOH/ ISLAM SECARA KAFFAH,UMAT ISLAM YANG LAINNYA MENOLAK TEGAKNYA SYARIAT ISLAM. ADA 3 IDEOLOGI DIDUNIA INI: 1.IDEOLOGI ISLAM, YANG BERPEDOMAN PADA AL-QURAN DAN HADIST NABI. 2.IDEOLOGI KAPITALIS-LIBERAL, YANG BERPEDOMAN PADA PANCASILA/PANTATCINA, UUD,BHINNEKA TUNGGAL IKA YANG DIBUNGKUS DEMOKRASI. 3.IDEOLOGI KOMUNIS (GAK JELAS)PERTANYAANNYA ADALAH, IDEOLOGI APA YANG SEHARUSNYA KITA SEBAGAI UMAT ISLAM YANG MENGAKU BERIMAN DAN BERTAQWA HARUS KITA IKUT&amp;#39;TI/PILIH? JANGAN GARA-GARA KITA MENGIKUTI/MENDUKUNG REZIM DALAM KESYIRIKAN DAN KEMUSYRIKAN &amp;quot;PEMILU&amp;quot; YANG JELAS-JELAS JAUH DARI AL-QURAN (ALLOH) KITA SEBAGAI RAKYATNYAPUN IKUT MASUK KEDALAM NERAKA BERSAMA MEREKA &amp;quot;PEMIMPIN &amp;amp; PARA PEMBESAR NEGERI INI (KEKAL DIDALAMNYA) LIHAT SURAH AL-AHZAB33: 66,67&amp;amp;70-73.MEREKA TELAH MEMBUAT TANDINGAN SELAIN AL-QURAN, YAITU DENGAN MENCIPTAKAN PANCASILA/PANTATCINA, UUD,BHINNEKA TUNGGAL IKA, TERMASUK HUKUM-HUKUM JAHILIAH YANG DIBUNGKUS DEMOKRASI. LIHAT SURAH AL-BAQOROH2: 165,166&amp;amp;167.KESIMPULANNYA ADALAH, CUKUP AL-QURAN SAJA SEBAGAI PEDOMAN UMAT ISLAM, JANGAN DIGONTA GANTI DENGAN YANG LAIN SELAIN AL-QURAN ITU SENDIRI. KARENA SEMUA SUDAH ADA DIDALAM AL-QURAN. NABI MUHAMMAD SAW TIDAK PERNAH MENYURUH/MEMERINTAHKAN KITA UMATNYA UNTUK MENGHIANATI ALLOH DENGAN MENCIPTAKAN TANDINGAN SELAIN AL-QURAN, SEPERTI&amp;quot; PANTATCINA/PANCASILA, UUD,BHINNEKA TUNGGAL IKA TERMASUK HUKUM-HUKUM JAHILIAH YANG MEREKA BUAT SENDIRI UNTUK KEPENTINGAN REZIM(MANUSIA) BAHKAN NABI MUHAMMAD SAW BERSABDA, &amp;quot;AKU TINGGALKAN DUA PERKARA UNTUK KALIAN, YANG APABILA KALIAN BERPEGANG TEGUH KEPADA AL-QURAN DAN SUNNAHKU, MAKA KALIAN AKAN SELAMAT DUNIA DAN AKHERAT. COBA KALIAN BACA BERULANG-ULANG KALI SABDA ROSULULLOH INI,ADA TIDAK KATA/KALIMAT YANG MERUBAH AL-QURAN DAN HADIST NABI?SAYA HANYA MENGAJAK KALIAN UNTUK KEMBALI KEPADA AL-QURAN DAN HADIST NABI, TIDAK DENGAN YANG LAINNYA.</t>
  </si>
  <si>
    <t>Sdh tua bukannya bertobat, hanya memikirkan DUNIAWI.... ingat AKHERAT nek.....</t>
  </si>
  <si>
    <t>@Armade Sage udh cirihas cebong g bs bedadakn urusan publik sm personl,</t>
  </si>
  <si>
    <t>@Armade Sage yg jnji ekonomi meroket tu siapa, tu jnji sm publik, ekonomi meroket brrti y pertumbuhan ekonomi datas 7 persen, lbh bgus dr era sby 6,7..tu poinny</t>
  </si>
  <si>
    <t>@Armade Sage  5 thun kog bim salabim.. _xD83E__xDD23__xD83E__xDD23__xD83E__xDD23_N emng  mas joko Jnji sm negara tetangga.. Bauahjajaajajnauananjana ngakak so hard,</t>
  </si>
  <si>
    <t>Wkwkkwkwkw pemborosan, &lt;br /&gt;Rakyat butuh EKONOMI MEROKET, HADEUH</t>
  </si>
  <si>
    <t>Ya betul.. jauuuh.. pemerintah kagak ada pancasila2 nya kok.. klo paham pancasila pasti hutang ga gila2an.. klo amalkan pancasila orang2 tiongkok ga akan sebebas itu cari makan di negara kita</t>
  </si>
  <si>
    <t>Ciduk tu turuk _xD83D__xDC2B__xD83D__xDC2B__xD83D__xDC2B__xD83D__xDC2B__xD83D__xDC2B_ biar tau rasa,</t>
  </si>
  <si>
    <t>Hore tukang prank kena prank&lt;br /&gt;&lt;br /&gt;Wkwkwkwk</t>
  </si>
  <si>
    <t>Haduh donasi nya berkurang 2.5M gara gara motor listrik &lt;br /&gt;&lt;br /&gt;&lt;br /&gt;&lt;br /&gt;&lt;br /&gt;&lt;br /&gt;&lt;br /&gt;&lt;br /&gt;Wkwkwkwkwkkww</t>
  </si>
  <si>
    <t>Konser nya kena prank m.nuh ya&lt;br /&gt;Wkwkwkwkwkwkw</t>
  </si>
  <si>
    <t>Aduh w kena prank &lt;br /&gt;Motor listrik nya bukan sama pengusaha ternyata&lt;br /&gt;&lt;br /&gt;Wkwkwkkwkwkw</t>
  </si>
  <si>
    <t>Kurangi 2.5M ya....&lt;br /&gt;Tau sendiri kan alasan nya&lt;br /&gt;Wkwkwkwkw</t>
  </si>
  <si>
    <t>Lebih pasak drpd tiang mbk sis...kena prank 2.5M</t>
  </si>
  <si>
    <t>Hiburan di saat corona&lt;br /&gt;Wkwkwkwkkww</t>
  </si>
  <si>
    <t>Wkwkwkwkw kena prank motor listrik nya laku 2.5M&lt;br /&gt;Sekalian ESEMKA juga di lelang juga lah&lt;br /&gt;Wkwkwkwkw</t>
  </si>
  <si>
    <t>Motor listriknya laku 2.5M&lt;br /&gt;&lt;br /&gt;Tapi kena prank&lt;br /&gt;Wkwkwkw</t>
  </si>
  <si>
    <t>ESEMKA g di lelang???</t>
  </si>
  <si>
    <t>Titik lemah +62 Sudah berada di kantong komunis. Jadi mudah bagi mereka menundukkan nya.</t>
  </si>
  <si>
    <t>nyonya lagi butuh hiburan</t>
  </si>
  <si>
    <t>panik ?,, bingung ?...</t>
  </si>
  <si>
    <t>Yang ngadain konser ngk tau agama coba klo tau agama mana mungkin ngadain konser yang banyak mudorotnya klo menurut saya mending buat ngadain doa bersama untunk menghilangkan corona memanjatkan doa kepada allah swt</t>
  </si>
  <si>
    <t>10 tahun bangun apa aja pam SBY? Ngomong aja</t>
  </si>
  <si>
    <t>Nama nya saja sontoloyo</t>
  </si>
  <si>
    <t>Emak lagi butuh hiburan jelas dong anak yg berbakti sama orang tua udah di besarkan masak lupa sama orang tua _xD83D__xDE02__xD83D__xDE02__xD83D__xDE02_</t>
  </si>
  <si>
    <t>Sudah g usah menyalahkan pemerintah, yg milih pemerintah seperti itu kan ya kalian sendiri, g mungkin terpilih kembali kl kalian tdk suka pemimpin yg seperti itu. Skr nikmati saja hasil pilihan kalian. G usah protes.</t>
  </si>
  <si>
    <t>Ulama gua ngadain tasyakuran ditangkap di kurungnya di Nusakambangan tapi di an***G2 buat konser biasa z...!!! Cukup minta maaf selesai..!!!! &lt;br /&gt;Jokowi gk layak jadi presiden...!!!&lt;br /&gt;Semoga tahun ini Jokowi lengser,, ya Allah engkau Raja segala raja dan apapun yg kau kehendaki bisa terjadi,, semoga kau berikan kemenangan kepada kami umat nabi Muhammad di akhir zaman ini... Dan menumbangkan rezim dzolim dengan caramu ya Rabb amiiiin ya rabbal alamin</t>
  </si>
  <si>
    <t>Sudah g usah komplain, kan yg pilih pemimpin g tegas juga kalian. Kalian kan suka pemimpin seperti itu, kl tdk suka jg pasti g kepilih kan ? kl Skr nikmati saja pilihan kalian itu.</t>
  </si>
  <si>
    <t>kewan kewan</t>
  </si>
  <si>
    <t>Tuhan telah membuka aib dan bobroknya pemerintahan Jokowi</t>
  </si>
  <si>
    <t>Saya mau nanya siapa yg pernah melaksanakan Pancasila?&lt;br /&gt;Ingat, jika melaksanakan harus dengan niat, bukan kebetulan.</t>
  </si>
  <si>
    <t>Konser tau kucing moga yg hadir di konser kena copid</t>
  </si>
  <si>
    <t>Semoga yg ikut ngerayain konser kena copid 19</t>
  </si>
  <si>
    <t>Banyakin nyinyir lo di mari. Tindakan nyatanya kaga ada. Orang indonesia emang dari dulu bodohnya kaga ilang&amp;quot;</t>
  </si>
  <si>
    <t>Si mbk nya cantik juga nih... wakeakwakwak</t>
  </si>
  <si>
    <t>YG DI GAGAS OLEH KAFIRUN</t>
  </si>
  <si>
    <t>Konser perayaan kemenangan PKI bertopeng penggalangan dana untuk covid 19</t>
  </si>
  <si>
    <t>Penguasa udah bau taik&lt;br /&gt;Rakyat tiap hari suruh cium bau nya</t>
  </si>
  <si>
    <t>_xD83D__xDE01__xD83E__xDD23__xD83E__xDD23_ jeruk mangan duren  hahaha balita</t>
  </si>
  <si>
    <t>NAUZUBILAH.Semga kena Azab yg konser. Azab yg pedih ya Allah. Rezim zolim ini. Aamiiin YRA.</t>
  </si>
  <si>
    <t>Akan datang Azabb utk Pemimpin Yg dzholim _xD83E__xDD32__xD83C__xDFFC_</t>
  </si>
  <si>
    <t>ngacau aje lhu din gue udeh  nek lht lhu cari panggung  ye ??  lhu tu raja KKN di ORBA  lhu tu bisanya  provokasi kami udeh lhu sbnrnya  pro konco2nya suharto !!</t>
  </si>
  <si>
    <t>Bpip ngacoooo</t>
  </si>
  <si>
    <t>Jgan mencaci caci capek gua nglike nya wkwkkwkwkkwkwkww</t>
  </si>
  <si>
    <t>Bpip gk guna bubarkan saja mending gajinya buat rakyat &amp;amp; buat lunasi hutang.</t>
  </si>
  <si>
    <t>Masyarakat disuruh pake masker dan jaga jarak lah pejabatnya bgini..&lt;br /&gt;Nauzubillah.. sdihny melihat kenyataan ini.. &lt;br /&gt;pejabat sllu bnr..@#@$@@%</t>
  </si>
  <si>
    <t>Pejabat minta maaf selesai..!!!!</t>
  </si>
  <si>
    <t>BPIP taik kucing gk ada guna nya. Next presiden bubarkan nih BPIP. Tanggung jawab kalian dunia akhirat makan uang rakyat.rakyat tidak ikhlas menggaji manusia tidak berguna</t>
  </si>
  <si>
    <t>&lt;a href="http://www.youtube.com/results?search_query=%232019mikir"&gt;#2019mikir&lt;/a&gt;</t>
  </si>
  <si>
    <t>Sy tdk pernah akan berikan maaaf selamanya</t>
  </si>
  <si>
    <t>cuma mau bilang, ga punya otak semua nya giliran orang makan di warteg ga boleh rapet2 sampe di bubarin satpol pp, giliran ini yg kt nya orang berpendidikan malah ga ada otak nya bikin peraturan tp di langgar sendiri.</t>
  </si>
  <si>
    <t>Asa beki kacau negara teh euy...!!!</t>
  </si>
  <si>
    <t>Mpr koplak</t>
  </si>
  <si>
    <t>Bamsoet koplak</t>
  </si>
  <si>
    <t>Wapres ngapain aja kerjanya</t>
  </si>
  <si>
    <t>Mundur lo dari ketua MPR</t>
  </si>
  <si>
    <t>Solidaritas kek.. gotong royong kek.. toleransi kek..&lt;br /&gt;Terseraaaaaaaaahhhhhhh.....</t>
  </si>
  <si>
    <t>Pemerrintah koplak   mundur wi</t>
  </si>
  <si>
    <t>Penguasa TELER cuy..</t>
  </si>
  <si>
    <t>Syedih</t>
  </si>
  <si>
    <t>Parahhhh...... Indonesia parahhhh...... Ke mesjid saja di larang ini kok malah ke konser</t>
  </si>
  <si>
    <t>Kurang warasss</t>
  </si>
  <si>
    <t>Jadi iuran bpjs itu dinaikan sbagai ganti nya uang blt yang di bagikan ke masyarakat... Mikirrrrrrr... Seolah dibantu pemerintah sebetulnya hanya dipermainkan</t>
  </si>
  <si>
    <t>Konser hoak.&lt;br /&gt;Itu jokowi 2 thn yg lalu.&lt;br /&gt;Cobo bapak kaporli kasih tangkap yg bikin cinel.</t>
  </si>
  <si>
    <t>semoga rezim ini cepat berganti ... hari ini trlalu banyak kebohongan</t>
  </si>
  <si>
    <t>Semakin hari, makin gajelas dengan pemimpin negara ini.....peraturan hanya     buat rakyat susah..</t>
  </si>
  <si>
    <t>Nama besar tokoh ini yg mempunyai pengetahuan tinggi dilemahkan dengan kebencian....bertobatlah dan berbuatlah untuk rakyat</t>
  </si>
  <si>
    <t>Wahai umat islam yg ada di P.jawa..&lt;br /&gt;Hati2 PKI sudah bangkit..&lt;br /&gt;Rapatkan barisan..!&lt;br /&gt;&lt;br /&gt;Salam dari kami rakyat Aceh..</t>
  </si>
  <si>
    <t>Sungguh aneh,,,, masjid d gembok, konser mall d buka... Pemerintah spt putus asa</t>
  </si>
  <si>
    <t>Ada2 saja,    ,</t>
  </si>
  <si>
    <t>Ganyang komunis</t>
  </si>
  <si>
    <t>Gak jelas, bikin stress</t>
  </si>
  <si>
    <t>Pki komunis</t>
  </si>
  <si>
    <t>Wapres nya pikun ,,  mau aja dibodohin,, kasihan kyai</t>
  </si>
  <si>
    <t>Jijik lihat si bambang MPR</t>
  </si>
  <si>
    <t>Sebuah contoh yg mendorong aq ke warkop untuk WAR</t>
  </si>
  <si>
    <t>saya gak setuju ma ni orang &lt;br /&gt;ini negara yg buat konser lain didi kempot n roma .&lt;br /&gt;negara menghimbau tidak sholat di masjit malah bikin konser untuk donasi covid 19.apa gak ada yg lain.ini meng atasnamakan negara loo.&lt;br /&gt;bijak doong</t>
  </si>
  <si>
    <t>Masuk bang</t>
  </si>
  <si>
    <t>Hidup Indonesia TERSERAH...&lt;br /&gt;Kwekweeeeekkkk...</t>
  </si>
  <si>
    <t>baru nyadar p presiden ku ter nysta bodooooo</t>
  </si>
  <si>
    <t>mantap untuk kemanusiaan. kami dukung. Semoga dirahmati Allah SWT</t>
  </si>
  <si>
    <t>Ada waktu nya kali ini kita KUAT ANGKAT TANGAN TAKBIRRR...</t>
  </si>
  <si>
    <t>Lihatlah,apa itu yg kalian inginkan???Negara yg ktanya Beradab.ttp ulama SDH TDK di hargai.innalillahiwainnailaihirojiun....</t>
  </si>
  <si>
    <t>Memancing kemarahan umat Islam di saat bln Ramadhan.Sabar2....Stlh ramadhan hrs ada tindakan tegas dari umat Islam Indonesia.</t>
  </si>
  <si>
    <t>Ngga punya ADAB tuh satpol PP.KURANG AJAR!!!!</t>
  </si>
  <si>
    <t>Blunder lagi rezim</t>
  </si>
  <si>
    <t>Mahjid ditutup,,in semua nya dengan alasan untuk memutuskan tali virus covid 19 ini ,eh giliran konser di bebaskan diadakan , hebat,, tunggu kemurkaan langsung dari Allah swt</t>
  </si>
  <si>
    <t>Ya allah hamba tak tega  melihat ulama utusan mu nabi di hina .tolong beri kan adzab mu ya pada orang telah mendzolimi,jangan engkau biar kan pki.merasa rela ya allah turun adzab mu pada pemerintah ini ya allah turun kan lah ,semoga engkau tunjukan, biar yg lain gk semena mena ya allah.engkau yg maharanan dan rahim</t>
  </si>
  <si>
    <t>Semua terkutuk termasuk yg memimpin negri ini tolong ya allah jangan engkau biar kan rezim jahanam ini terus berkuasa.</t>
  </si>
  <si>
    <t>Ohhhhbh ohhhhhhh ohhhhhhhhj NEGARA DONGENG BONEKA ULIN ATAU KSYU SENGON.</t>
  </si>
  <si>
    <t>Yang nendang JATUH, INI PERTANDA AKAN KEJATUHAN ORANG YG BERBUAT ANIAYA.</t>
  </si>
  <si>
    <t>Rezim ini lebih kejam dari PKI. Untuk kesewenangan nya mengatas namakan hukum</t>
  </si>
  <si>
    <t>Malu yg buat aturan malah memberi contoh sendiri</t>
  </si>
  <si>
    <t>Konser itu melecehkan Tim gugus tugas covid.19 JIKA mrk merasa tdk dilecehkan dugaan kuat mrk mengalami gangguan kejiwaan akut ! Setelah si raja kodok lengser negeri ini butuh Rukyah Nasional unt memulihkan jiwa2 dan otak2 yg sudah rusak !</t>
  </si>
  <si>
    <t>BADAN&lt;br /&gt;PKI &lt;br /&gt;INDONESIA &lt;br /&gt;PAOK. &lt;br /&gt;UANG RAKYAT KALIAN MAU KORUPSI  YAAA. ..&lt;br /&gt;&lt;br /&gt;SEMBAKO RAKYAT INDONESIA TIDAK JELAS SIAPA YANG  DAPAT. ...&lt;br /&gt;&lt;br /&gt;RAKYAT INDONESIA YG GAJI KALIAN. ..&lt;br /&gt;&lt;br /&gt;KERJAAN KALIAN TIDAK ADA  ARTIH NYA BUAT RAKYAT. ..</t>
  </si>
  <si>
    <t>Tul</t>
  </si>
  <si>
    <t>Semakin di biarkan rezim aseng semakin nglunjak dan semakin menggila.&lt;br /&gt;Mereka hanya minoritas kenapa mayoritas diam dan tidak mengambil tindakan.&lt;br /&gt;Kalaw begini trus kebijakan rezim bukan lagi niat ingin mempersatu bangsa tapi sebaliknya.</t>
  </si>
  <si>
    <t>konser virtual kok dianggap aneh...mestinya di lihat dulu acara nya baru kritik..</t>
  </si>
  <si>
    <t>Terserah indonesia</t>
  </si>
  <si>
    <t>BPIP : BADAN PEMBINAAN IDEOLOGI PKI</t>
  </si>
  <si>
    <t>1 kata buat yg ngadain konser&lt;br /&gt;Dongo</t>
  </si>
  <si>
    <t>Padahal alangkah baiknya berdo&amp;#39;a bersama dari pada mengadakan konser</t>
  </si>
  <si>
    <t>Ga jelas &amp;amp; ga waras...unfaedah...</t>
  </si>
  <si>
    <t>Konser amal &amp;quot;virtual&amp;quot; bertajuk bersatu melawan corona digelar, MPR RI, BPIP, dan BNPB, untuk membantu masyarakat terutama para seniman dan pekerja seni yang terdampak pandemi covid-19.&lt;br /&gt;Dalam sambutannya, Presiden Joko Widodo mengajak seluruh elemen masyarakat untuk bersatu melawan pandemi.</t>
  </si>
  <si>
    <t>Terserah imdonesiia</t>
  </si>
  <si>
    <t>Konser Ultah PKI kaleeee... _xD83D__xDC4E__xD83D__xDC4E__xD83D__xDC4E__xD83D__xDC4E__xD83D__xDC4E_</t>
  </si>
  <si>
    <t>Nenek banteng udah pasang ring jantung operasi di korsel yaaa ... udah didekati malaikat izroil tuh ... siap2 siksa kubur yaa sambil menunggu neraka jahanam !!!</t>
  </si>
  <si>
    <t>Maunya begitu kenyataannya enggak kok , habis konser mrk foto2 dekat2an tanpa masker dan melanggar protokol kesehatan PSBB ... artinya konser virtual itu terbukti kedok aja !!! Paham yaaa kenyataannya ? Kalau gak paham berarti kamu memang KADRUN ( Katak Dungu Turun Temurun ) _xD83D__xDC38__xD83E__xDD23__xD83D__xDE02__xD83D__xDC38_</t>
  </si>
  <si>
    <t>Insya Allah andika tak akan tahan menahan pedihnya siksa kubur !</t>
  </si>
  <si>
    <t>Emput kok mukanya makin item dan matanya makin merah sih ?</t>
  </si>
  <si>
    <t>Negara china _xD83D__xDE04_</t>
  </si>
  <si>
    <t>Konsentrasinya ke sindiran,, bukan ke konsernya..!!! Sindiran itu bisa dan sangat jauh lbh bahaya dr pd virus corona...!!!!</t>
  </si>
  <si>
    <t>Rezim ngawur cm bikin gaduh</t>
  </si>
  <si>
    <t>Memang bodoh.pancasila. dianggap ideologi.....</t>
  </si>
  <si>
    <t>Kami Indonesia Cinta pancasila tp jangan benturkan Agama dengan pancasila .</t>
  </si>
  <si>
    <t>Anehnya Ketua Bpip ini memframingkan Islam radikal .. he.. Isis itu buatan Amerika . Bukan dari islam . Itu buatan orang&amp;quot; liberal untuk mengadu domba ummat Islam .</t>
  </si>
  <si>
    <t>Ummat Islam saat ini di fremingkan buruk&amp;quot; padahal pelaku nya adalah orang Liberal sendiri, Orang komunis sendiri, orang Ateis sendiri .</t>
  </si>
  <si>
    <t>Maaf prof menurut saya penafsiran anda tentang agama dan pancasila masih kurang, mohon di kajilagi jangan sembaraang bicara</t>
  </si>
  <si>
    <t>Kumpulan penghuni.neraka, udah pada tua gak mau bertobat.</t>
  </si>
  <si>
    <t>BPIP levelnya bicaranya PAUD</t>
  </si>
  <si>
    <t>sorry saya ngga mau murtad ngikutin ajakan2 lo, alqur an hadist lah praktek kehidupan saya n panutan saya bukan pancasila,  krn semua isi pancasila itu sdh lbh dulu trkandung didalam alqur an dan hadist..  perlu kau ketahui kalau org ahli alqur an dan hadist pasti mereka itu pancasila, kebalikan x klau org ahli pancasila blum tentu ahli alqur an dan hadist, makax lo lo semua suka x mengata in org radikal , engga pancasila , pmbuat risuh onar</t>
  </si>
  <si>
    <t>Politisi cap tikus</t>
  </si>
  <si>
    <t>BPIP badan penipu ideologi pancasila,</t>
  </si>
  <si>
    <t>Untuk Ketua BPIP, dalam PANCASILA sila ke 5 tertulis KEADILAN SOSIAL BAGI SELURUH RAKYAT INDONESIA. Yg ingin saya tanyakan adalah APAKAH SILA KE 5 SUDAH TERWUJUD APA BELUM DALAM TATANAN KEHIDUPAN BERMASYARAKAT, BERBANGSA DAN BERNEGARA??????????????????????</t>
  </si>
  <si>
    <t>Prof, tolong dibuat peraturan yg merupakan turunan dari ideologi PANCASILA untuk menyelesaikan masalah KORUPSI di INDONESIA</t>
  </si>
  <si>
    <t>Jadi menurut pak Prof ini bahwa yg menjadi musuh PANCASILA itu adalah ISIS, HTI yg mengatasnamakan agama untuk kepentingannya. Seharusnya kalau yg Prof bidik itu kelompok mereka, maka seharusnya anda jangan mengatakan bahwa musuh Pancasila itu agama. Karena 99,99999999 persen rakyat INDONESIA itu bukan ISIS. Kalau anda seorang yg bergelar atau berpendidikan tinggi tolonglah pilih kata-kata yg sesuai untuk obyek yg anda tuju Prof. Arigatou. Gomen ne</t>
  </si>
  <si>
    <t>Konser pembusukan</t>
  </si>
  <si>
    <t>ruwet ruwet ruwet ruwet</t>
  </si>
  <si>
    <t>Negeri sulap uyeeee</t>
  </si>
  <si>
    <t>Spt inilah rata2 yg ingin rakyat suarakan..sangat setuju sama bapak yg baju biru brewok..</t>
  </si>
  <si>
    <t>Ini nih gembongnya nenek sihir harus di musnahkan</t>
  </si>
  <si>
    <t>Kemunculan pki yg sdh banyak ditemukan atributnya,benderanya,koq tidak direspon oleh pemerintah,padahal justru inilah yg anti pancasila,sdh jelas ada koq sejarahnya...aneh dan menjijikan rezim ini</t>
  </si>
  <si>
    <t>Keadilan sosial saja masih simpang siur...kwkkk</t>
  </si>
  <si>
    <t>Mundir aj letak kan jawatan ..</t>
  </si>
  <si>
    <t>asal tau aja nih bro...para cebong sedang gelisah dan galau, bnyk kok cebong yg gak punya, asal dukung...dalam hatinya menjerit tuh lihat kelakuan panutan nya hahahah</t>
  </si>
  <si>
    <t>Heh...ndi buktine jare pejuang nasionalisme &lt;br /&gt;Nasionalime gombal amoh....&lt;br /&gt;Podo ae....moto duwiten  kabeh!</t>
  </si>
  <si>
    <t>Hahahahhaaaaassuuuuu</t>
  </si>
  <si>
    <t>Kerja tulus kok gajinya selangit_xD83D__xDE00__xD83D__xDE00_</t>
  </si>
  <si>
    <t>Kasian pancasila.sedih jadinya ingat nasib pancasila.jadi jelek nama pancasila .seolah2 pancasila jadi beban keuangan negara.jadi ada anggaran untuk pancasila.dari dulu gk pernah membebani uang negara .tapi pancasila tetap sakti.tetap utuh.tetap sakral.sekarang seolah2 pancasila jadi beban apbn.penyesatan opini publik ini .nasibmu lah pancasila dijadikan lahan mencairkan uang negara.</t>
  </si>
  <si>
    <t>Inilah klau negeri udah dipimpin orang2 bodoh dan munafik,,secara tidak langsung ini disebut juga bagi2 jatah..korupsi zaman now..</t>
  </si>
  <si>
    <t>Wkkwwkkwwkkwkwkwwk lucuuuuuuuu...dlu saya salut k &lt;a href="http://m.md/"&gt;M.MD&lt;/a&gt; tp kok skrg g ya...apa saya saja</t>
  </si>
  <si>
    <t>Wakeh bgt saiki pembantu presiden ky darurat bgt ya..hhh</t>
  </si>
  <si>
    <t>Ya Allah cabutlah nyawa bpip ni.azab mnantmu.jgn kau ajarin umat islam masalah agama umat islam dri kecil uda di ajaran agama yg di ajarin Nabi Muhammad saw.</t>
  </si>
  <si>
    <t>kerjaan gak jelas banyak nyantainya tapi digaji ratusan juta, lebih baik pemerintah naikkan gaji tukang pengangkut sampah mereka layak digaji tinggi karena kerjaannya rawan terserang penyakit.</t>
  </si>
  <si>
    <t>Sangat layak gaji BPIP bahkan ditambahkan lagi dibanding kan pertanggung jawaban yg sangat besarrr menjaga keutuhan NKRI dari paham radiklisme..</t>
  </si>
  <si>
    <t>Pikirin Donk  Kesejahteraan &amp;amp; keadilan bagi seluruh rakyat indonesia...</t>
  </si>
  <si>
    <t>Saya membayangkan Soekarno, Hatta, St. Syahrir, Haji Agus Salim, HAMKA &amp;quot;dihidupkan&amp;quot; kembali lewat AI (Artifical Intelijen). Kemudian Kepala BPIP &amp;quot;presentasi&amp;quot; rencana kerja BPIP. Bagaimana ya reaksi mereka itu kira-kira?</t>
  </si>
  <si>
    <t>Ya sekarang yg ada saja kau suarakan....jngn bodoh2 banget nyet......&lt;br /&gt;Jngn bicarain yg blum ada...</t>
  </si>
  <si>
    <t>Uang dari  rakyat yg dikumpulkan tuh ya......gaji rakyat kecil pak bu......enak ya gaji bapak ibu gede....&lt;br /&gt;Gmn klo gajinya buat bantu pandemi covid 19 pak bu.....kira2 mau gak, dan uang sisanya di kembalikan ke rakyat, jd gaji ibu bapak cukup UMP saja ..&lt;br /&gt;Klo bapak ibu cinta demi rakyat....loh..???&lt;br /&gt;Ibu dan bpk2 ini kan sering bicara buat rakyat...&amp;quot; &amp;quot;&lt;br /&gt;Nah kita rakyat perlu bukti bu pak....,gmn...??_xD83E__xDD17_&lt;br /&gt;&lt;br /&gt;Yg baca setuju like...kira2 mau gak mrk...</t>
  </si>
  <si>
    <t>Pki itu kan....yg anti pancasila, mrk gak bertuhan....kok ada yg jd anggota dpr.....ktnya keturunan pki nya ada 20 jt...&lt;br /&gt;nah kunyuk2 anti pancasila ini sdh di buang dari nkri belom ya...</t>
  </si>
  <si>
    <t>Mantap  Gusnur</t>
  </si>
  <si>
    <t>Konser PKI</t>
  </si>
  <si>
    <t>Tulisan kedua.....                                        SILA KEDUA PANCASILA : KEADILAN SOSIAL BAGI SELURUH RAKYAT INDONESIA. Artinya pejabat pemerintahan yg sedang menjabat, oleh karena keyakinan si pejabat yg JUGA ileh karena atas dasar dipercaya dan diberikan kepercayaan oleh rakyat utk tiap2jabatanya itu, atas nama rakyat , diijinkan untuk menggunakan semua fasilitas yg dimiliki, yg tujuan semata2 hanya untuk meningkatkan rasa kemanusiaan /memanusiaakan manusia warga bangsa pemilik sejati negara ini untuk dapat MENIKMATI dan merasakan keadilan dan kesejahteraan/kemakmuran yg WAJIB mampu pemerintah memberikanya, sebagai bentuk pertanggung jawaban sipejabat yg tergabung dalam satu kesatuan pemerintahan yg sedang berkuasa/rezim. Jadi logikanya jangan terbalik: pemerintah yg menuntut kpd rakyat utk menegakan kedailan sosial bagi seluruh rakyat indonesia, tapi justru pejabat pemerintahan yg sedang berkuasalah yg HARUS menegakanya!!............          Bersambung tulisan ketiga......</t>
  </si>
  <si>
    <t>Dunia panggung sandiwara</t>
  </si>
  <si>
    <t>ini adalah nepotisme yang transparan dan masih ada yg membela...wkkw, jaman udah edan</t>
  </si>
  <si>
    <t>Makan tuh duit haram. Udah kaya masih minta digaji, gile lu ndro!</t>
  </si>
  <si>
    <t>emang hebat, masalah negara bisa jadi duit dan masuk kantong, top dah mak banteng</t>
  </si>
  <si>
    <t>Anggota bpip jangan merangkap jabatan dlm kementrian negara. ( Double job). Aslmkm ww.</t>
  </si>
  <si>
    <t>_xD83D__xDE02__xD83D__xDE02__xD83D__xDE02__xD83D__xDE02__xD83D__xDE02__xD83D__xDE02__xD83D__xDE02_</t>
  </si>
  <si>
    <t>Prof Mahfud, seukuran anda jgn mau jadi wapres.. Jd Presiden skalian pak biar ga ada lagi kriminalisasi, wakilnya Bu Susi.. wahh mantap pak. &lt;a href="http://www.youtube.com/results?search_query=%232019TETEPGantiPresiden"&gt;#2019TETEPGantiPresiden&lt;/a&gt;</t>
  </si>
  <si>
    <t>Sak karep mu Moel....Moel...</t>
  </si>
  <si>
    <t>si ketua BPIP ini bikin ulah lagi.&lt;br /&gt;begitulah org dari titisan Dajjal.&lt;br /&gt;&amp;quot; Memalukan &amp;quot; si ketua BPIB dong.ok</t>
  </si>
  <si>
    <t>ini yang katanya gajinya 100 jt plus2</t>
  </si>
  <si>
    <t>wahai muslim byk lah berdoa ke Allah</t>
  </si>
  <si>
    <t>Subyek = Badan/lembaganya. Predikat/fungsinya = membina. Obyek/yg dibina = ideologi pancasila. Mestinya obyek/yg dibina adalah masyarakat/WN  dlm menghayati dan mengamalkannya. Ideologi pancasila gk usah dibina lagi, krn sdh harga mati dan final.</t>
  </si>
  <si>
    <t>Bubarkan saja BPiP mau rusak islam</t>
  </si>
  <si>
    <t>Kenapa yah yg diangkat nilai PANCASILA yg sdh jadi ideologi negara bukan nilai radikalisme era milenial yg lagi heboh?</t>
  </si>
  <si>
    <t>Ndang pensiun mbah....</t>
  </si>
  <si>
    <t>100jt perbulan cm bikin gaduh ga manfaat dan ide salam baru ga guna..._xD83D__xDE02__xD83D__xDE02__xD83D__xDE02_.. Kl mo makan gaji buta yg cerdas dikit laah pake bokis &amp;quot;tugas berat&amp;quot;..._xD83D__xDE01__xD83D__xDE01__xD83D__xDE01_</t>
  </si>
  <si>
    <t>Itu pasti yg jd anaknya propesor kompresor yakin malu bapak nya kaya gitu.... &lt;br /&gt;Gak usah di bikin badan lah,,nilai2 pancasila udah ke tanam di masing2 individu masyarakat Indonesia.</t>
  </si>
  <si>
    <t>Love Pancasila NKRI UUD45 Bhinneka Tunggal Ika &lt;br /&gt;yg ga mau menerima ideologi Pancasila silahkan keluar dari NKRI</t>
  </si>
  <si>
    <t>Penting bagi komunis pki</t>
  </si>
  <si>
    <t>Betul dia kira rakyat ga ngerti pancasila rakyat lbih tau pancasila P4 sudahtertanam dihati rakyat sejak di bangku SD sudah diberi PMP .BPIP berusaha membenturkan agama dgn pancasila .insya alloh rakyat tetap cerdas.</t>
  </si>
  <si>
    <t>Ngga ada manfaatnya nih lembaga bpip malah makin buruk ideologi kita, bubar sajalah.</t>
  </si>
  <si>
    <t>Pancasila di koyak koyak di benturkan dengan agama. Dulu jman p harto. Jmn p habibi. Jmn. P gusdur. Jmn ibu mega. Jmn sby gk ada tuh ribut ribut pancasila pancasila. Masarskat indonesia hidup sesuai pncasila ko. Toleransi iya. Saling mbghormati iya. Saling sayang iya. Saling gotong royong juga iya. Klopun ada keributan ya wajar nmnya jutaan orang. Lgian ribut juga bukn masalah pancasila.</t>
  </si>
  <si>
    <t>Negara antah barantah ...</t>
  </si>
  <si>
    <t>virus tolol-19 dan goblok-19 lebih berbahaya dari pada covid-19</t>
  </si>
  <si>
    <t>Gunung Salak lembah dan jurang, pkirian jadi koplak karena tak adil dan curang.</t>
  </si>
  <si>
    <t>Tak ada yg salah.  Selama penyelenggaraannya tidak membuat manusia utk berkumpul dalam satu titik.</t>
  </si>
  <si>
    <t>Membuat aturan,dilanggar sendiri wkwkwk</t>
  </si>
  <si>
    <t>Ini konser virtual, ditonton dari rumah, dan membuka donasi buat kita ber amal. Knp netizen pada marah?</t>
  </si>
  <si>
    <t>SAMPAH</t>
  </si>
  <si>
    <t>Gak konsisten....pemerintah macam apa.....gak punya harga dirinya lu.....</t>
  </si>
  <si>
    <t>Kita ikutin aja seperti ini .&lt;br /&gt;PSBB seolah olah tidak berlaku&lt;br /&gt;Inikah contoh yg ahrus kita ikuti oleh pemerintah</t>
  </si>
  <si>
    <t>Guiblokkkk</t>
  </si>
  <si>
    <t>Ada kasus cicak buaya,mereka konser.Galang dukungan,mereka konser.Sampai ada pandemi ky gini mereka juga &lt;a href="http://konser.eh/"&gt;konser.Eh&lt;/a&gt; mengadakan konser itu walau secara &lt;a href="http://www.youtube.com/results?search_query=%23DirumahSaja"&gt;#DirumahSaja&lt;/a&gt; tetap saja perlu modal.Coba dong trasnfaran berapa duit buat konser itu? Jangan jangan malah nombok</t>
  </si>
  <si>
    <t>_xD83D__xDE05_ mereka sedang bersenang senang, sepertinya.</t>
  </si>
  <si>
    <t>Mereka sedang memeriah kan keadaan ini.._xD83D__xDE05_</t>
  </si>
  <si>
    <t>Modal sama hasilnya berapa?</t>
  </si>
  <si>
    <t>Yahh memang salah.._xD83D__xDE05_</t>
  </si>
  <si>
    <t>Enak banget ajighhh.. cuma minta maaf.. coba rakyat kecil bisa ga minta maaf sialan...</t>
  </si>
  <si>
    <t>Wajah wajah dogy</t>
  </si>
  <si>
    <t>Yg banyak melanggar hukum ya para peminpin yg dungu.</t>
  </si>
  <si>
    <t>Modal sama hasil berapa?</t>
  </si>
  <si>
    <t>ini kan konser virtual&lt;br /&gt;gw heran konser ini ga melanggar aturan PSBB koq..social distancing ada, ga pakai masker krn bukan di tpt umum dan berdirinya berjarak dan masa ngomong atau nyanyi hrs pakai masker, para artis nyanyinya di rumah msg2</t>
  </si>
  <si>
    <t>salah satu Konser Terbaik.&lt;br /&gt;Bangga</t>
  </si>
  <si>
    <t>Kata ya di kantong ya ada uang 11 T. Nama y sudh ada kata ya.  Skrg wktu pas tu pak buat keluarin uang di kantong yg kt ya 11 T..  Bukn konser kaya gini..  Kenah prank pula 2,5m. Aduhhhh</t>
  </si>
  <si>
    <t>Bimbo sudah tidak beriman lagi, cuma gara gara buat lagu corona, kalian aku anggap sudah bagian dari rezim</t>
  </si>
  <si>
    <t>Lelang motor?&lt;br /&gt;Padahal kena prank</t>
  </si>
  <si>
    <t>saya terharu sungguh..</t>
  </si>
  <si>
    <t>Pejabat anjeenggg.. Hukum tebang pilihhh.. Kg bakalan dhukum kl pejabat mahhh</t>
  </si>
  <si>
    <t>Semoga salah satu dari yg foto ada yg positif covid.. Jd pd kena.. Hukuman yg setimpal gw rasa</t>
  </si>
  <si>
    <t>KENAPA TIDAK ADAKAN DOA BERSMA SEMUA AGAMA. MALAH KONSERRRRRR. HADEHHH</t>
  </si>
  <si>
    <t>Kami Bersama Melawan COVID-19</t>
  </si>
  <si>
    <t>Gagal paham aku</t>
  </si>
  <si>
    <t>jgn banyak bacot kalian, nikmatin aja rezim ini. Rakyak ga boleh protes, klo protes di tangkep. Bahahahhahaha sontoloyo</t>
  </si>
  <si>
    <t>Pengglngn dana..negara udh ad tanda2 mw bangkrut..</t>
  </si>
  <si>
    <t>Masjid tutup konser lanjut..karena masjid tidak menghasilkan uang..@pemerintah</t>
  </si>
  <si>
    <t>penonton &amp;amp; panitia &amp;amp;artisnya pake masker ga.&lt;br /&gt;inalillahi wainailaihi roziun</t>
  </si>
  <si>
    <t>Peraturan Dibuat Hanya Untuk Rakyat Biasa.&lt;br /&gt;Kebebasan Hanya Untuk Mereka Yang Katanya Punya Kepentingan Negara.&lt;br /&gt;Sadar Tidak Sadar, Angka POSITIF Data CORONA Bertambah Pasti Rakyat Dibenturkan Dengan Rakyat Lagi (Adu Domba), Karena Pemerintah Tidak Ingin Dikritik apalagi Disalahkan.</t>
  </si>
  <si>
    <t>Mungkin presiden nya udah sangat teratur menyusun rencana atau program, sudah lelah ,takutnya  bawahannya ini otaknya macam batu ginjal empedu BABI, MAHAL HARGANYA TAPI NAJIS..&lt;br /&gt;ASTAGFIRULLAH HALA&amp;#39;AZIM</t>
  </si>
  <si>
    <t>Ini hoax atau tidak guys??</t>
  </si>
  <si>
    <t>Kalau hoax saya mohon maaf atas perkataan saya.., kalau tidak akan saya lanjutkan..</t>
  </si>
  <si>
    <t>Kasihan ya, pak Jokowi bagaikan buah simalakama. Banyak kebijakan yang dituntut lawan politiknya atau orang yang bersebrangan sama prinsipnya. Salah satu kasus ISIS umpamanya di pulangkan atau tidak. Menjadi pro-kontra. Masalah narkoba juga. Kalau di tembak mati pelakunya, maka dia akan dituntut melanggar HAM., Kalau cuma di penjarakan, bebas  dari penjara, maka diulangin lagi. Harusnya Jokowi bertindak gimana ya? Banyak kebijakan harus di pertimbangkan sama dia karena takut juga digugat oposisi.</t>
  </si>
  <si>
    <t>Semua sudah tahu yg disebut, sya ditatar P4 selama 2 minggu dr pkl 08.00 s/d 16.30, thn 1980, pak Jokowi berumur 19 thn.</t>
  </si>
  <si>
    <t>Masih rendah kau bang Karni, aku ditatar P4 thn 1980.</t>
  </si>
  <si>
    <t>My Queen</t>
  </si>
  <si>
    <t>Amiiinnn</t>
  </si>
  <si>
    <t>Logikanya gini bro kalau sholat ied di laksanakan seperti biasanya di tengah pandemi sekarang ini bisa AMBYAAAARR INDONESIA, ujung ujungnya pasti nyalahin pemerintah  konser kemarin diadakan secara virtual paham kan?</t>
  </si>
  <si>
    <t>Halu...&lt;br /&gt;Mkin gak jelas looh</t>
  </si>
  <si>
    <t>M Nuh buruh harian lepas ternyata lebih pandai dari penyelenggara.</t>
  </si>
  <si>
    <t>Kasih DP dulu saja,mungkin bisa di angsur per bulannya.</t>
  </si>
  <si>
    <t>@M Husni Thamrin Hahahaha .... ternyata rezim ini otanya masih dibawah tingkatan BURUH HARIAN.&lt;br /&gt;_xD83D__xDE06__xD83D__xDE06__xD83D__xDE06__xD83D__xDE06__xD83D__xDE06__xD83D__xDE06__xD83D__xDE06__xD83D__xDE06__xD83D__xDE06_</t>
  </si>
  <si>
    <t>Hahahaha .... ajooooorrrrr kowe raja tifuuuuu, sekarang kowe kena tiffuuuuuu.  Mampusss kowe.  Penghianat negara koq kena tifu seorang BURUH, lucu banget.&lt;br /&gt;_xD83D__xDE06__xD83D__xDE06__xD83D__xDE06__xD83D__xDE06__xD83D__xDE06_</t>
  </si>
  <si>
    <t>Idiologi komunis _xD83D__xDC4A_</t>
  </si>
  <si>
    <t>Namanya juga dagelan apapun bisa dilaksanakan</t>
  </si>
  <si>
    <t>Pokok e INDONESIA TERSERAH</t>
  </si>
  <si>
    <t>G ada bagian sih makanya berani bilang setuju,kl dp bagian diem&amp;quot; Bae&lt;br /&gt;Munafikun udah punya muka masih saja cari muka</t>
  </si>
  <si>
    <t>Waktunya bpk2 yg peduli dgn negri ini untuk keluarkah komando kami rakyat Indonesia sudah tak sabar lagi,,, mesjid ditutup konser diadakan, mol,bandara tetap ramai, ada apa dengan pemerintah</t>
  </si>
  <si>
    <t>BPIP SEHARUSNYA DI NUBARKAN INI SANGAT CENDRUNG MAU MENGUBAH DASAR2 PANCASILA....&lt;br /&gt;TIDAK BERMURAL...</t>
  </si>
  <si>
    <t>Semua pemerintah biadab. Orang dilarang ke masjid.pemerintah malah ngadain konser.ini kah yg patut dicontoh.anjing2 komunis kalian smua</t>
  </si>
  <si>
    <t>Mikir nya bikin pusing rejim skaramg salah dikit di penjara</t>
  </si>
  <si>
    <t>Rejim angkuh kepala batu muka bertopeng kehed.</t>
  </si>
  <si>
    <t>emas tetap lah emas walau pun di dalam penjara,batu tetap lah batu walaupun di dalam istana&lt;br /&gt;&lt;br /&gt;&lt;a href="http://www.youtube.com/results?search_query=%23Habibbaharbinsmith"&gt;#Habibbaharbinsmith&lt;/a&gt;&lt;a href="http://www.youtube.com/results?search_query=%23cintahabaib"&gt;#cintahabaib&lt;/a&gt;.</t>
  </si>
  <si>
    <t>Ya Allah tunjukan lah ke adilan mu ya Allah</t>
  </si>
  <si>
    <t>Beda nya concert mendapat kan uang klo ceramah kan tdk menghasil uang dasar uang uang uang aja yg di fikir kan nanti klo mati bawa tuh duit hasil concert ke kuburan biar tercekik sm duit hahaha _xD83D__xDE02_ astaghfirrulah</t>
  </si>
  <si>
    <t>Polisi komonis</t>
  </si>
  <si>
    <t>Bpip komonois</t>
  </si>
  <si>
    <t>Rezim sekarang rezim komonis</t>
  </si>
  <si>
    <t>Rezim anjing</t>
  </si>
  <si>
    <t>Pki kamu</t>
  </si>
  <si>
    <t>Lah yang kemarin Mengadakan Konser knp gk di Tangkap ya..??</t>
  </si>
  <si>
    <t>Ini jaman kompeni tuan2 besar itu semua rakyat cuma budak jelata</t>
  </si>
  <si>
    <t>Salahkan pd pemimpin negeri ini yg plin plan...karna rakyat dibodohi jg sama pemimpin negeri ini.</t>
  </si>
  <si>
    <t>Solat id akan tetap diadakan, pemerintah gausah ngatur warga lagi,,Atur aja dulu tuh anak buah nya,oh Iyah lupa ibu itu kan pemimpin partai nya yah,</t>
  </si>
  <si>
    <t>Si akil mah krna ga diajak aj x..hhhh lagi bikin prank dia..&lt;br /&gt;Kita semua tau siapa dia...dedengkot..hmmm??</t>
  </si>
  <si>
    <t>Virus CORONA adalah politik pki yg ada didunia salah satunya pki yg ada di Indonesia tuk merusak islam...hai umat islam sadarlah</t>
  </si>
  <si>
    <t>Kyai ma`ruf amin su`u  ulama yg suka harta dan jabatan</t>
  </si>
  <si>
    <t>Matinya yudian rame2 bacakan pancasila sama uud 45 di makamnya, biar dalam kubur langsung digebugin munkar nakir</t>
  </si>
  <si>
    <t>Ambyarrrr....&lt;br /&gt;tdk ada yg simpati,trbukti hsl lelang dikit bngtttt.&lt;br /&gt;Hrsnya intrupksi diri, klu yg mngadakan orng2 besar yg dikagumi publik mngkin bnyk dptnya.&lt;br /&gt;Ambyarrrr..... ambyarrrr....</t>
  </si>
  <si>
    <t>King of prank kena prank? _xD83D__xDE04__xD83D__xDE04__xD83E__xDD25__xD83E__xDD25_</t>
  </si>
  <si>
    <t>Aduh sdh ruet tambah ruet ru&amp;#39;et ru&amp;#39;et ru&amp;#39;et ru&amp;#39;et ru&amp;#39;et.</t>
  </si>
  <si>
    <t>Prank yang ngajarin siapa ya.....</t>
  </si>
  <si>
    <t>tukang tipu rakyat .kenatipu rakyat ...wkw.wkw wkw kw</t>
  </si>
  <si>
    <t>Hahahha......&lt;br /&gt;Buta mata ...&lt;br /&gt;Buta Hati.....&lt;br /&gt;Sinetron yg tidak Berkesudahan.....</t>
  </si>
  <si>
    <t>Gedang goreng... goreng... goreng....</t>
  </si>
  <si>
    <t>SBY sudah takda proyek korupsiya</t>
  </si>
  <si>
    <t>INI SEMUA KARENA KE TIDAK TEGASAN PEMERINTAH KITA TERHADAP MEREKA2 YG SELAMA INI SELALU MEMPROVOKASI MASYARAKAT AWAM UNTUK MEMUSUHI &amp;#39;N BERSEBERANGAN DG APAPUN KEBIJAKAN PEMERINTAH..MENURUT ANE UDAH WAKTUNYA MEREKA2 ITU DI JEMPUT, DI PUNDUT, SEKALIAN DI DUT / DEAD.._xD83D__xDE2B__xD83D__xDE2B__xD83D__xDE2B__xD83D__xDE2B__xD83D__xDE2B_..DIJAMIN DALAM SEBULAN MEREKA UDAH KAYAK AYAM SAYUR.._xD83D__xDE02__xD83D__xDE02__xD83D__xDE02__xD83D__xDE02__xD83D__xDE02_..MASYARAKAT TENANG, PEMERINTAH FOKUS MELANJUTKAN PEMBANGUNAN TANPA ADA YG MENGHAMBAT, INVESTOR DATANG MENCIPTAKAN BANYAK LAPANGAN KERJA BARU, RAKYAT HIDUP SEJAHTERA, NEGARA MENJADI KUAT YG TENTUNYA DISEGANI OLEH NEGARA2 LAIN..IYA TOH ?? TO YEEEEEEE.._xD83E__xDD23__xD83E__xDD23__xD83E__xDD23__xD83E__xDD23__xD83E__xDD23_</t>
  </si>
  <si>
    <t>&lt;a href="https://youtu.be/0a31bql_QCY"&gt;https://youtu.be/0a31bql_QCY&lt;/a&gt; ini maksudnya konser kaya gini</t>
  </si>
  <si>
    <t>Yang ikut konser itu dajal semua..</t>
  </si>
  <si>
    <t>Prestasi opo...</t>
  </si>
  <si>
    <t>Bikin berita yg benar mikiiir ngapa</t>
  </si>
  <si>
    <t>Baru setuju</t>
  </si>
  <si>
    <t>Mungkin mereka lagi bersenang senang biarin rakyat ngegel curuk liatin mereka</t>
  </si>
  <si>
    <t>Orng miskin sengaja di desak ,diinjak,di berantas prlahan</t>
  </si>
  <si>
    <t>Matak klo pada mudik,solat tarawih berjamaah,solat ied,,trserah jngn di larang pabos</t>
  </si>
  <si>
    <t>Mantap..btul tdk</t>
  </si>
  <si>
    <t>Konser yg kena prank 2.5M?</t>
  </si>
  <si>
    <t>Ganti prabowo aja</t>
  </si>
  <si>
    <t>Kau punya adab min ? Foto jokowi konser kapan kau tampilkan itu min..!? Cari duit yg halal min..! Jgn bawa2 islam cari duit min..!</t>
  </si>
  <si>
    <t>Jangan takut sama Corona, takutlah sama Allah SWT</t>
  </si>
  <si>
    <t>Indonesia terbalik</t>
  </si>
  <si>
    <t>BPIP : Cuma Ongkang2 kaki dapat duit 100 juta, Orang lg kena wabah malah dikasih kartu pra kerja, Orang lagi Iktikaf malah disuruh nonton konser tak BERGUNA...rezim PLANGA LPONGO Kebijakannya MENCLA MENCLE, pemimpinnya para PENGHIANAT BANGSA</t>
  </si>
  <si>
    <t>Astagfirullahal adziim....&lt;br /&gt;Robbaanaa afrig alaina sobrow wastabbit aqdaamanaa wansyurnaa alal qoumil kaafiriin..&lt;br /&gt;Alal qoumil kaafiriin &lt;br /&gt;Alal qoumil kaafiriin..</t>
  </si>
  <si>
    <t>Pantesan...loe undang bencana...&lt;br /&gt;Loe undang musibah yang tak berkesudahan.. &lt;br /&gt;Loe malah hura hura ditengah keprihatinan...astagfirullah.</t>
  </si>
  <si>
    <t>INDONESIA TERSERAH KALIAN YANG PUNYA PANGKAT JABATAN!!</t>
  </si>
  <si>
    <t>Gak habis pikir aku dengan negara ini, benar benar gak ngerti apa yg dimaksud.</t>
  </si>
  <si>
    <t>habib bahar di tangkap sedang kan konser tidak di tangkap?</t>
  </si>
  <si>
    <t>Dia bkn yg pertama lah. Klo prank gue ttap akuin bpk insinyur mrangkap dalang wayang yg ngeprank SBY dan pemerintah seluruh dunia lewat blue energy.</t>
  </si>
  <si>
    <t>Istighfar woi.. ramadhan msh bae sebar fitnah</t>
  </si>
  <si>
    <t>Jokowi aneh ya.gk inget pSbb  ,kok malah gelar acara di tengah pandemi... Buat aturan tapi dia langgar sendiri...sibuk dengan pancasila</t>
  </si>
  <si>
    <t>PARAH LO MIN, INI KONSER STREAMING, MENGGALANG DANA UTK KORBAN COVID, masa lu dengki acara amal ??</t>
  </si>
  <si>
    <t>bntr bntr min.....klo gak salah konser penggalangan dana covid 19 bukan konser yang urak2an</t>
  </si>
  <si>
    <t>Lama ndk dengar musik maklum butuh hiburan</t>
  </si>
  <si>
    <t>Lu nymbang berapa emang?</t>
  </si>
  <si>
    <t>Lu nyumbang apa bro? Sempak?</t>
  </si>
  <si>
    <t>Berarti boleh sholat di masjid...</t>
  </si>
  <si>
    <t>@Adi Candra iya pinter,  tapi liat emang ada konser pd th 2017. Berapa banyak hafalan alquran anda</t>
  </si>
  <si>
    <t>Konser di gelar,  giliran habib bahar di tangkep.  Ya allah. Lindungi para habaib dan para alim ulama.  Turunkan azab bagi yg mereka yg mendzolimi para habaib dan alim ulama. Aaamin</t>
  </si>
  <si>
    <t>Ini nama nya PSBB&lt;br /&gt;Masjid ditutup&lt;br /&gt;Konser di adakan. &lt;br /&gt;&lt;a href="http://www.youtube.com/results?search_query=%23presidenmahbebas"&gt;#presidenmahbebas&lt;/a&gt;&lt;br /&gt;&lt;a href="http://www.youtube.com/results?search_query=%23terserahludahpak"&gt;#terserahludahpak&lt;/a&gt;</t>
  </si>
  <si>
    <t>Anda yg keparat ini video 2017 keparat</t>
  </si>
  <si>
    <t>Hoax</t>
  </si>
  <si>
    <t>Min cari lh yg benar itu 2017 parah</t>
  </si>
  <si>
    <t>Tukang tipu di tipu...hukum alam</t>
  </si>
  <si>
    <t>Rakyat jngn macem2 kakut ditembak hahhaha</t>
  </si>
  <si>
    <t>Kl bersolawat pasti d tangkap melanggar psbb</t>
  </si>
  <si>
    <t>_xD83D__xDE00__xD83D__xDE00_</t>
  </si>
  <si>
    <t>Kampret chanel</t>
  </si>
  <si>
    <t>&lt;b&gt;YG MERASA ADA SDKT CINTA KPD TANAH AIR INDONESIA,  SIAPKAN JIWA RAGA KALIAN UTK  BERPERANG MELAWAN  KOMUNIS &amp;amp; PARA PENGHIANAT BANGSA&lt;/b&gt;&lt;br /&gt;&lt;br /&gt;&lt;b&gt;Tentang Keras &amp;#39;Hilangnya&amp;#39; TAP MPRS XXV/MPRS/1966 Dalam RUU HIP&lt;/b&gt;&lt;br /&gt;&lt;br /&gt;Tidak dimasukkannya TAP MPRS Nomor XXV/MPRS/1966 tentang Larangan Ajaran Komunisme/Marxisme-Leninisme ke dalam RUU Halauan Ideologi Pancasila ditentang Fraksi PKS saat pengesahan RUU HIP menjadi inisiatif DPR pada Rapat Paripurna DPR RI, Selasa (12/5). TAP MPRS XXV/MPRS/1966 yang masih berlaku hingga saat ini menyiratkan bahaya laten PKI dan ideologi komunis yang jelas-jelas menjadi ancaman bagi Pancasila.&lt;br /&gt;&lt;br /&gt;&lt;a href="https://politik.rmol.id/read/2020/05/13/434710/fraksi-pks-tentang-keras-hilangnya-tap-mprs-xxv-mprs-1966-dalam-ruu-hip"&gt;https://politik.rmol.id/read/2020/05/13/434710/fraksi-pks-tentang-keras-hilangnya-tap-mprs-xxv-mprs-1966-dalam-ruu-hip&lt;/a&gt;&lt;br /&gt;&lt;br /&gt;&lt;b&gt;ViraLkan DiSemua Akun Medsos&lt;/b&gt;&lt;br /&gt;_xD83C__xDDF2__xD83C__xDDE8__xD83C__xDDF8__xD83C__xDDE6_✊_xD83C__xDFFB_☝_xD83C__xDFFB_✊_xD83C__xDFFB__xD83C__xDDF2__xD83C__xDDE8__xD83C__xDDF8__xD83C__xDDE6_</t>
  </si>
  <si>
    <t>Gak jadi konser karna di kritik_xD83D__xDE06_</t>
  </si>
  <si>
    <t>Aduuuh pak ngajak bersatu melawan corona,  anda sendiri gak sadar itu bisa memicu  penyebaran corona di acara itu, bukan dengan gitu caranya donk pak, melarang masyarakat jaga jarak, anda sendiri lagi lupa,, &lt;br /&gt;Jangan banyak lupa, tapi perbanyak ingat , terutama Ingat ALLAH SWT, , tempat ibadah di tutup acara yg gituan dibuka, MAAF KURANG BERPAIDAH PAK, mending sumbangin dana acaranya ke mereka yg sedang kesusahan, karena menyelamatkan nyawa satu lebih baik dari pada kesenangan di tengah orang susah seperti ini,, &lt;br /&gt;Allahuakbar</t>
  </si>
  <si>
    <t>Kita liatin aja dlu sabar</t>
  </si>
  <si>
    <t>Ini video kapan?video sudah  lama ..hadeuh</t>
  </si>
  <si>
    <t>Koar² bikin peraturan dirumah saja,tp malah bikin konser...&lt;br /&gt;Ke masjid gaboleh tp kl konser gpp..</t>
  </si>
  <si>
    <t>_xD83D__xDE12_ bro sis...&lt;br /&gt;&lt;br /&gt;Konsernya di dalam studio...</t>
  </si>
  <si>
    <t>Iktikaf dilarang.&lt;br /&gt;Konser diadakan.&lt;br /&gt;Oke lanjut. &lt;br /&gt;Pandemi tidak akan pernah berakhir sampai 10tn kedepan!</t>
  </si>
  <si>
    <t>Nu gelo kumat. Pemerintahan terburuk sangat terburuk, buruk pisan. Mari kita lengserkan setelah idul fitri.. Aayyooo</t>
  </si>
  <si>
    <t>Konser mantap ibadah sekalian untuk kemanusiaan</t>
  </si>
  <si>
    <t>Turunkan cebong!</t>
  </si>
  <si>
    <t>Astaghfirullah..miris lihat negri ini</t>
  </si>
  <si>
    <t>TERSERAH LU SEMUA YANG MEMILIKI NEGERI INI .</t>
  </si>
  <si>
    <t>Pala gk ada otaknya</t>
  </si>
  <si>
    <t>Dia yg buat aturan,... tapi dia sendiri yg Melanggar PSBB</t>
  </si>
  <si>
    <t>KLO NEGARA DI ISI OLEH PARA PENGUASA KELOMPOK OREANTALIS DAN LIBERALIS, YAH KYA GINI JADI NYA</t>
  </si>
  <si>
    <t>Mgkn sdh diatur bro...karna utk piala citra</t>
  </si>
  <si>
    <t>Tetep ibadah berdoa nanti jga akan tau.. Terbuka..dngan pemimpin skrng</t>
  </si>
  <si>
    <t>Ituh sdh tau mas..</t>
  </si>
  <si>
    <t>Ga da otak !</t>
  </si>
  <si>
    <t>dasar dajjal</t>
  </si>
  <si>
    <t>@raden umar nggak bisa mimpin....</t>
  </si>
  <si>
    <t>@Puja Delfi S kasihan mereka...bakal kena prank.....</t>
  </si>
  <si>
    <t>Berrti jokowi mengajarkan kita untuk tidak memakai masker, itu tanda nya tidak ada covid atau psbb lagi _xD83D__xDE01_</t>
  </si>
  <si>
    <t>Percuma galang dana...buat bayar panggung decorasi aja udah abis...jangan bodohi rakyat...mending PSBb di hapus ga ada guna nya...tempAt ibadah sama perekonomian buka lagi..galang dana cuma meperkaya orang tertentu...lagi juga ga cukup buat rakyat indonesia...brapa juta rakyat indonesia..</t>
  </si>
  <si>
    <t>Bong katanya gk boleh kumpul2 kok malah rezim yg buat krumunan rezim munafik sama sperti sama sperti pndkungnya cebonger2 soplak.</t>
  </si>
  <si>
    <t>Mengundang dan menambah corona sampah_xD83D__xDC79__xD83D__xDC79__xD83D__xDC79_</t>
  </si>
  <si>
    <t>Mereka itu seneng di atas pnderitaan  orang lain yg lgi knaq corona ...dan dokter dan perawat...</t>
  </si>
  <si>
    <t>IWAN SEKARANG FALS BENERAN HADEUUUH</t>
  </si>
  <si>
    <t>Hadeuuuh pamimpin aing jiga kieu.... Pantes atuh asa lieur unggal poe... _xD83D__xDE02__xD83D__xDE02__xD83D__xDE02_</t>
  </si>
  <si>
    <t>Yang punya chanel, tolong periksa semua koment di sini. Dan liat apa tanggapan warga net tentang konser yg dibanggakan itu. Jangan cuma upload video. Saya kira kita orang indonesia punya pemikiran bijak dalam setiap langkah. Sekarang perdulilah sama sekecil apapun suara orang indonesia. Karena suara yg amat kecil ini juga yg nanti akan berjumlah banyak sebagai sebab pebisnis mendapat hasil dan orang yg minta dipilih jadi pemimpin menjadi penguasa. Salam kebijakan.</t>
  </si>
  <si>
    <t>Ah ali muktar ngomongnya untuk mbelain yudian yang nyata salah</t>
  </si>
  <si>
    <t>PECAAT!! PENJARA AJA, BIKIN GADUH !!!</t>
  </si>
  <si>
    <t>PKI SEMAKIN TERANG TERANGAN MENAMPAKKAN DIRINYA</t>
  </si>
  <si>
    <t>Waspada PKI&lt;br /&gt;Waspada PKI&lt;br /&gt;Waspada PKI&lt;br /&gt;Waspada PKI&lt;br /&gt;Waspada PKI&lt;br /&gt;PKI MENGATAKAN AGAMA&lt;br /&gt;MUSUH  PANCASILA .....ASTAGHFIRULLAH</t>
  </si>
  <si>
    <t>Yudian wahyudi ketua pembina kemunis indonesia adalah anak cucu pki yg nenek moyangnya setan dan iblis!!!!</t>
  </si>
  <si>
    <t>Yangenggrogoti jiwa seraya dan ngegarong uang rakyat di sebut orang Pancasila apa penghianat pancasila</t>
  </si>
  <si>
    <t>Apapun alasanmu, klarifikasimu. Anda memang kontroversial. Dulu menghapus cadar di UIN. Kemudian salam pancasila. Pakai gelar K.H lagi. Masya Allah</t>
  </si>
  <si>
    <t>Kalau memang ada orang orang tertentu atau kelompok kelompok tertentu ya silakan tapi jangan bawa bawa agama itukan konyol namanya karna agamalah yg membuat manusia hidup lebih baik coba kalau manusia tidak punya agama apa jadinya seperti hewan kan</t>
  </si>
  <si>
    <t>PANCASILA, UUD,BHINNEKA TUNGGAL IKA, DEMOKRASI ADALAH BENTUK DARI KEMUSYRIKAN DAN KESYIRIKAN,MEREKA YANG  MENDUKUNGNYA(PEMILU)YANG TELAH MEMBUAT TANDINGAN SELAIN SYARIAT ALLOH/SYARIAT ISLAM(AL-QURAN) MEREKA BISA DISEBUT  SYIRIK&amp;amp;MUSYRIK.MEREKA TELAH MEMBUAT TANDINGAN SELAIN AL-QURAN(LIHAT SURAH AL-BAQOROH&lt;a href="https://www.youtube.com/watch?v=GXy5op3gYG8&amp;amp;t=2m16s"&gt;2:16&lt;/a&gt;5,166&amp;amp;167)DENGAN MENCIPTAKAN PANCASILA, UUD,BHINNEKA TUNGGAL IKA DAN DEMOKRASI. JANGAN GARA-GARA KITA MENGIKUTI REZIM DALAM KESYIRIKAN DAN KEMUSYRIKAN (PEMILU) KITA SEBAGAI RAKYATNYAPUN IKUT MASUK KEDALAM NERAKA BERSAMA MEREKA (KEKAL DIDALAMNYA)&amp;quot;PEMIMPIN &amp;amp; PARA PEMBESAR NEGERI INI &amp;quot;LIHAT SURAH AL-AHZAB33: 66-67&amp;amp;70-73.M</t>
  </si>
  <si>
    <t>JUSTRU PANTATCINA/PANCASILA ITU MERUSAK AQIDAH UMAT ISLAM, SAMPAI-SAMPAI UMAT ISLAM SENDIRI PHOBIA (KETAKUTAN) AKAN TEGAKNYA SYARIAT ISLAM SECARA KAFFAH, BEGITU UMAT ISLAM (HTI) MENGINGINKAN/MEMPERJUANGKAN SYARIAT ALLOH/ISLAM,UMAT ISLAM YANG LAIN MALAH MENOLAK/MENCEGAH TEGAKNYA SYARIAT ISLAM ITU SENDIRI. SEHINGGA REZIM PEMERINTAH MEMBUAT TANDINGAN/LAWAN UNTUK HTI,DENGAN TUJUAN,AGAR UMAT ISLAM TIDAK KEMBALI KEPADA AJARAN ISLAM YANG SEBENARNYA, MEREKA ITU ADALAH ISLAM NUSANTARA ATAU ISLAM MODERAT. ADA 3 IDEOLOGI DIDUNIA INI: 1.IDEOLOGI ISLAM, YANG BERPEDOMAN PADA AL-QURAN DAN HADIST NABI. 2.IDEOLOGI KAPITALIS-LIBERAL, YANG BERPEDOMAN PADA PANCASILA/PANTATCINA, UUD,BHINNEKA TUNGGAL IKA TERMASUK HUKUM-HUKUM JAHILIAH YANG DIBUNGKUS DEMOKRASI. 3.IDEOLOGI KOMUNIS (GAK JELAS) PERTANYAANNYA ADALAH, IDEOLOGI APA YANG SEHARUSNYA KITA SEBAGAI UMAT ISLAM YANG MENGAKU BERIMAN DAN BERTAQWA KEPADA ALLOH SWT HARUS KITA IKUT&amp;#39;TI/PILIH?JANGAN GARA-GARA KITA MENGIKUTI/MENDUKUNG REZIM DALAM KESYIRIKAN DAN KEMUSYRIKAN &amp;quot;PEMILU&amp;quot; YANG JELAS-JELAS JAUH DARI ALLOH (AL-QURAN) KITA SEBAGAI RAKYATNYAPUN IKUT MASUK KEDALAM NERAKA BERSAMA MEREKA &amp;quot;PEMIMPIN &amp;amp; PARA PEMBESAR NEGERI INI (KEKAL DIDALAMNYA) LIHAT SURAH AL-AHZAB33: 66,67&amp;amp;70-73.MEREKA TELAH MEMBUAT TANDINGAN SELAIN AL-QURAN, YAITU DENGAN MENCIPTAKAN PANCASILA/PANTATCINA, UUD,BHINNEKA TUNGGAL IKA TERMASUK HUKUM-HUKUM JAHILIAH YANG DIBUNGKUS DEMOKRASI. LIHAT SURAH AL-BAQOROH2: 165,166&amp;amp;167.KESIMPULANNYA ADALAH,CUKUP AL-QURAN SAJA SEBAGAI PEDOMAN UMAT ISLAM, JANGAN DIGONTA GANTI DENGAN YANG LAIN SELAIN AL-QURAN ITU SENDIRI. KARENA SEMUA SUDAH ADA DIDALAM AL-QURAN. NABI MUHAMMAD SAW TIDAK PERNAH MEMERINTAHKAN KITA UNTUK MENGHIANATI ALLOH SWT DENGAN MENCIPTAKAN TANDINGAN SELAIN AL-QURAN.BAHKAN NABI MUHAMMAD SAW BERSABDA,&amp;quot; AKU TINGGALKAN DUA PERKARA UNTUK KALIAN YANG APABILA KALIAN BERPEGANG TEGUH KEPADA AL-QURAN DAN SUNNAHKU,MAKA KALIAN AKAN SELAMAT DUNIA DAN AKHERAT. COBA KALIAN BACA BERULANG-ULANG KALI SABDA ROSULULLOH INI, ADA TIDAK KATA/KALIMAT SELAIN AL-QURAN DAN HADIST NABI? KARENA BENTUK KESYIRIKAN DAN KEMUSYRIKAN, BUKAN HANYA SAJA KITA PERGI ATAU MEMINTA BANTUAN DUKUN ATAU PARA NORMAL SAJA, TETAPI DENGAN KITA MENDUKUNG REZIM DALAM PEMILU, KITA BISA DISEBUT MUSYRIK DAN SYIRIK. SAYA HANYA MENGAJAK KALIAN UNTUK KEMBALI KEPADA AL-QURAN SEBAGAI PEDOMAN UMAT ISLAM, BUKAN YANG LAIN.</t>
  </si>
  <si>
    <t>Penjilat.. Wwkwkwkkw bru rezim skrng sok pncsila, tp tidak bs mengayomi masyratkt, bnyk perpecahan hny gr2 kalimat GUE PANCASILAIS, KLIAN BUKN... _xD83D__xDE02__xD83D__xDE02__xD83D__xDE02__xD83D__xDE02_</t>
  </si>
  <si>
    <t>Semoga penyelenggara dan pendukung konser bpip hancur sehancurnya.. aamiin</t>
  </si>
  <si>
    <t>Ya betul.. contoh amat sangat buruk buat rakyat..</t>
  </si>
  <si>
    <t>Saya kurang setuju kalau di hukam ringan mending pecat secara tk hormat biar onta betinanya mewek,,,lalu mita maaf,,,</t>
  </si>
  <si>
    <t>Motor listrik nya laku 2.5M ya&lt;br /&gt;&lt;br /&gt;&lt;br /&gt;&lt;br /&gt;&lt;br /&gt;&lt;br /&gt;&lt;br /&gt;&lt;br /&gt;Tapi BOONG</t>
  </si>
  <si>
    <t>Liat abis lebaran. Jika masih banyak kejanggalan. kasus 98 akan terjadi. PKI sekarang sudah terlihat jelas.</t>
  </si>
  <si>
    <t>Indonesian terserah</t>
  </si>
  <si>
    <t>Sungguh aneh manusia seperti ini semua masjid tempat yang sangat muliya mala disuruh di tutup ko mala dirisendiri mala mengadakan konser yang isinya dengan kemaksiatan otak sarapnya udah padah putus kali manusia seperti ini yang mengundang laknattullah</t>
  </si>
  <si>
    <t>Akun  asu itu virtual ngerti virtual ga? Nyanyi di rumah masing2</t>
  </si>
  <si>
    <t>Sudahlah, pemerintah seperti itu kan jg yg memilih kalian2 juga, itu tandanya kalian memang suka pemimpin seperti itu, skr ya nikmati saja hasil pilihan kalian.</t>
  </si>
  <si>
    <t>Kalo belom lengser nih JK islam akan terus menerus di injak2...!!!&lt;br /&gt;&lt;a href="http://www.youtube.com/results?search_query=%23jokowi"&gt;#jokowi&lt;/a&gt;_turun</t>
  </si>
  <si>
    <t>emang bener, pemerintah yg dholim</t>
  </si>
  <si>
    <t>Kita Umat beragama harus membuat acara doa bersama.. itung² sama² berjuang</t>
  </si>
  <si>
    <t>Akhirnya ummat terbuka matanya pada pengikut2 Dajjal.&lt;br /&gt;Semoga menjadi pelajaran berharga bagi kebangsaan Indonesia</t>
  </si>
  <si>
    <t>Allah akan mbiarkan orang&amp;quot; yg blm mau insap .insya allah neraka jahanam,,buat orang&amp;quot; seperti itu</t>
  </si>
  <si>
    <t>Ya allah lindungilah khususnya umat islam ,,yg bener&amp;quot; islam bukan islam ktp saja,&lt;br /&gt;Dan hancurkan orang2 kapir yg mau merusak islam</t>
  </si>
  <si>
    <t>Dongo</t>
  </si>
  <si>
    <t>Konser penghinaan kepada umat islam.&lt;br /&gt;Islam dilarang sholat berjama&amp;#39;ah tapi konser penghinaan dilaksanakan di bulan ramadhan.&lt;br /&gt;Kalau alasan pengumpulan dana buat covid 19,? Justru diimesjid sangat bisa dilakukan. Ini patut disebut konser perayaan kebangkitan PKI</t>
  </si>
  <si>
    <t>BPIP gk ada penting nya buat kita&lt;br /&gt;BPIP cuma ngabisin uang rakyat menurut kita,&lt;br /&gt;BPIP sumber kegaduhan menurut kita...</t>
  </si>
  <si>
    <t>Konser bereng dajal dajal dajal</t>
  </si>
  <si>
    <t>Geleh ngadelena ge NAUZUBILAH</t>
  </si>
  <si>
    <t>Alhamdulillah akhirnya Tukang Prank KeNa Prank juga. MakaNya jangan Dzholim saMa Rakyat_xD83D__xDE01_</t>
  </si>
  <si>
    <t>SALAM PANCA SILA  TERUS JAWABANNYA OPO  PANCA SILA  JAYA  PA TU MUNGKIN  MAKSUDNYA OPO  MEMPERSATUKAN SALAM DARI SEMUA  AGAMA !  MUNGKIN MAKSUD NYA CUMA SALAM FORMAL  DALAM KEGIATAN  KENEGARAAN KALE  ! AGAR GA MENGUCAPKAN  LAGI SALAM KE 6  JENIS  AGAMA  123456 KL GITU KAN PANJANG JADI NYA  AMPE 1/2 HALAMAN A4 KWKWKWKW !!</t>
  </si>
  <si>
    <t>Bubarkan.  . .   .     . . .    .......</t>
  </si>
  <si>
    <t>Dizaman sekarang bnyak orang orang munafik yang berkedok agama</t>
  </si>
  <si>
    <t>Masyarakat di tegaskan untuk jaga jarak dan pake masker dan sanksiny di denda.. tapi yg diatas malah mengabaikan.. &lt;br /&gt;Hrus adil dan memberi contoh yg baik pula donk bapk2 yg terhormat..</t>
  </si>
  <si>
    <t>Gk ada otak. Bubarkan saja BPIP taik kucing. Pancasila sudah final BUANG2 uang negara aja menggaji kalian yg isi nya tua2 Bangka gk ada guna nya. Satu rupiah saya gk ikhlas uang rakyat di pakai buat gaji manusia sampah BPIP</t>
  </si>
  <si>
    <t>Mudah&amp;quot; org yg dlm konser semua positip corona</t>
  </si>
  <si>
    <t>ini kan pemimpin yg di bela mati2an sama pendukung nya buat 2 periode, jd nikmati saja periode ke 2 nya semoga masyarakat tambah melarat aminnn.</t>
  </si>
  <si>
    <t>Kacau,maksud baik dgn cara jelek,seperti wudu dgn air najis,konser ini sama sekali ga ada manfa,atnya</t>
  </si>
  <si>
    <t>Ketua MpR udah gax malu,, mundur kalo masih ada kemaluan lo ,,</t>
  </si>
  <si>
    <t>Singguh BaBi kalian _xD83D__xDC49__xD83D__xDE2D__xD83D__xDE31_ kami rakyat muak jijik lihat pejabat</t>
  </si>
  <si>
    <t>&lt;b&gt;cuman Segitu kah.?&lt;/b&gt;&lt;br /&gt;Orang2 yg berkowar Saya bineka tunggal ika.?&lt;br /&gt;Orang2 yg berkowar Toleransi..?&lt;br /&gt;Orang2 yg berkowar Saya Pancasila..?&lt;br /&gt;Orang2 yg berkowar Saya Indonesia..?</t>
  </si>
  <si>
    <t>Rezim TELER cuy..</t>
  </si>
  <si>
    <t>Hanya minta maaf ?????? Selesaiii</t>
  </si>
  <si>
    <t>Gak cukup minta maaf harusnya semua panitia di penjara kan uud nya susah jelas pelanggaran</t>
  </si>
  <si>
    <t>Semoga allah cepat melaknat orang orang yang menyelenggarakan konser</t>
  </si>
  <si>
    <t>Pemimpin terbaik.&lt;br /&gt;NEWS NOW. km itu mirip ama rizik yg suka cabul sapii.&lt;br /&gt;Hhhh yg suka kabur kaburan.</t>
  </si>
  <si>
    <t>pintar2lah berpolitik....</t>
  </si>
  <si>
    <t>Peraturan &amp;amp; keputusan yang d keluarkan pemimpin negara ini, semakin menyudut kan kami sebagai rakyat bawah,d tengah situasi pandemi seperti ini...</t>
  </si>
  <si>
    <t>Pemerintah yg terbaik ini</t>
  </si>
  <si>
    <t>Pemerintah yg sekarang yg terbaik</t>
  </si>
  <si>
    <t>Mungkin kalian yg pertama</t>
  </si>
  <si>
    <t>Yg naik kela 1 dan 2 pak kalau kamu tidak mampu ke kelas 3 saja</t>
  </si>
  <si>
    <t>Harusnya dinaikkan 500 %</t>
  </si>
  <si>
    <t>Kyai2 hrs turun gunung nh,,, bnyk org nyleneh,,, ngopo yo</t>
  </si>
  <si>
    <t>Sak karep2mu pak Indonesia terserah</t>
  </si>
  <si>
    <t>gk da otak</t>
  </si>
  <si>
    <t>Semoga Alloh mengampuni orang2 yg zolimi kaum Islam dan mendapat hidayah amin.. amin..</t>
  </si>
  <si>
    <t>Innalillahi wainnallilahi  rojiuun</t>
  </si>
  <si>
    <t>KONSER mantap untuk ibadah dan kemanusiaan mantap kami dukung. Semoga dirahmati Allah SWT</t>
  </si>
  <si>
    <t>kafirrrrrrrr,,,,, pengikut yahudi</t>
  </si>
  <si>
    <t>REZIM GILA!!!</t>
  </si>
  <si>
    <t>Era Jokowi berantakan</t>
  </si>
  <si>
    <t>Tunggu lah pengadilan langsung dari Allah swt  , jangan heran kalau akan ada banyak bencana,, karena kemurkaan Allah swt ,kita lihat saja nanti apa yang akan terjadi keputusan Allah swt , yang menurut Allah yang terbaik , sejujurnya saya mau tanya, lebih penting mana menunaikan ibadah sholat berjamaah di masjid dibulan ramadhan dan sholat idul Fitri , di bandingkan dengan konser,, yang hanya urusan duniawi itu sich ? , ya Allah ya Rahman ya rahim lindungilah saudara,,ku kaum muslimin dan muslimah aamiiiin ya robbalallamiiin,ya Allah ada apa sesungguhnya ibu Pertiwi ini ya Allah , mahjid,, di tutup,,in dengan alasan untuk memutuskan tali penularan virus covid 19 yang ada ini , tapi kenapa konser ,,itu justru  di perbolehkan nya  ? .</t>
  </si>
  <si>
    <t>Ya allah engkau lah yg maha kuasa ,kini hanya lah hamba mu yg lemah dan hina,tunjukkan kebesaran mu ya allah.</t>
  </si>
  <si>
    <t>Mana yang lebih tidak bermoral antara konser dengab habib yang dipukul. Inilah YANG DIPERTONTONKAN REZIM KEPADA RAKYATNYA. SUNGGUH MIRIS NKRI INI.</t>
  </si>
  <si>
    <t>BPIP  itu PKI yg milih berarti juga PKI</t>
  </si>
  <si>
    <t>Nanti juga pada kena ajab dari Allah SWT para yg sirik pada habib bahar</t>
  </si>
  <si>
    <t>Si ngadalin ini udah muka jelek , cabul , otak udang , penipu ,pembohong , sok ngerti agama mirip sekali kayak si jae jancuk planga plongo pukimak anjink jahanam laknatullah !!!</t>
  </si>
  <si>
    <t>PKI YG AKAN RUBAH PANCASILA. .&lt;br /&gt;IDEOLOGI PKI LEBIH NYATA DIPARLEN BANYAK CUCU DAN PKI DAN TIDAK ADA DI TANGKAP. ..&lt;br /&gt;BPIP MENGHABISKAN UANG RAKYAT DENGAN GAJI MEREKA. ..&lt;br /&gt;PAJAK RAKYAT UNTUK POYAH POYAH. ....</t>
  </si>
  <si>
    <t>Sarunpait si penghiyanat alias ratu hoax  kenapa di undang....?&lt;br /&gt;Rajanya hoax si pelanga plengo</t>
  </si>
  <si>
    <t>Konser &amp;quot;Virtual&amp;quot; Untuk penggalangan dana kok buang2 uang...gagal paham nich...mesti nya lihat dulu acara nya baru kritisi...</t>
  </si>
  <si>
    <t>Saya curiga kalau BPIP : BADAN PEMBINAAN IDEOLOGI PKI</t>
  </si>
  <si>
    <t>Hebat nih rezim saat ini, blon ada yg berani Demo besar&amp;quot;an atas kelakuan rezim nani nu neno, tapi doa azab banyak terlihat... &lt;br /&gt;Amin... Moga terkabulkan</t>
  </si>
  <si>
    <t>Dari pada konser lebih baik berdo&amp;#39;a bersama buat negri kita yg sedang di landa kekalutan.</t>
  </si>
  <si>
    <t>SEMUA YG TERLIBAT DGN KONSER INI, BENAR² GA WARAS MAKSIMAL!!!</t>
  </si>
  <si>
    <t>Konser ultahnya PKI kalee??</t>
  </si>
  <si>
    <t>Senyata apapun kejelekan atw kegoblokan rezim skrg,,,, mereka sdh tertutup mata hatinya..!!! Sudahlah...!!! Ketika anjing diteriaki kambing,, sejatinya anjing tetap anjing</t>
  </si>
  <si>
    <t>Bangsat bangsa mereka</t>
  </si>
  <si>
    <t>Agama tiang pancasila musuh pancasila PKI anda ini siapa ya ...</t>
  </si>
  <si>
    <t>Kalo ada PKI apa boleh buat bib.. Kita ummat Islam Semua harus bersatu. Untuk membela Agama Allah swt. Agama muhammad Saw.</t>
  </si>
  <si>
    <t>Bismillah, assalamualaikum, saya sangat setuju bpip pak, karna di daerah kami banyak garuda berterbangan dan pancasila jadi hiasan dinding, juga banyak pengadilan tapi sulit keadilan, wasalam</t>
  </si>
  <si>
    <t>BPIP kumpulan orang tidak beragama alias komunis, bubarkan.</t>
  </si>
  <si>
    <t>memmbuat kisruh obok obok bangsa aja...bubar bubar bubar ...  ngabisin uang rakyat melulu ,menggaji x...</t>
  </si>
  <si>
    <t>Perlu diingat ya, apabila yg presiden bidik mengenai Pancasila itu anak2 muda yg 190 juta jiwa maka salah besar. Sekarang begini, para koruptor yg merugikan uang negara/ uang rakyat itu 99,99999999 persen berasal dari usia 40 tahun ke atas. Tolonglah membuat kebijakan yg adil dan berfikir bijaksana</t>
  </si>
  <si>
    <t>Busuk sipenipu</t>
  </si>
  <si>
    <t>ruet ruet ruet ruet</t>
  </si>
  <si>
    <t>Ramadan ini mungkin beda kawan, para penguasa udah bosan dan pusing di rumah.&lt;br /&gt;&lt;br /&gt;Akhirnya bikin konser dan terserahlah</t>
  </si>
  <si>
    <t>Diadakan di bulan ramadhan,disaat umat muslim fokus ibadah,tadarusan baca quran,dan disaat pandemi corona.sungguh tidak beradab ,justru inilah yg anti pancasila..negara ini sedang dalam keadaan memprihatinkan</t>
  </si>
  <si>
    <t>Para Dokter senang sekali menerima pasien baru sampai bilang TERSERAH KALIAN....</t>
  </si>
  <si>
    <t>Otak&amp;quot; dungu</t>
  </si>
  <si>
    <t>gampang kok, jgn pilih jokowi dan jgn coblos pdip, apa buat modal ya..?</t>
  </si>
  <si>
    <t>Loh onok pk mahfud barang, waduh jeblok jenengmu pak....pak...!</t>
  </si>
  <si>
    <t>Hahahahahaaasuuuuu</t>
  </si>
  <si>
    <t>Uang rakyat di rampas buat gaji BPIP.</t>
  </si>
  <si>
    <t>Irfan Hunaefi .rahasia prof terbongkar ya gan.dan yg lain2.sok2 pancasilais ujung2nya duit</t>
  </si>
  <si>
    <t>Muhammad Ibnu anda benar skali...ini namanya korupsi terorganisasi..</t>
  </si>
  <si>
    <t>Hadehhhhh ngedbrusssss....rakyat msih byk miskin pak</t>
  </si>
  <si>
    <t>Irfan Hunaefi jadi terang benderang jls kabeh saiki yo boz..yg ktnya pancasila jebol di jejeli duet akeh yo ddi cebong.hhhh</t>
  </si>
  <si>
    <t>Mentri keuangan sri muliani semoga cepat mati.bkn urusin bpjs rakyat dlu kau urus .di jaman jokowi ni yg kaya tambah kaya yg miskin tambah miskin tinggal nunggu azab aj xan semua penguasa</t>
  </si>
  <si>
    <t>kerjaan gak jelas banyak nyantainya malah digaji ratusan juta, lebih baik pemerintah naikkan gaji pengangkut sampah mereka layak digaji tinggi seperti di luar negeri karena mereka sangat beresiko dgn penyakit.</t>
  </si>
  <si>
    <t>Wajarlah..bahkan kurang  gaji segitu..dibandingkan pertanggung jawaban menjaga keutuhan NKRI SAMPAI kejayaan NKRI dari tangan2 bin  paham radikalisme...</t>
  </si>
  <si>
    <t>Iya negara lain udh bisa bikin robot manusia &amp;amp; mobil Terbang..._xD83D__xDE02__xD83D__xDE02_</t>
  </si>
  <si>
    <t>Ketawa aja deh.. Daripada stroke dan stress....</t>
  </si>
  <si>
    <t>Konser Berbagi virus..    rakyat di suruh dirumah gak boleh kluar ke masjid...mrk malah konser...dasar raja dobol...&lt;br /&gt;You2 ini orang2 muslim bukan....??</t>
  </si>
  <si>
    <t>Rezim</t>
  </si>
  <si>
    <t>Wahai kalian pengurus mesjid yg ada diseluruh indonesia. Laksanakan shalat ID seperti biasa jgn dengar larangan para penyihir2 istana</t>
  </si>
  <si>
    <t>Tulisan pertama dari lima tulisan.... TUNTUTAN RAKYAT DAN KEWAJIBAN NEGARA DAN PEMERINTAH YG SEDANG BERKUASA.       Pancasila  itukan semangat cita2 yg  disepakati bersama oleh WNI utk diaplikasikan dlm perbuatan sehari2 oleh semua individu2 WNI dan atau oleh org yg diberi amanah /pejabat mewakili Atas Nama rakyat dlm hal ini pemerintahan yg sdg berkuasa   utk melaksanakan nilai2 yg terkandung  dlm semangat pancasila itu. Dlm hal melaksankan amanah itu maka org2 yg sdg berkuasa dlm bertindak dan menetapkan hukum  tdk boleh keluar dr nilai2 yg terkandung dari ke 5 sila dlm pancasila. Silake1: ketuhanan YME dan selaras dg DASAR NEGARA, yaitu UUD&amp;#39;45 1.1.indonesia merdeka itu oleh karena &amp;quot;berkat rahmat AllahSWT&amp;quot; dan 1.2. bahwa negara MENJAMIN/MELINDUNGI  warganya dalam melaksanakan/menjalankan keyakinan nya itu INI BUKTI AGAMA TDK BERTENTANGAN DG PANCASILA. Baik agama KRISTEN, hindu budha, islam dll kepercayaan. Bersambung tulisan kedua.....</t>
  </si>
  <si>
    <t>Mulai saat ini Saya benci terhadap seniman dan seluruh talenta yg mengisi acara tersebut. Brp miliar sih kalian dibayar, fokus aja mikirin dunia, tunggu azab Allah yg sangat pedih</t>
  </si>
  <si>
    <t>Urusan hutang lancar, kena corona eh malah ngemis. Kelihatan miskinnya</t>
  </si>
  <si>
    <t>Aslmkm ww gajih  Angola bpip. +- 100 JT,  rakyat kecil untuk mendapatkan  1 juta/ bulan saja susah,   Aslmkm ww.</t>
  </si>
  <si>
    <t>Mari kita bersama sama menyanyikan lagu indonesia raya ! Hancurkan penjajah dan pengkhianat bangsa indonesia .</t>
  </si>
  <si>
    <t>Emang nya nation ada Border nya Bu?&lt;br /&gt;Kayanya ngga deh, berkat globalisasi, digitalisasi, arus informasi, skrg dunia jg udh borderless kali. Justru Pancasila itu diambil digali dari Bumi Indonesia.&lt;br /&gt;&lt;br /&gt;Tapi gua gak suka cara nya me mono tafsir ideologi, salah. Akibatnya skrg ada sentimen antar kelompok masyarakat, kelompok keagamaan, dll. Era SBY kaga ada beginian, mampu di redam tapi demokrasi ny baik.</t>
  </si>
  <si>
    <t>Wajahnya Mahfud sangat tegang...&lt;br /&gt;Sangat tampak itunya..</t>
  </si>
  <si>
    <t>Nampak penjilat nya si Ngabalin.&lt;br /&gt;si penjilat ini selalu mengedepan&lt;br /&gt;kan pembenaran,bukan kebenaran&lt;br /&gt;&amp;quot; Memalukan &amp;quot; si Penjilat ini.&lt;br /&gt;Ini namanya kutu loncat.&lt;br /&gt;dia mau yang enak saja.dasar si busuk hati.</t>
  </si>
  <si>
    <t>dapet 4 M, biaya konsernya brp ?? ngakak</t>
  </si>
  <si>
    <t>masya Allah itu  kaum dholim</t>
  </si>
  <si>
    <t>Maaf kami shalat taraweh aja, tadarus, zikir, berdoa mengejar lailatul qadar. Waktunya bersamaan.</t>
  </si>
  <si>
    <t>Gus nur maju trs pantang mundur kami mendukungmu</t>
  </si>
  <si>
    <t>Jadi orang yg mau kerja di BPIP adalah orang yg nerima gaji buta uang rakyat dipaksa utk dibagi bagi, insyaallah sama dgn makan uang haram karena rakyat mayoritas tdk setuju.</t>
  </si>
  <si>
    <t>Untuk penanganan virus Corona Indonesia kalah telak sama Vietnam_xD83C__xDDFB__xD83C__xDDF3_!!!!!!&lt;br /&gt;&lt;br /&gt;Harus nya presiden berani motong gajinya sendiri buat nanganin covid 19 plus motong semua gaji menterinya buat ngatasin wabah ini.... La ini malah galang dana dr masyarakat lagi.... Tolong pak presiden kita sudah susah saya dh hampir 3 bulan gak kerja gara gara pandemi Corona... Kita rakyat kecil hanya butuh ketenangan di masa wabah ini... udah ada lurah bupati atau walikota rela gajinya di sumbang kan buat penanganan Corona... Kapan neh para pak  menteri?????</t>
  </si>
  <si>
    <t>100jt perbulan cm bikin gaduh ga manfaat dan ide salam baru ga guna..._xD83D__xDE02__xD83D__xDE02__xD83D__xDE02_.. Kl mo makan gaji buta yg cerdas dikit laah..</t>
  </si>
  <si>
    <t>Joss Ibu Mega tegas jelas tajam</t>
  </si>
  <si>
    <t>Pede ipe p sarang komunis pki ..</t>
  </si>
  <si>
    <t>Siapa yg berusaha membelokan ideologi pancasila? Rakyat lbih cerdas sejak dlu udah tertanam P4 dan PMP sejak dibangku SD .justru yg mau membelokan ideologi pancasila yg berusaha menghilangkan kurikulum pendidikan agama disekolah .&lt;br /&gt;Pancasila tetap utuh tetap kuat dihati rakyat .yg dikhawatirkan agama dibenturkan dgn pancasila.&lt;br /&gt;Udahlah ga usah koar&amp;quot; seakan pancasila dlm bahaya .insya alloh rakyat tetap pancasila tetap cerdas.</t>
  </si>
  <si>
    <t>Musuh pancasila ya korupsi, yg mengancam pancasila ya para koruptor..</t>
  </si>
  <si>
    <t>Pki yg anti pancasila. Sekarang berani koar koar di lembaga pemerintah. Ko gk d buang. Jawab</t>
  </si>
  <si>
    <t>Pk mul. Kita di lpangan sebgai masarat hidupnya sesuai pncasila. Rukun. Saling gotong royong. Saling mnghargai. Saling mnjaga. Kurang apalagi coba. Km hidup di lmpung berbaur bermacam asal usul daerah. Suku. Agama. Bahasa. Dan ras saling berdampingan. Aman aman aja ko. Gk ada itu gaduh gaduh ribut . Ini pancasila di koyak koyak mulu seolah rakyat hidup gk sesuai pancasila aja. Pk mul mntan tentara. Pangkima tni pula. Pasti tau  bgaimna kehidupan masarskat di lpngan.</t>
  </si>
  <si>
    <t>Mbelgedes ..</t>
  </si>
  <si>
    <t>virus tolol-19 dan goblok-19 lebih berbahaya dari pada covid-19 ..</t>
  </si>
  <si>
    <t>Udah pada koplak otaknya, kebanyakan curang dan dzolim</t>
  </si>
  <si>
    <t>Tak ada yg salah.  Selama penyelenggaraannya tidak mengumpulkan orang.</t>
  </si>
  <si>
    <t>Hadeeeeh_xD83D__xDE31_</t>
  </si>
  <si>
    <t>Apa yg dilanggar?</t>
  </si>
  <si>
    <t>Ada yg bisa jelasin ga knp netizen pada marah, gw kurang nyambung. Ini kan konser virtual, artinya ga ada yg dekat dan bisa menulari corona. Dan apa beda nya sama ber amal? Kan ga ada yg maksa bayar</t>
  </si>
  <si>
    <t>Yg habis nonton konser kesana....kangen corona....smoga hbs nonton kena corona...aamiin ...</t>
  </si>
  <si>
    <t>Pemerintah gak konsisten.....pemerintah macam apa......GAGAL......</t>
  </si>
  <si>
    <t>Bapak polisi tidak bisa berkutik apa apa di saat ada keramaian tersebut_xD83D__xDE0B_</t>
  </si>
  <si>
    <t>Uangnya hbs ya kok bikin konser</t>
  </si>
  <si>
    <t>Dapat 4 M&lt;br /&gt;Eh tapi bohoooooong _xD83D__xDE1D_</t>
  </si>
  <si>
    <t>Lucu kaya nonton komedi wkwkwk</t>
  </si>
  <si>
    <t>Berisik nyet ahhh.. ngomong apaan sih nyet</t>
  </si>
  <si>
    <t>Gini de masalahnya pemerintah melarang kumpul2 , berkerumun,psbb dn laian2&lt;br /&gt;Nah  menyelenggatakan konser artinya bnyak mengumulkan orng berkerumun... Harusnya d tangkep tuh yg menyelenggarakan konser tersebut..... Y apapun alasannya dn orng bleh saja beralasan mengumpulkan dana untuk covid.....&lt;br /&gt;Tpi kn masalahnya pemerintah yg melarang pemerintah itu pula yg melanggar.... Paham de</t>
  </si>
  <si>
    <t>gw heran konser ini ga melanggar aturan PSBB koq..social distancing ada, ga pakai masker krn bukan di tpt umum dan berdirinya berjarak dan masa ngomong atau nyanyi hrs pakai masker, para artis nyanyinya di rumah msg2</t>
  </si>
  <si>
    <t>Salah satu Konser terbaik.&lt;br /&gt;Bangga.</t>
  </si>
  <si>
    <t>Beda sama Alm. Didi kempot.  Konser dapat banyak. Ini yg adain org nomor 1 di ngri +62 sumbng y dpt segtu, uda gtu doi bikin peraturan doi juga yg melanggar...  Ada apa si</t>
  </si>
  <si>
    <t>Pak jokowi presiden terbaik di dunia&lt;br /&gt;Keputusannya slalu di puja-puja bangsa indonesia&lt;br /&gt;Oh jokowi presiden terbaik di dunia&lt;br /&gt;&lt;br /&gt;&lt;br /&gt;&lt;br /&gt;&lt;br /&gt;Tapi boong</t>
  </si>
  <si>
    <t>Konser lageee... Biar pada ngumpul lagi... Biar nambah penderita covid dari pihak pejabat... Indonesia MALUU... indonesia TERSERAHHH... ANJEEENGGGG</t>
  </si>
  <si>
    <t>TERSERAHHHHHHHHHHHHHHH</t>
  </si>
  <si>
    <t>Ada yang kosong tapi bukan otak</t>
  </si>
  <si>
    <t>Mau nanya dong? Bikin konser gitu dananya dari mana ya? Trus artisnya dibayar ga? Artisnya di bayar brp?</t>
  </si>
  <si>
    <t>P</t>
  </si>
  <si>
    <t>Busuk</t>
  </si>
  <si>
    <t>jangan memberi contoh yg ga baik dong boss.&lt;br /&gt;itu berkerumunan  tdk sedikit yg ga pake maaker&lt;br /&gt;aduh aduh</t>
  </si>
  <si>
    <t>dulu mpr   sy bangga&lt;br /&gt;skrg  ngga lagi tuh.&lt;br /&gt;mpr beri contoh  ga baik sama rakyatnya dimasa covid 19. eh mlh conser</t>
  </si>
  <si>
    <t>kebahagiaanmu diatas penderitaan  rakyat</t>
  </si>
  <si>
    <t xml:space="preserve"> http://www.youtube.com/results?search_query=%23presidenmahbebas http://www.youtube.com/results?search_query=%23terserahlupak</t>
  </si>
  <si>
    <t xml:space="preserve"> https://youtu.be/I-E0R0zJ7qY https://youtu.be/I-E0R0zJ7qY</t>
  </si>
  <si>
    <t xml:space="preserve"> http://www.youtube.com/results?search_query=%232019mikir</t>
  </si>
  <si>
    <t xml:space="preserve"> http://m.md/</t>
  </si>
  <si>
    <t xml:space="preserve"> http://www.youtube.com/results?search_query=%232019TETEPGantiPresiden</t>
  </si>
  <si>
    <t xml:space="preserve"> http://konser.eh/ http://www.youtube.com/results?search_query=%23DirumahSaja</t>
  </si>
  <si>
    <t xml:space="preserve"> http://www.youtube.com/results?search_query=%23Habibbaharbinsmith http://www.youtube.com/results?search_query=%23cintahabaib</t>
  </si>
  <si>
    <t xml:space="preserve"> https://youtu.be/0a31bql_QCY https://youtu.be/0a31bql_QCY</t>
  </si>
  <si>
    <t xml:space="preserve"> http://www.youtube.com/results?search_query=%23presidenmahbebas http://www.youtube.com/results?search_query=%23terserahludahpak</t>
  </si>
  <si>
    <t xml:space="preserve"> https://politik.rmol.id/read/2020/05/13/434710/fraksi-pks-tentang-keras-hilangnya-tap-mprs-xxv-mprs-1966-dalam-ruu-hip https://politik.rmol.id/read/2020/05/13/434710/fraksi-pks-tentang-keras-hilangnya-tap-mprs-xxv-mprs-1966-dalam-ruu-hip</t>
  </si>
  <si>
    <t xml:space="preserve"> https://www.youtube.com/watch?v=GXy5op3gYG8&amp;amp;t=2m16s</t>
  </si>
  <si>
    <t xml:space="preserve"> http://www.youtube.com/results?search_query=%23jokowi</t>
  </si>
  <si>
    <t>youtube.com youtube.com</t>
  </si>
  <si>
    <t>youtu.be youtu.be</t>
  </si>
  <si>
    <t>youtube.com</t>
  </si>
  <si>
    <t>m.md</t>
  </si>
  <si>
    <t>konser.eh youtube.com</t>
  </si>
  <si>
    <t>rmol.id rmol.id</t>
  </si>
  <si>
    <t xml:space="preserve">  http://www.youtube.com/results?search_query=%23Habibbaharbinsmith http://www.youtube.com/results?search_query=%23cintahabaib</t>
  </si>
  <si>
    <t xml:space="preserve">  https://youtu.be/0a31bql_QCY https://youtu.be/0a31bql_QCY</t>
  </si>
  <si>
    <t xml:space="preserve"> http://www.youtube.com/results?search_query=%23presidenmahbebas http://www.youtube.com/results?search_query=%23terserahlupak </t>
  </si>
  <si>
    <t xml:space="preserve"> http://www.youtube.com/results?search_query=%23presidenmahbebas http://www.youtube.com/results?search_query=%23terserahlupak  http://www.youtube.com/results?search_query=%23presidenmahbebas http://www.youtube.com/results?search_query=%23terserahludahpak</t>
  </si>
  <si>
    <t xml:space="preserve">  http://www.youtube.com/results?search_query=%23presidenmahbebas http://www.youtube.com/results?search_query=%23terserahludahpak</t>
  </si>
  <si>
    <t xml:space="preserve">  https://politik.rmol.id/read/2020/05/13/434710/fraksi-pks-tentang-keras-hilangnya-tap-mprs-xxv-mprs-1966-dalam-ruu-hip https://politik.rmol.id/read/2020/05/13/434710/fraksi-pks-tentang-keras-hilangnya-tap-mprs-xxv-mprs-1966-dalam-ruu-hip</t>
  </si>
  <si>
    <t xml:space="preserve"> https://youtu.be/I-E0R0zJ7qY https://youtu.be/I-E0R0zJ7qY </t>
  </si>
  <si>
    <t xml:space="preserve">  https://www.youtube.com/watch?v=GXy5op3gYG8&amp;amp;t=2m16s</t>
  </si>
  <si>
    <t xml:space="preserve">  http://www.youtube.com/results?search_query=%23jokowi</t>
  </si>
  <si>
    <t xml:space="preserve"> http://www.youtube.com/results?search_query=%232019mikir  http://www.youtube.com/results?search_query=%232019mikir</t>
  </si>
  <si>
    <t xml:space="preserve"> http://m.md/ </t>
  </si>
  <si>
    <t xml:space="preserve"> http://www.youtube.com/results?search_query=%232019TETEPGantiPresiden </t>
  </si>
  <si>
    <t xml:space="preserve"> http://konser.eh/ http://www.youtube.com/results?search_query=%23DirumahSaja </t>
  </si>
  <si>
    <t xml:space="preserve"> youtube.com youtube.com</t>
  </si>
  <si>
    <t xml:space="preserve"> youtu.be youtu.be</t>
  </si>
  <si>
    <t xml:space="preserve">youtube.com youtube.com </t>
  </si>
  <si>
    <t>youtube.com youtube.com youtube.com youtube.com</t>
  </si>
  <si>
    <t xml:space="preserve"> rmol.id rmol.id</t>
  </si>
  <si>
    <t xml:space="preserve">youtu.be youtu.be </t>
  </si>
  <si>
    <t xml:space="preserve"> youtube.com</t>
  </si>
  <si>
    <t xml:space="preserve">m.md </t>
  </si>
  <si>
    <t xml:space="preserve">youtube.com </t>
  </si>
  <si>
    <t xml:space="preserve">konser.eh youtube.com </t>
  </si>
  <si>
    <t>3flPy9i8gN8</t>
  </si>
  <si>
    <t>8TPUDdCNozA</t>
  </si>
  <si>
    <t>PjGyBxv8UO4</t>
  </si>
  <si>
    <t>-p6YvXUE56k</t>
  </si>
  <si>
    <t>hMSgE0iUNEQ</t>
  </si>
  <si>
    <t>J0DcYC1Zp8o</t>
  </si>
  <si>
    <t>KZEJ052_wtU</t>
  </si>
  <si>
    <t>uc6pDE-mazw</t>
  </si>
  <si>
    <t>Qb4ZwwnWWH0</t>
  </si>
  <si>
    <t>ZrtO272nluc</t>
  </si>
  <si>
    <t>7sOXFnEDbik</t>
  </si>
  <si>
    <t>fagSuLrxnI0</t>
  </si>
  <si>
    <t>K8xSRPkqn5s</t>
  </si>
  <si>
    <t>Okdi4Ff335o</t>
  </si>
  <si>
    <t>aKpefMNq56w</t>
  </si>
  <si>
    <t>XKPajbikSEo</t>
  </si>
  <si>
    <t>6Y6Nq0GEuAM</t>
  </si>
  <si>
    <t>jVr69dlPw6o</t>
  </si>
  <si>
    <t>WDJyzobl5gU</t>
  </si>
  <si>
    <t>mG1TBvnz8NY</t>
  </si>
  <si>
    <t>RzAPxcZ_jG8</t>
  </si>
  <si>
    <t>saNAg3rN9cY</t>
  </si>
  <si>
    <t>Title</t>
  </si>
  <si>
    <t>Description</t>
  </si>
  <si>
    <t>Tags</t>
  </si>
  <si>
    <t>Author</t>
  </si>
  <si>
    <t>Created Date (UTC)</t>
  </si>
  <si>
    <t>Views</t>
  </si>
  <si>
    <t>Comments</t>
  </si>
  <si>
    <t>Likes Count</t>
  </si>
  <si>
    <t>Dislikes Count</t>
  </si>
  <si>
    <t>Custom Menu Item Text</t>
  </si>
  <si>
    <t>Custom Menu Item Action</t>
  </si>
  <si>
    <t>Sujiwo Tejo Setuju Agama jadi Musuh Terbesar Pancasila, Ini Alasannya... | ILC tvOne (18/2/2020)</t>
  </si>
  <si>
    <t>APA ISI KEPALA MEREKA? | KONSER YANG MENYINGGUNG UMAT ISLAM</t>
  </si>
  <si>
    <t>[FULL] ILC - "BPIP: Apa Pentingnya Buat Kita?" - Indonesia Lawyers Club ILC tvOne</t>
  </si>
  <si>
    <t>Terima Kasih Pemirsa!!Inilah Total Donasi yang Berhasil Dikumpulkan dalam Konser Amal Satu Indonesia</t>
  </si>
  <si>
    <t>Emtek Gelar Penggalangan Dana Lewat 'Konser Amal Satu Indonesia'</t>
  </si>
  <si>
    <t>Konser Amal Satu Indonesia Kumpulkan Lebih dari 2,8 Miliar untuk Bantu Penanganan Covid-19</t>
  </si>
  <si>
    <t>Bersatu Lawan Corona di Konser Amal Satu Indonesia - Hot Issue Pagi</t>
  </si>
  <si>
    <t>SIARAN MINGGU 17 MEI 2020</t>
  </si>
  <si>
    <t>Indonesia Terserah #Trending Topik Konser BPIP di Twitter</t>
  </si>
  <si>
    <t>BERITA TERBARU | MOTOR LELANG LAKU 2,5 M DI KONSER BPIP TERNYATA CUMA PRANK !!!  news indonesia</t>
  </si>
  <si>
    <t>BERITA TERBARU HARI INI | SAID DIDU KONSER BPIP SAKITI UMAT ISLAM !!! news psbb joko widodo</t>
  </si>
  <si>
    <t>BERITA TERKINI | KONSER BPIP BUKTI PEMERINTAH TEBANG PILIH !!! news indonesia PSBB</t>
  </si>
  <si>
    <t>POLEMIK KONSER BPIP,SAID AQIL: SAYA JUGA NGGAK SETUJU</t>
  </si>
  <si>
    <t>WASEKJEN MUI TENGKU ZULKARNAIN BICARA KONSER BPIP, GAJI BESAR KOK HANYA JADI EO !!! news indonesia</t>
  </si>
  <si>
    <t>M NUH ☆ Konser BPIP 》 Pemenang Lelang Motor Gesit Rp 2,5 M, Ternyata Bukan Pengusaha Tp Buruh Harian</t>
  </si>
  <si>
    <t>PEDASS !! DEMOKRAT KRITIK BPIP SOAL KONSER MUSIK, BUANG2 DUIT !!</t>
  </si>
  <si>
    <t>VIRAL !! PANEN PENOLAKAN KONSER BPIP, SAAT AKHIR RAMADHAN</t>
  </si>
  <si>
    <t>MENGEJUTKAN!! GEGARA ISI PENGAJIAN HABIB BAHAR DITANGKAP LAGI, KONSER AMAL BPIP DISOROT NETIZEN</t>
  </si>
  <si>
    <t>BERITA TERBARU HARI INI ~ GEGER ! UAS DAN KH, SAID AQIL SIRADJ SKAKMAT SOAL KONSER ALA BPIP !! NEWS</t>
  </si>
  <si>
    <t>DPR Kritik Kepala BPIP Terkait Salam Pancasila - iNews Pagi 23/02</t>
  </si>
  <si>
    <t>ANEH! PEMERINTAH GELAR KONSER DITENGAH PSBB DAN BULAN SUCI RAMADHAN</t>
  </si>
  <si>
    <t>Heboh!! BPIP Gelar Konser Solidaritas Kemanusiaan panen Kritik dari Warganet</t>
  </si>
  <si>
    <t>Indonesia Terserah | Konser BPIP  Tak Patuhi Social Distancing, Ketua MPR minta Maaf</t>
  </si>
  <si>
    <t>MEM!LUKAN! Video Viral PSBB! Baku Hantam HABIB UMAR ASSEGAR BANGIL - PETUGAS vs KONSER BPIP!!</t>
  </si>
  <si>
    <t>WAH! Konser BPIP KEN4 FR4N6, M Nuh Pemenang Lelang Motor JKW Rp 2,5 M Ternyata Seorang Buruh Harian</t>
  </si>
  <si>
    <t>M1RIIIS ...! Di Tengah P4NDEM1 K0R0N4, BPIP Akan 6EL4R KONSER MUSIK</t>
  </si>
  <si>
    <t>Presiden Jokowi Sambut Badan Pembinaan Ideologi Pancasila BPIP di Istana Merdeka</t>
  </si>
  <si>
    <t>Presiden Jokowi Terima Kunjungan BPIP di Istana Negara - Fokus Pagi</t>
  </si>
  <si>
    <t>TERULANG LAGI,,!!! OKNUM ISTRI PRAJURIT TNI AD POSTING KONSER BPIP,,!!! KSAD HUKUM SUAMINYA 14 HARI.</t>
  </si>
  <si>
    <t>NEWS HARI INI | 17 MEI 2020 BERITA TERKINI</t>
  </si>
  <si>
    <t>TERBONGKAR! SBY Marah Besar Sebut Konser Amal BPIP Alihkan Isu Kegagalan Jokowi Atasi K0R0NA!</t>
  </si>
  <si>
    <t>VIRAL HARI INI ~Miris! Istri Oknum TNI Lagi-Lagi Ketahuan Hoa ks Soal Konser BPIP</t>
  </si>
  <si>
    <t>MENGEJUTKAN ❗KONSER DITENGAH PANDEMI</t>
  </si>
  <si>
    <t>INFO TERKINI ~PAGI 17 MEI 2020 - KEGIATAN UM4T DIBATASI, BPIP MALAH GELAR KONSER !</t>
  </si>
  <si>
    <t>Konser Kebangsaan “Apresiasi Prestasi Pancasila 2019” di De Tjolomadoe</t>
  </si>
  <si>
    <t>Jutaan Rakyat Murka‼️Konser BPIP di Tengah Pandem! | Gus Nur</t>
  </si>
  <si>
    <t>#221 - Konser BPIP Kena PRANK ??</t>
  </si>
  <si>
    <t>Konser Solidaritas Bersama Jaga Indonesia Raup Donasi Sampai 4 M</t>
  </si>
  <si>
    <t>Heiiiii...KeParat Penegak Hukum Tangkap Itu Mereka2 Yg Adakn Konser Musik(Jokowi,Ketua MPR&amp;DPR,BPIP)</t>
  </si>
  <si>
    <t>WOW !! KONSER BPIP DIKRITIK HABIS TIDAK JAGA JARAK, BAMSOET MINTA MAAF</t>
  </si>
  <si>
    <t>Konser Penggalangan Dana untuk Korban Covid-19 - BERSATU MELAWAN CORONA</t>
  </si>
  <si>
    <t>AMPUN! Dilarang Protes Konser ala BPIP, Kamu Dirumah Aja Yah</t>
  </si>
  <si>
    <t>KONSER AMAL CORONA KOK DITUDUH MENYAKITI UMAT ISLAM? | Logika Ade Armando</t>
  </si>
  <si>
    <t>PRESIDEN Jokowi Buka Konser Virtual Lawan Corona yang Digagas BPIP</t>
  </si>
  <si>
    <t>MENGAPA HABIB BAHAR DITANGKAP SEDANGKAN KONSER BPIP TIDAK DITANGKAP?!</t>
  </si>
  <si>
    <t>EMOSIONAL!! Ali Mochtar Ngabalin: Pemahaman Agama yang Sempit Musuh Terbesar Pancasila! | ILC tvOne</t>
  </si>
  <si>
    <t>Konser Amal "Bersatu Melawan Corona"</t>
  </si>
  <si>
    <t>Siar Ulang Konser Virtual Berbagi Bersatu Lawan Corona Bersama Bimbo Menuai Kritik Netizen</t>
  </si>
  <si>
    <t>Ketua MPR Minta Maaf soal Konser Amal Covid-19</t>
  </si>
  <si>
    <t>Konser Amal Berbagi Kasih Bersama Bimbo Bakal Digelar Demi Tangani Corona</t>
  </si>
  <si>
    <t>BPIP Jawab Kisruh Agama &amp; Pancasila #LayarDemokrasi</t>
  </si>
  <si>
    <t>UCAPAN NGAWUR KEPALA BPIP YUDIAN WAHYUDI DIBANTAH HABIB HANIF ALATHOS, Lc.</t>
  </si>
  <si>
    <t>Jokowi Minta Kepala BPIP yang Baru Membumikan Pancasila ke Anak Muda</t>
  </si>
  <si>
    <t>BUBARKAN...!!!  BPIP ( Badan Pembina Ideologi Pancasila )</t>
  </si>
  <si>
    <t>Ketua Dewan Pengarah BPIP Megawati Soekarnoputri Bahas Internalisasi dan Pembumian Pancasila</t>
  </si>
  <si>
    <t>Lagi, Anggota TNI AD di Aceh Divonis 14 Hari Tahanan Karena Istri Posting soal Konser BPIP</t>
  </si>
  <si>
    <t>Erick Thohir - Konser Berbagi Kasih</t>
  </si>
  <si>
    <t>Konser Amal Dianggap Abaikan Protokol Kesehatan, Bambang Soesatyo: Salahkan Saya, Jangan yang Lain</t>
  </si>
  <si>
    <t>Tanggapan Mahfud MD dan Sri Mulyani Soal Gaji Pejabat BPIP</t>
  </si>
  <si>
    <t>Perbandingan Gaji Presiden dan Wakil dengan Dewan Pengarah BPIP - iNews Siang 29/05</t>
  </si>
  <si>
    <t>BERITA TERBARU ~ Z4L.1MNYA PEMERINTAH, UL4M4 DI T3ND.4NG KONSER BPIP DI BIARKAN</t>
  </si>
  <si>
    <t>Mahfud MD Bicara Tugas BPIP</t>
  </si>
  <si>
    <t>Kepala BPIP Tekankan Pentingnya Ideologi Pancasila #LayarDemokrasi</t>
  </si>
  <si>
    <t>Polemik Gaji Ketua dan Anggota BPIP</t>
  </si>
  <si>
    <t>Struktur Pengurus BPIP dan Besarnya Gaji</t>
  </si>
  <si>
    <t>Gaji Fantastis BPIP, Pemborosan Anggaran?</t>
  </si>
  <si>
    <t>Moeldoko: BPIP Mengemban Tugas Sangat Penting</t>
  </si>
  <si>
    <t>Strategi BPIP Membumikan Nilai Pancasila di Era Modern</t>
  </si>
  <si>
    <t>Kenapa Konser Amal BPIP Banjir Kritikan?</t>
  </si>
  <si>
    <t>Presiden Jokowi Menerima Badan Pembinaan Ideologi Pancasila (BPIP), Istana Merdeka, 9 Mei 2019</t>
  </si>
  <si>
    <t>Konser Sosial untuk Penggalangan Dana bersama Concert.ID</t>
  </si>
  <si>
    <t>BPIP, Baby Jim Aditya, Sebut Perguruan Tinggi Sebagai Proteksi Dini dari Radikalisme</t>
  </si>
  <si>
    <t>Ditanya Pekerjaan BPIP, Tanggapan Rocky Gerung Singkat Namun Menohok</t>
  </si>
  <si>
    <t>Konser BPIP Mental Miskin Kritik Pedas Gas Tajam !!!!</t>
  </si>
  <si>
    <t>LIVE! Konser Silaturahmi Ramadan with Hindia, Kunto Aji, Yura Yunita &amp; Sal Priadi - 17 Mei 2020</t>
  </si>
  <si>
    <t>Mahfud Tolak Kembalikan Gaji BPIP</t>
  </si>
  <si>
    <t>JK Minta Polemik Gaji Dewan Pengarah BPIP Tidak Dibenturkan</t>
  </si>
  <si>
    <t>Konser Amal Satu Indonesia, Satukan 300 Selebriti Tanah Air - Kiss Pagi</t>
  </si>
  <si>
    <t>Miris! Istri Oknum TNI Lagi Lagi Ketahuan Hoaks Soal Konser BPIP</t>
  </si>
  <si>
    <t>Konser BPIP, pemenang lelang motor listrik bukan pengusaha|| panitia lelang konser BPIP rasa ditipuu</t>
  </si>
  <si>
    <t>BERITA TERBARU | SAID AQIL SIRADJ DAN DIN SAMSUDIN SEPAKAT KONSER BPIP TAK PANTAS !!! news indonesia</t>
  </si>
  <si>
    <t>Ketua PBNU KH. Said Aqil Siradj Marah Dengan Adanya Konser BPIP</t>
  </si>
  <si>
    <t>KONSER MUSIK SOSIAL #2</t>
  </si>
  <si>
    <t>LEEPAS HANNTAM -HABIB UMAR ASSEGAF BANGIL -PETUGAS vs KONSER BPIP</t>
  </si>
  <si>
    <t>Dumai membara......... Konser BPIP menyakiti hati orang muslim</t>
  </si>
  <si>
    <t>Ketua MPR Minta Maaf Konser BPIP Tak Patuhi Social Distancing</t>
  </si>
  <si>
    <t>HABIB BAHAR DI TANGKAP AKIBAT CERAMAH || KONSER BPIP BEBAS DARI HUKUM</t>
  </si>
  <si>
    <t>KONSER KITA PANCASILA, 28 Oktober 2019</t>
  </si>
  <si>
    <t>Via Vallen - Konser Berbagi Kasih</t>
  </si>
  <si>
    <t>Presiden Jokowi Nonton Konser untuk Pantau Industri Kreatif</t>
  </si>
  <si>
    <t>Viral! Konser BPIP Kena Prank Lelang Motor 2,55 Milyar, Pemenang Lelang Ternyata Buruh Bangunan</t>
  </si>
  <si>
    <t>Jakarta, tvOnenews.com - Pernyataan Kepala BPIP, Prof. Yudian Wahyudi, mengatakan "agama musuh besar Pancasila" menuai kontroversi. Walau sudah diluruskan, lontaran copot kepala BPIP hingga tagar bubarkan BPIP masih menggema di jagad maya. Lantas, di mana letak agama musuh Pancasila? Seperti apa memaknainya?
#ILCBPIP #BPIP #ILC</t>
  </si>
  <si>
    <t>#Viral
#BeritaTerheboh
#Politik
KONSER amal untuk melawan wabah tanggal 17 Mei malam terasa janggal. Penyelenggaranya Badan Pembina Ideologi Pancasila (BPIP) bekerjasama dengan MPR RI, Gugus Tugas Covid 19 dam instansi lain.
Artikel ini telah tayang di Rmol.id dengan judul "Konser Yang Menyinggung Umat Islam", https://rmol.id/read/2020/05/17/435261/konser-yang-menyinggung-umat-islam.</t>
  </si>
  <si>
    <t>Keberadaan Badan Pembinaan Ideologi Pancasila (BPIP) yang diisi sejumlah tokoh, termasuk mantan Presiden Megawati Sukarnoputri dipertanyakan sejumlah pihak. Tak ada jaminan lembaga itu akan berfungsi maksimal.
Badan setingkat menteri yang semula bernama Unit Kerja Pembinaan Ideologi Pancasila itu bahkan dinilai tak mampu meredam permasalahan radikalisme yang belakangan marak terjadi.
Apa pentingnya BPIP untuk rakyat Indonesia saat ini? Hal itulah yang dibahas dalam program Indonesia Lawyers Club ILC tvOne 5 Juli 2018.
SUBSCRIBE:    https://goo.gl/Ugi4aE
TWITTER:    https://twitter.com/tvOneNews
FACEBOOK:    http://facebook.com/tvOneNews
INSTAGRAM:    http://instagram.com/tvOneNews
---------------------------------------------------------------------------------</t>
  </si>
  <si>
    <t>Tonton tayangan lengkap Indosiar di vidio.com atau klik http://bit.ly/tayanganlengkapIndosiar
Salurkan sumbangan Anda untuk membantu tenaga medis dan masyarakat yang terkena dampak pandemi melalui https://bit.ly/KonserSatuIndonesia
Follow Indosiar juga di Sosial Media ya Indosiar Mania!
Facebook: bit.ly/FBIndosiar
Twitter: bit.ly/TWIndosiar
Instagram: @Indosiar</t>
  </si>
  <si>
    <t>Dalam upaya membantu masyarakat terdampak covid-19, PT Elang Mahkota Teknologi atau Emtek yang menaungi melakukan berbagai penggalangan donasi. Salah satunya menggelar konser akbar bertajuk ‘Konser Amal Satu Indonesia’ yang disiarkan langsung SCTV, Indosiar, O'chanel serta live streaming di aplikasi Vidio.com.
Selama konser berlangsung, pemirsa diajak ikut berdonasi lewat Yayasan Pundi Amal Peduli Kasih, yang selama ini menyalurkan bantuan dalam program Emtek Peduli Corona.
Tonton tayangan lengkap Indosiar di vidio.com atau klik http://bit.ly/tayanganlengkapIndosiar
Follow Indosiar juga di Sosial Media ya Indosiar Mania!
Facebook: bit.ly/FBIndosiar
Twitter: bit.ly/TWIndosiar
Instagram: @Indosiar</t>
  </si>
  <si>
    <t>Demi meringankan beban masyarakat di tengah pandemi covid-19, PT Elang Mahkota Teknologi (Emtek Group), Minggu malam (10/5), menggelar Konser Amal Satu Indonesia. Dengan menggandeng ratusan artis papan atas, di antaranya Agnez Mo, Rossa, Rhoma Irama, dan Iwan Fals, konser amal yang dipandu dari Studio 6 Indosiar Emtek City, Jakarta Barat, berhasil mengumpulkan dana Rp2,8 miliar lebih, dari penonton setia SCTV, Indosiar, dan O Channel.
#MediaKawalCovid #DiRumahAja #PeduliSekitarKita #JanganMudik
Tonton full episode program SCTV klik http://bit.ly/fullepsSCTV
Follow media sosial SCTV lainnya!
Instagram : https://www.instagram.com/sctv
Facebook : https://www.facebook.com/SCTV
Twitter : https://twitter.com/SCTV</t>
  </si>
  <si>
    <t>Pandemi corona telah merenggut banyak nyawa. Termasuk dengan para tenaga medis yang selama ini menjadi garda terdepan dalam memerangi wabah corona. 
Follow Indosiar juga di Sosial Media ya Indosiar Mania!
Facebook: bit.ly/FBIndosiar
Twitter: bit.ly/TWIndosiar
Instagram: @Indosiar</t>
  </si>
  <si>
    <t>#Terserahindonesia #KonserBPIP
Copyright Disclaimer :
- Under section 107 of the Copyright Act of 1976
- Every Video, Audio, Footage, Image etc in this content under terms of Fair Use, Permitted by Copyright Statute.
- Every Content in this Channel for purpose such as Education, News Report, interpretation etc.</t>
  </si>
  <si>
    <t>NARASI POLITIK Chanel ini yang Berisi Berita &amp; Informasi Seputar berita politik di indonesia dengan tontonan yang menarik jangan lupa bahagia ya gaes.
# Jangan lupa juga Share / Bagikan vidio yang ada di channel ini agar bisa bermanfaat kepada seluruh saudara kita Terima kasih atas partisipasinya gaes semoga dapat pahala . news berita terbaru berita terkini</t>
  </si>
  <si>
    <t>NARASI POLITIK Chanel ini yang Berisi Berita &amp; Informasi Seputar berita politik di indonesia dengan tontonan yang menarik jangan lupa bahagia ya gaes.
# Jangan lupa juga Share / Bagikan vidio yang ada di channel ini agar bisa bermanfaat kepada seluruh saudara kita Terima kasih atas partisipasinya gaes semoga dapat pahala . news berita terkini berita terbaru psbb joko widodo habib bahar bebas dari penjara cak nun terbaru 2020</t>
  </si>
  <si>
    <t>NARASI POLITIK Chanel ini yang Berisi Berita &amp; Informasi Seputar berita politik di indonesia dengan tontonan yang menarik jangan lupa bahagia ya gaes.
# Jangan lupa juga Share / Bagikan vidio yang ada di channel ini agar bisa bermanfaat kepada seluruh saudara kita Terima kasih atas partisipasinya gaes semoga dapat pahala . news berita terkini berita terbaru psbb habib bahar bebas dari penjara</t>
  </si>
  <si>
    <t>kami menyajikan kumpulan berita politik baik dalam dan luar negeri secara singkat,padat dan akurat.semoga berita yang kami sajikan menjadikan wawasan dan manfaat bagi pemirsa.</t>
  </si>
  <si>
    <t>Muhammad Nuh
Konser BPIP
Pemenang Lelang Motor Listrik Gesit Rp 2,5 M, Ternyata Bukan Pengusaha Tetapi Seorang Buruh Harian
#reborntv</t>
  </si>
  <si>
    <t>PEDASS !! DEMOKRAT KRITIK BPIP SOAL KONSER MUSIK, BUANG2 DUIT !!
Sumber : https://www.gelora.co/2020/05/konser-bpip-saat-wabah-corona-pd-jangan.html</t>
  </si>
  <si>
    <t>VIRAL !! PANEN PENOLAKAN KONSER BPIP, SAAT AKHIR RAMADHAN
Sumber : https://seleb.tempo.co/read/1343416/penolakan-konser-berbagi-kasih-memuncaki-trending-topic-twitter</t>
  </si>
  <si>
    <t>https://youtu.be/YBx96ymYoro 
MENGEJUTKAN!! GEGARA ISI PENGAJIAN HABIB BAHAR DITANGKAP LAGI, KONSER AMAL BPIP DISOROT NETIZEN
Habib Bahar bin Smith kembali dijebloskan ke penjara. Ia diamankan kembali pada Selasa (19/5) dini hari di pesantrennya, Pondok Pesantren Tajul Alawin, Kampung Poktua, Desa Pabuaran, Kecamatan Kemang, Kabupaten Bogor. 
========================================
Enjoy Channel merupakan  Channel yang membahas berita teraktual yang sedang menjadi sorotan Publik. Channel ini juga membahas tentang kebijakan yang menyangkut hajat hidup orang banyak.. Dan yang penting lagi Channel ini menyajikan informasi dengan kejadian yang sebenarnya. No Hoax. Bicara apa adanya, bloko sutho.
Terimakasih sudah menonton dan mensuport Enjoy Channel, semoga tayangan yang kami sajikan bisa bermanfaat bagi saudara saudara sekalian dimanapun berada. 
Dan Silahkan teman-teman beri masukan di kolom komentar dan mari bantu bangun Enjoy Channel ini dengan cara tekan tombol Subcribe,Like dan tekan tanda Lonceng Notifikasi agar tidak ketinggalan video-video terbaru dari kami.
Kontak Email :
kampunga908@gmail.com
-----------------------------------------
For copyright matters please contact us at: kampunga908@gmail.com
Thank You to everyone for watching this and for all of your support!
Copyright Disclaimer:
Title 17, US Code (Sections 107-118 of the copyright law, Act 1976):
All media in this video is used for purpose of review &amp; commentary under terms of fair use. 
All footage, &amp; images used belong to their respective companies.
Fair use is a use permitted by copyright statute that might otherwise be infringing.</t>
  </si>
  <si>
    <t>#BERITATERBARUHARIINI #BERITATERBARU #GARUDAHITAM
BUAT TEMAN - TEMAN YANG SUDAH SUPORT CHANEL INI TERIMA KASIH BANYAK, DAN BAGI KALIAN YANG BELUM SUBSCRIBE CHANNEL INI SILAHKAN KLIK TOMBOL SUBSCRIBENYA YA TEMAN TEMAN
AGAR DAPAT NOTIFIKASI UNTUK VIDEO TEBARU DARI KAMI
#VIRALHARIINI #BERITAVIRAL #BERITAVIRALHARIINI #BERITAHARIINI #BERRITATERKINI #INFOHARIINI #INFOTERKINI #INFOTERBARUHARIINI #POLITIKINDONESIA #IFOUPDATE #BERITAUPDATE #INFOTERBARU #INFOPOPULER #BERITAPOPULER #BERITAPOPULERHARIINI #POLTIKHARIINI #KABARTERBARU #KABARTERBARUHARIINI
berita terbaru hari ini,garuda hitam,berita terbaru,berita hari ini,berita terkini,info hari ini,info terkini,info terbaru hari ini,politik indonesia,info update,berita update,info terbaru,info populer,info berita,info berita terkini,viral hari ini,berita populer hari ini,politik hari ini,uas,konser amal,psbb,kh said aqil siradj,fatwa mui,fatwa pbnu,news,indonesia,debat,ceramah uas terbaru,fpi,pbnu,BPIP,yudian wahyudi,shalat ied,jangan mudik,nu</t>
  </si>
  <si>
    <t>Tanggal Tayang: 23/02/2020
Program berita harian yang menyajikan Informasi tercepat dan teraktual secara detail dari berbagai bidang secara LIVE, mulai dari peristiwa politik, hukum, sosial, budaya, ekonomi, dan olah raga, baik dari dalam ataupun luar negeri. Terdapat laporan langsung tim liputan handal kami dari tempat peristiwa yang bisa dijadikan sumber referensi informasi Anda. Dipandu oleh para host yang menarik, dengan gaya santai dan ringan. Saksikan iNews Pagi, iNews Siang, iNews Sore, dan iNews Malam, hanya di iNews agar Anda tidak tertinggal informasi.
Subscribe iNews Official Youtube Channel:
https://www.youtube.com/OfficialiNews?sub_confirmation=1
Follow Our Official Twitter: https://twitter.com/OfficialiNewsTV
Check Our Official Website: https://www.inews.id
Like Our Official Facebook: https://www.facebook.com/OfficialiNews
Follow Our Official Instagram: https://www.instagram.com/officialinewstv
Saksikan info berita terkini di:
iNews Pagi: Senin – Jumat Pukul 06.00 - 07.30 WIB | Sabtu – Minggu Pukul 04.30 - 06.30 WIB
iNews Siang: Senin – Jumat Pukul 12.00 - 13.30 WIB | Sabtu – Minggu Pukul 11.00 - 12.30 WIB
iNews Sore: Setiap Hari Pukul 17.30 - 19.00 WIB |  Sabtu - Minggu Pukul 16.30 - 18.00 WIB
iNews Malam: Senin – Jumat 21.00 - 22.00 WIB
Sabang, Lampung, Pelaihari, Banjarmasin, Masohi - 50 UHF | Lhokseumawe, Jabodetabek - 30 UHF | Banda Aceh - 40 UHF | Medan, Pontianak, Semarang - 45 UHF | Pematang Siantar - 58 UHF | Pekan Baru - 48 UHF | Tanah Datar, Bukit Tinggi, Palangkaraya - 33 UHF | Padang, Cirebon - 31 UHF | Batam, Samarinda - 61 UHF | Palembang, Kendari - 44 UHF | Pangkal Pinang - 37 UHF | Bengkulu, Merauke - 24 UHF | Bandung - 22 UHF | Tasikmalaya - 52 UHF | Magelang - 54 UHF | Surabaya - 62 UHF | Denpasar - 53 UHF | Mataram - 38 UHF | Kupang, Gorontalo 56 UHF | Makassar - 51 UHF | Mamuju - 28 UHF | Tarakan - 41 UHF | Palu - 45 UHF | Manado - 26 UHF | Ternate, Manokwari - 34 UHF | Indovision -Channel 83 |Top TV - Channel 83 | Okevision - Channel 101</t>
  </si>
  <si>
    <t>Aneh, di tengah kebijakan PSBB dan bulan Ramadhan masih terfikir dan mampu mengadakan konser berskala "kenegaraan" yang diselenggarakan oleh badan Pembina Ideologi Pancasila (BPIP) bekerjasama dengan MPR RI dianggap menyinggung umat islam.
Sumber Berita : 
https://www.gelora.co/2020/05/konser-yang-menyinggung-umat-islam.html
Credit Music : 
Music: Inspiring Story - AShamaluevMusic
Music Link: https://youtu.be/V2Y_insWp_o 
Selamat Datang di Channel Fosil tv, Channel yang konsisten menyajikan berita / info pilihan terbaru, teraktual dan bersumber dari berbagai media resmi.
Selamat Datang di Channel Fosil tv, Channel yang konsisten menyajikan berita / info pilihan terbaru, teraktual dan bersumber dari berbagai media resmi.
.......................................................................................................................
Instagram : https://www.instagram.com/fosil.tv
Twitter : https://twitter.com/FosilTv
Facebook : https://www.facebook.com/Fosiltv
Thanks for all your Support
_
For Business and Copyright Matters : wplhfosil@gmail.com
Copyright Disclaimer :
- Under section 107 of the Copyright Act of 1976
- Every Video, Audio, Footage, Image etc in this content under terms of Fair Use, Permitted by Copyright Statute.
- Every Content in this Channel for purpose such as Education, News Report, interpretation etc.</t>
  </si>
  <si>
    <t>https://youtu.be/Sq2-lgVnGD8 
Heboh!! BPIP Gelar Konser Solidaritas Kemanusiaan panen Kritik dari Warganet
Pada hari ini Badan Pembinaan Ideologi Pancasila (BPIP) akan menggelar konser solidaritas kemanusiaan di tengah pandemi virus corona baru Covid-19. Konser bertajuk 'Bersatu Melawan Korona' itu menuai sorotan dari publik.
Dan Konser tersebut merupakan hasil kerjasama BPIP dengan MPR RI, Indika Foundation,Gugus Tugas Percepatan Penanganan COVID-19 dan GSI Lab.
Dan Rencananya konser digelar pada Minggu (17/5/2020) pukul 19.30 WIB dan disiarkan di berbagai saluan televisi.
========================================
Enjoy Channel merupakan  Channel yang membahas berita teraktual yang sedang menjadi sorotan Publik. Channel ini juga membahas tentang kebijakan yang menyangkut hajat hidup orang banyak.. Dan yang penting lagi Channel ini menyajikan informasi dengan kejadian yang sebenarnya. No Hoax. Bicara apa adanya, bloko sutho.
Terimakasih sudah menonton dan mensuport Enjoy Channel, semoga tayangan yang kami sajikan bisa bermanfaat bagi saudara saudara sekalian dimanapun berada. 
Dan Silahkan teman-teman beri masukan di kolom komentar dan mari bantu bangun Enjoy Channel ini dengan cara tekan tombol Subcribe,Like dan tekan tanda Lonceng Notifikasi agar tidak ketinggalan video-video terbaru dari kami.
Kontak Email :
kampunga908@gmail.com
-----------------------------------------
For copyright matters please contact us at: kampunga908@gmail.com
Thank You to everyone for watching this and for all of your support!
Copyright Disclaimer:
Title 17, US Code (Sections 107-118 of the copyright law, Act 1976):
All media in this video is used for purpose of review &amp; commentary under terms of fair use. 
All footage, &amp; images used belong to their respective companies.
Fair use is a use permitted by copyright statute that might otherwise be infringing.</t>
  </si>
  <si>
    <t>For Business and Copyright Matters : darmawanagus9147@gmail.com
#terserahindonesia #IndonesiaTerserah #KonserBPIP
Copyright Disclaimer :
- Under section 107 of the Copyright Act of 1976
- Every Video, Audio, Footage, Image etc in this content under terms of Fair Use, Permitted by Copyright Statute.
- Every Content in this Channel for purpose such as Education, News Report, interpretation etc.</t>
  </si>
  <si>
    <t>Video Viral PSBB! Baku Hantam HABIB UMAR ASSEGAR BANGIL &amp; Satpol PP vs KONSER BPIP
habib umar assegaf bangil,
Umar Abdullah Assegaf,
Habib Umar,
__
CATATAN : GAMBAR HANYALAH ILUSTRASI
__
Ikuti Media Sosial kami : 
Follow fanpag-nya TOP'rs : https://web.facebook.com/TOP.Pendidikan/
Subscribe channel TOP'rs : https://www.youtube.com/c/TOPPendidikan
Terima kasih sudah mensupport channel &amp; Fanepage kami, semoga tayangan video kami selanjutnya, bisa lebih anda sukai, lebih kreatif, lebih bermartabat dan bermanfaat-nya dapat dirasakan oleh semua orang. dukungan terus Channel TOP – Pendidikan ini dengan cara Subscribe, like, Comment dan Share, kami mengucapkan banyak terima kasih
Hormat kami,
Admin ~ 
TOP - Pendidikan
Admin TOP - Pendidikan
Thanks for all your Support.
__________________________________________________________________________________________________
For Business and Copyright Matters : totpendidikan.Official@gmail.com
Copyright Disclaimer :
- Under section 107 of the Copyright Act of 1976
- Every Video, Audio, Footage, Image etc in every content under terms of Fair Use, Permitted by Copyright Statute.
- Every Content in this Channel for purpose such as Education, New</t>
  </si>
  <si>
    <t>WAH! Konser BPIP KEN4 FR4N6, M Nuh Pemenang Lelang Motor JKW Rp 2,5 M Ternyata Seorang Buruh Harian#miminnews</t>
  </si>
  <si>
    <t>M1RIIIS ...! Di Tengah P4NDEM1 K0R0N4, BPIP Akan 6EL4R KONSER MUSIK,Dengan tajuk Bersatu MEL4W4N K0R0N4, Minggu 17 Mey 2020</t>
  </si>
  <si>
    <t>Pimpinan Badan Pembinaan Ideologi Pancasila ( BPIP) menyampaikan ucapan selamat kepada Presiden Joko Widodo yang berdasarkan hitung cepat sejumlah lembaga survei, memenangkan Pemilu 2019. 
Demikian ungkap Ketua Dewan Pengarah BPIP Megawati Soekarnoputri saat BPIP bertemu Presiden Jokowi di Istana Merdeka, Jakarta, Kamis (9/5/2019). 
"Kami mengucapkan selamat karena dari hasil sementara hitungan, Bapak beserta Pak Ma'ruf Amin mendapatkan hasil dilantik menjadi Presiden kembali dengan Pak Wapres-nya, Pak Ma'ruf Amin," ujar Megawati. 
Namun, Megawati juga mengatakan bahwa seluruh pihak harus tetap menunggu Komisi Pemilihan Umum (KPU) melakukan penetapan secara resmi, 22 Mei 2019 mendatang.
Pertemuan para pimpinan BPIP dengan Presiden Jokowi sendiri adalah untuk menyampaikan laporan rutin tentang kegiatan BPIP. 
Diketahui, berdasarkan ketentuan, BPIP harus menyampaikan laporannya setiap 3 bulan sekali kepada Kepala Negara. "Dan tentunya karena sudah beberapa bulan kita belum bertemu kembali, jadi banyak yang ingin kami sampaikan ya," lanjut Megawati. 
Pertemuan BPIP dengan Presiden Jokowi selanjutnya itu pun berlangsung tertutup dari media massa.(*)</t>
  </si>
  <si>
    <t>Tonton tayangan lengkap Indosiar di vidio.com atau klik http://bit.ly/tayanganlengkapIndosiar
Follow Indosiar juga di Sosial Media ya Indosiar Mania!
Facebook: bit.ly/FBIndosiar
Twitter: bit.ly/TWIndosiar
Instagram: @Indosiar</t>
  </si>
  <si>
    <t>Untuk Berlangganan Di Channel ini : https://www.youtube.com/channel/UCu-foGDDKKFlymUm1K4zUsw?sub_confirmation=1
Sumber Artikel Lebih Lengkap   : https://seword.com/category/politik
NOTE : Untuk Pengalaman Kualitas yang lebih baik, gunakan Earphone / Headphone Anda.
______________________________________________
Thanks for all your Support
______________________________________________
For Business and Copyright Matters : Mudicipta@gmail.com
Our Social Network : 
Facebook : https://www.facebook.com/Mudicipta
Instagram : https://www.instagram.com/Mudi_cipta
Copyright Disclaimer :
- Under section 107 of the Copyright Act of 1976
- Every Video, Audio, Footage, Image etc in this content under terms of Fair Use, Permitted by Copyright Statute.
- Every Content in this Channel for purpose such as Education, News Report, interpretation etc.</t>
  </si>
  <si>
    <t>Berita update poltik populer atau kabar hari ini dan berita terbaru hari ini dan berita politik hari ini serta breaking news dan youtube news adalah tentang pilpres 2024 ini juga menjadi berita terkini yaitu berita tkn dan bpn antara jokowi dan prabowo dan juga tentang putusan mk sehingga pa 212 akan adakan ijtima' ulama 4 dan ini merupakan berita update bagaiman kabar kpu dan bawaslu juga mahkamah konstitusi setelah pidato prabowo dan pidato jokowi dikarenakan prabowo kalah dan jokowi menang calon pilpres ini calonnya prabowo sandi dan jokowi ma'ruf juga sidang mk yang ada di NEWS TERBARU live yang juga disiarkan tvone cnn kompas tv semoga berita terkini ini menjadi berita viral, dan kami juga menyediakan ceramah agama yang dibawakan oleh para ustadz terkenal di indonesia.
TERIMA KASIH SUDAH MENSUPORT CHANNEL KAMI, SEMOGA TAYANGAN YG KAMI SAJIKAN BISA BERMANFAAT UNTUK NETIZEN DI MANAPUN ANDA BERADA.
SILHAKAN KIRIM MASUKAN DI KOLOM KOMENTAR DAN MARI BANTU BANGUN CHANNEL INI DENGAN CARA KLIK LIKE JIKA ANDA SUKA, SUBSCRIBE JIKA INGIN MELIHAT UPDATE TAYANGAN TERBARU DAN MENARIK LAINNYA.
Subscribe Channel Sekarang PERSEPSI TV !!!
#persepsitv #newshariini #newsterbaru #newsterakhir</t>
  </si>
  <si>
    <t>TERBONGKAR! SBY Marah Besar Sebut Konser Amal BPIP Alihkan Isu Kegagalan Jokowi Atasi K0R0NA!
Note # For a better Quality Experience, use your Earphone/Headphone 
__
Thanks for all your Support
__
#Berita Terbaru Hari Ini
#Berita Viral
#Berita Populer
#Berita Jokowi
#Berita Prabowo
#Politik Indonesia</t>
  </si>
  <si>
    <t>News Aktual Terkini Adalah Kumpulan Berita Opini terbaru
Mensajikan Konten Berkualitas Dirangkum
Dari Berbagai website Resmi,
Serta membahas Berita Politik Terbaru Berita viral hari ini, Berita terupdate saat ini Berita hari ini Sesuai Fakta dan tentunya jauh dari Kata Hoax,
Agar memberi manfaat kepada Penonton setia "News Aktual Terkini"
●Jangan lupa juga Share / Bagikan vidio yang ada di channel ini agar bisa bermanfaat kepada seluruh saudra kita Terima kasih
#BeritaTerkini #Beritaterupadate #BeritaHariini#BreakingNews #HotNews #BeritaPolitikHariini#BeritaTerbaruHariini #beritaopini #beritaviral#beritapopule
#VIRALHARIINI #BERITAVIRAL #BERITAVIRALHARIINI #BERITAHARIINI #BERRITATERKINI #INFOHARIINI #INFOTERKINI #INFOTERBARUHARIINI #POLITIKINDONESIA #IFOUPDATE #BERITAUPDATE #INFOTERBARU #INFOPOPULER #BERITAPOPULER #BERITAPOPULERHARIINI #POLTIKHARIINI #KABARTERBARU #KABARTERBARUHARIINI</t>
  </si>
  <si>
    <t>MENGEJUTKAN ❗BERITA HARI INI, JOKOWI 17 MEI 2020 BPIP, BERITA TERKINI</t>
  </si>
  <si>
    <t>#FAKTA BARU#
BERITA BARU HARI INI
BERITA TERBARU HARI INI
BERITA TERKINI HARI INI
BERITA SIANG HARI INI
BERITA MALAM INI
BERITA PALING AKTUAL HARI INI
BERITA POLITIK PALING POPULER HARI INI
berita pagi ini, berita malam ini, berita terbaru, berita hari ini, berita politik, berita politik terbaru, berita politik hari ini, berita populer, berita update, berita prabowo terbaru, berita jokowi terkini, jokowi hari ini, prabowo terbaru
#BeritaHariIni#InfoTerkini#
Terima Kasih Atas Kunjungan Anda. Semoga Bermanfaat.</t>
  </si>
  <si>
    <t>Konser Kebangsaan “Apresiasi Prestasi Pancasila 2019” di De Tjolomadoe. Sudhamek AWS, Dewan Pengarah BPIP: Inilah target utama kami, untuk mengarusutamakan kembali Pancasila di bumi Indonesia.
Twitter:    https://twitter.com/tvOneNews
Facebook:    http://facebook.com/tvOneNews
Instagram:    http://instagram.com/tvOneNews
---------------------------------------------------------------------------------</t>
  </si>
  <si>
    <t>Konser yang diselenggarakan oleh BPIP dalam rangka menggalang dana untuk covid 19 kena prank.Pasalnya dalam konser ada lelang sepeda motor listrik yang dimenangkan oleh M Nuh dengan harga fantastis Rp 2,550 M.Ternyata ia bukan pengusaha melainkan seorang buruh harian.M Nuh harus berurusan dengan polisi kasus penipuan publik.</t>
  </si>
  <si>
    <t>JAKARTA, KOMPAS.TV - Komunitas bersama jaga Indonesia, menginisiasi konser solidaritas bertajuk ''Bersama Jaga Indonesia'', Sabtu malam.
Konser para musisi tanah air ini, ditayangkan oleh 6 stasiun TV Nasional, dan berhasil mengumpulkan donasi hingga empat miliar rupiah.
Presiden Joko Widodo mengapresiasi gelaran konser solidaritas bertajuk \"Bersama Jaga Indonesia\",yang menampilkan puluhan artis tanah air.
Konser ini telah disiarkan serentak Sabtu malam, di enam stasiun tv nasional, termasuk Kompas TV.
Konser yang didukung Kemenparekraf ini, dinilai menjadi salah satu instrumen hadirnya Pemerintah, untuk membantu pelaku dan pekerja di sektor pariwisata, dan ekonomi kreatif, dalam menghadapi dampak covid-19.
Selain suguhan hiburan bagi masyarakat yang berada di rumah, konser ini juga untuk penggalangan dana yang bekerja sama dengan kitabisa.com. 
Dengan donatur besar dari beberapa bank nasional, dan aplikator online.
Hingga akhir konser, donasi terkumpul mencapai empat miliar rupiah.
Tak hanya dana terkumpul yang cukup fantastis, semoga saja konser ini dapat memberikan semangat kepada masyarakat luas, dalam menghadapi pandemi virus corona, bersama-sama.</t>
  </si>
  <si>
    <t>Jangan Lupa Like,Coment,Share&amp;Subscribe Video Terbaru Dr Channel Agung Mujahid 411.
Jangan Lupa Utk Tekan Tombol Loncengnya Agar Anda Tdk Ketinggalan Kabar2,Info2,Berita2&amp;Video2 Yg Terbaru,Terupdate,Teraktual&amp;Terpercaya Yg Hanya Ada Di Channel Agung Mujahid 411.
Jangan Lupa Utk Terus Menyaksikan Semuanya Video2 Lainnya Yg Ada Di Channel Agung Mujahid 411&amp;Jangan Lupa Utk Tekan Tombol Likenya Jg Ya.
Terima Kasih Telah Bergabung Di Channel Agung Mujahid 411.
Selamat Menyaksikan Video Terbaru Dr Channel Agung Mujahid 411.
Semoga Bermanfaat Utk Kita Semua.....</t>
  </si>
  <si>
    <t>WOW !! KONSER BPIP DIKRITIK HABIS TIDAK JAGA JARAK, BAMSOET MINTA MAAF 
Sumber : https://www.gelora.co/2020/05/konser-virtual-corona-dikritik-habis.html
https://www.cnnindonesia.com/nasional/20200518080955-20-504316/hujan-kritik-konser-amal-corona-ala-bpip</t>
  </si>
  <si>
    <t>Konser Penggalangan Dana untuk Korban Covid-19 - BERSATU MELAWAN CORONA
kitabisa.com/bersatuberbagikasih
Jangan lewatkan live streaming Kompas TV 24 jam non stop di https://www.kompas.tv/live. Agar tidak ketinggalan berita-berita terkini, terlengkap, serta laporan langsung dari berbagai daerah di Indonesia, yuk subscribe channel youtube Kompas TV. Aktifkan juga lonceng supaya kamu dapat notifikasi video terbaru dari Kompas TV. 
Media sosial Kompas TV: 
Facebook: https://www.facebook.com/KompasTV 
Instagram: https://www.instagram.com/kompastv 
Twitter: https://twitter.com/KompasTV 
LINE: https://line.me/ti/p/%40KompasTV</t>
  </si>
  <si>
    <t>Bikin resah Konser BPIP tanggal 17 Mei menuai sorotan dari publik, bahkan tidak sedikit menyakiti hati masyarakat, terlbih karena masih dalam kondisi Psbb, dan berada dalam suasana Ramadhan, ditambah lagi tempat ibadah masih belum diperbolehkan buka, sedangkan Mall sudah buka dan sebagian masyarakat juga banyak yang tidak patuh atas himbauan tersebut.
Konser tersebut semakin buat publik marah karena tersebar beberapa foto yang mengabaikan anjuran pemerintah itu sendiri dalam protokol kesehatan.
➖➖➖➖➖➖➖➖➖➖
Nah teryata Nais pipel ini penyebabnya kenapa konser itu dbuat, dan juga kekeliruan yang terjadi didalamnya.</t>
  </si>
  <si>
    <t>Pimpinan MPR dan BPIP baru saja menyelenggarakan konser amal untuk menggalag dana yang ditujukan kepada korban corona. Konser ini berhasil menggalang dana sebesar Rp4 miliar. Namun ada banyak yang mengkritik dan menyerang acara ini. Mengapa? Simak penjelasan lengkap Ade Armando di Logika Ade Armando hanya di Cokro TV.</t>
  </si>
  <si>
    <t>Presiden Joko Widodo membuka konser amalpenggalangan dana secara virtual bertajuk "Berbagi Kasih Bersama Bimbo, Bersatu Melawan Corona" yang disiarkan di sejumlah stasiun televisi, Minggu (17/5). 
DI KUTIP DARI CNN INDONESIA
TVRI 
dan link video
https://youtu.be/8UmY_M0b4bA</t>
  </si>
  <si>
    <t>Pernyataan Kepala BPIP, Prof. Yudian Wahyudi, mengatakan "agama musuh besar Pancasila" menuai kontroversi. Walau sudah diluruskan, lontaran copot kepala BPIP hingga tagar bubarkan BPIP masih menggema di jagad maya. Lantas, di mana letak agama musuh Pancasila? Seperti apa memaknainya?
#ILCBPIP #BPIP #ILC</t>
  </si>
  <si>
    <t>Konser amal virtual bertajuk bersatu melawan corona digelar, MPR RI, BPIP, dan BNPB, untuk membantu masyarakat terutama para seniman dan pekerja seni yang terdampak pandemi covid-19.
Dalam sambutannya, Presiden Joko Widodo mengajak seluruh elemen masyarakat untuk bersatu melawan pandemi.
Tonton full episode program SCTV klik http://bit.ly/fullepsSCTV
Follow media sosial SCTV lainnya!
Instagram : https://www.instagram.com/sctv
Facebook : https://www.facebook.com/SCTV
Twitter : https://twitter.com/SCTV</t>
  </si>
  <si>
    <t>Ada satu momen dalam Konser Virtual Berbagi Bersatu Lawan Corona bersama Bimbo dan Artis Lainnya secara Virtual yang ditayangkan pada Minggu, 18 Mei malam yang dianggap tidak menerapkan protokol pencegahan COVID-19 dengan menjaga jarak atau physical distancing. 
Salah satu kritikan datang dari politikus Partai Demokrat. Ia menyertakan foto sejumlah pengisi acara berjejer tanpa ada jarak di atas panggung.
"Social distancing itu tidak sejalan dengan ajaran BPIP tentang Pancasila: Ayo bersatu melawan Korona!" tutur Rachland dalam akun @RachlanNashidik pada Senin, 18 Mei.
Menanggapi hal ini, Staf Khusus Dewan Pengarah BPIP Antonius Benny Susetyo selaku penyelenggara meminta maaf. Benny menjelaskan, satu momen di mana sejumlah pengisi acara yang berdiri di atas panggung tanpa ada jarak merupakan spontanitas dan tanpa unsur kesengajaan.
"Kami meminta maaf atas hal yang diperbincangkan ini. (Jejeran pengisi acara) ini hanya sebatas reaksi kegembiraan dan terjadi tanpa kesengajaan," kata Benny saat dikonfirmasi VOI, Senin, 18 Mei.
Lebih lanjut, salah satu anggota satgas kebudayaan penyelenggara konser ini menegaskan, konser amal untuk korban terdampak COVID-19 ini digelar dengan memenuhi protokol pencegahan virus corona, seperti menjaga jarak 2 meter saat tampil di atas panggung.
sumber : https://voi.id/artikel/baca/6066/konser-bersatu-melawan-corona-dikritik-tak-jaga-jarak-penyelenggara-minta-maaf
Dan Sumber lainnya
Kabulkanlah doa kami untuk kebaikan semuanya, Ya Allah. #puasa
#dirumahwe #cicingdiimah #moalkamanamana #livestreaming #sanestv #laintv #tvmedsos #StayAtHome #dirumahsaja</t>
  </si>
  <si>
    <t>Ketua MPR Bambang Soesatyo meminta maaf atas penyelenggaraan konser penggalangan dana untuk korban Covid-19 yang menjadi sorotan publik. 
Publik menilai konser tersebut mengabaikan protokol pembatasan sosial berskala besar (PSBB). 
Kritik itu bermula dari foto Bambang bersama grup musik Bimbo dan sejumlah tokoh lainnya di atas panggung yang viral di media sosial.
Dalam foto itu, mereka berpose sambil berdiri berjajar tanpa menjaga jarak. 
Konser yang digelar MPR bersama Badan Nasional Penanggulangan Bencana (BNPB) dan Badan Pembinaan Ideologi Pancasila (BPIP) itu diselenggarakan pada Minggu (17/5/2020) malam. 
"Saya mohon maaf. Itu semua salah saya yang tidak bisa menolak permintaan spontan teman-teman kru TV untuk berfoto bersama dengan saya dan musisi senior Sam dan Acil Bimbo," kata Bambang kepada wartawan, Selasa (19/5/2020). 
Bambang mengatakan foto tersebut secara spontan diambil seusai konser. Ia menceritakan saat itu para kru TV dan tokoh-tokoh yang terlibat dalam konser begitu senang karena acara berlangsung sukses. 
"Karena saking senangnya acara yang melibatkan banyak tokoh dan dipersiapkan hanya beberapa minggu berjalan lancar dan sukses," ucap Bambang.
"Saya juga tidak menyangka solidaritas dan kegotong-royongan serta respons masyarakat kita luar biasa untuk bisa saling membantu sesama saudara sebangsa dan setanah air hingga bocah kecil rela memecahkan celengannya untuk berdonasi," imbuhnya. 
Menurut Bambang, sejak awal tim yan terlibat dalam acara konser berkomitmen menerapkan protokol kesehatan, salah satunya menjaga jarak fisik. 
Ia pun menyatakan kelalaian penerapan protokol itu terletak pada dirinya. 
"Sejak awal kita semua sudah berupaya menjaga jarak. Jadi, kalau ada yang perlu disalahkan dari acara maupun dari foto yang seolah-olah mengabaikan protokol kesehatan, sayalah orangnya. Bukan yang lain. Karena mereka telah bekerja sukarela tanpa honor, termasuk Bimbo," kata Bambang.
Simak berita selengkapnya dengan klik link di bawah ini:
https://nasional.kompas.com/read/2020/05/19/19441671/ketua-mpr-minta-maaf-konser-amal-covid-19-abaikan-protokol-kesehatan
Penulis: Tsarina Maharani
Penulis Naskah: Rizkia Shindy
Video Editor: Dina Rahmawati
Media sosial Kompas.com :
Facebook: https://www.facebook.com/KOMPAScom/
Instagram: https://www.instagram.com/kompascom/
Twitter: https://twitter.com/kompascom
LINE: https://line.me/ti/p/@kompas.com</t>
  </si>
  <si>
    <t>JAKARTA, KOMPAS.TV - Relawan lintas budaya, seniman, artis dan petinggi negara serta MPR berkerja sama menggagas sebuah konser amal bertajuk \"Berbagi Kasih Bersama Bimbo\".
Konser ini akan menghadirkan sejumlah karya-karya Bimbo. Selain itu, musisi dan artis lainnya juga akan turut berpartisipasi dalam konser virtual ini.
Sam Bimbo berharap lagu-lagu yang akan dinyanyikan nanti dapat menggugah hati pemirsa untuk bisa berdonasi untuk membantu para relawan dan pemerintah dalam menangani Covid-19.
Konser ini diharapkan bisa memberikan kekuatan batin bagi masyarakat yang di Ramadhan kali ini harus turut menghadapi pandemi Covid-19.
Konser ini bekerja sama dengan Badan Pembinaan Ideologi Pancasila (BPIP), Badan Nasional Penanggulangan Bencana (BNPB), KADIN Indonesia, Trans Media Group, kitabisa.com, Gerakan Keadilan Bangun Solidaritas (GERAK BS), dan Generasi Lintas Budaya.
Hal ini disampaikan oleh Ishadi SK Komisaris Transmedia, Musisi Sam Bimbo, dan Artis Olivia Zalianty dalam konferensi pers di BNPB pada 29 April 2020.</t>
  </si>
  <si>
    <t>Pernyataan kepala BPIP yang baru dilantik oleh Presiden Joko Widodo, Prof Yudian Wahyudi tentang agama dan Pancasila mendadak jadi buah bibir dan sorotan pemberitaan. Beragam reaksi bermunculan dan tidak sedikit yang mengecam pernyataan tersebut. Kami akan membahasnya bersama Pipin Sopian Juru Bicara PKS dan Benny Susetyo Anggota BPIP.
Live streaming 24 jam: https://www.cnnindonesia.com/tv
Ikuti berita terbaru di tahun 2020 dengan kemasan internasional berbahasa Indonesia, dan jangan ketinggalan breaking news dengan berita terakhir dan live report CNN Indonesia di https://www.cnnindonesia.com/tv dan channel CNN Indonesia di Transvision. 
CNN Indonesia tergabung dalam grup Transmedia. Dalam Transmedia, tergabung juga Trans TV, Trans7, Detikcom, Transvision, CNN Indonesia.com dan CNBC Indonesia. 
Follow &amp; Mention Twitter kami:
@myTranstweet
@cnniddaily
@cnnidconnected 
@cnnidinsight 
@cnnindonesia 
Like &amp; Follow Facebook:
CNN Indonesia
Follow IG: 
cnnindonesiatv</t>
  </si>
  <si>
    <t>UCAPAN NGAWUR KEPALA BPIP YUDIAN WAHYUDI DIBANTAH HABIB HANIF ALATHOS, Lc. https://youtu.be/1CF1AQwO1gM 
Majelis Taklim Mingguan DPP FPI di Masjid Alislah Petamburan Tiga, Jakarta Pusat.
----------------------
UNTUK INFO UPDATE, SILAHKAN BERGABUNG BERSAMA TELEGRAM KAMI t.me/pecintahabibrizieq
Join juga bersama akun Line kami @oee8008j</t>
  </si>
  <si>
    <t>Presiden Joko Widodo melantik Yudian Wahyudi sebagai kepala Badan Pembinaan Ideologi Pancasila (BPIP) di Istana Negara, Rabu (5/2/2020). Jokowi meminta BPIP fokus pada penyaluran pemahaman pancasila kepada 192 juta anak di bawah sembilan tahun.
#Jokowi
#YudianWahyudi
#BPIP
Kunjungi juga social media channel kami :
Official Website: http://beritasatu.com
Twitter : https://twitter.com/Beritasatu
Facebook : https://www.facebook.com/beritasatu/
Instagram : https://www.instagram.com/beritasatu/</t>
  </si>
  <si>
    <t>#bpip #pancasila #bravosradio
Menurut Tokoh ini Badan Pembinaan Ideologi Pancasila Tidak perlu ada, kalaupun dipaksakan ada harus membongkar dan mereview nilai nilai pancasila disetiap instansi pemerintah apakah sudah sesuai dengan pancasila atau belum</t>
  </si>
  <si>
    <t>Badan Pembinaan Ideologi Pancasila (BPIP) menyiapkan sejumlah strategi membumikan nilai-nilai Pancasila kepada generasi muda.
Twitter:    https://twitter.com/tvOneNews
Facebook:    http://facebook.com/tvOneNews
Instagram:    http://instagram.com/tvOneNews
---------------------------------------------------------------------------------</t>
  </si>
  <si>
    <t>TRIBUN-VIDEO.COM - TNI AD kembali menghukum salah seorang prajuritnya lantaran ulah istri yang mem-posting sindiran kepada pemerintah di media sosial.
Kali ini, giliran Serda K, anggota Kodim Pidie yang dijatuhkan hukuman penahanan selama 14 hari dalam sidang pimpinan yang digelar Selasa (19/5/2020) pagi.
Dikutip dari Tribunnews.com, sidang tersebut dipimpin Jenderal Andika dan dihadiri Wakil Kepala Staf AD, Komandan Pusat Polisi Militer AD, Asisten Intelijen KSAD, Direktur Hukum AD, Kepala Pusat Sandi dan Siber AD, dan Kepala Dinas Penerangan AD.
Sidang digelar lantaran Jenderal Andika banyak mendapat laporan soal posting-an istri Serda K yang merupakan anggota Kodim Pidie, Aceh.
Istri Serda K berinisial AL membuat postingan tentang konser Bersatu Melawan Corona yang diadakan oleh Badan Pembinaan Ideologi Pancasila (BPIP).
Pada unggahannya, AL menautkan pemberitaan portal online swararakyat.com dan memberikan keterangan "Semoga Allah mengampuni dosa2 mu pakde (emoticon)."
Al kemudian juga aktif memberikan komentar di dalam postingannya itu.
Dalam sidang tersebut, diputuskan Serda K dijatuhi hukuman penahanan ringan selama 14 hari karena tidak mentaati perintah kedinasan yang sudah dikeluarkan berulang kali tentang larangan penyalahgunaan media sosial oleh Prajurit TNI AD dan keluarganya.
Selain itu, TNI AD mendorong proses hukum terhadap istri Serda K. Perempuan berinisial AL itu diduga melanggar UU ITE.
Selanjutnya, sidang disiplin militer terhadap Serda K akan digelar besok, Rabu (20/5) pagi, di Makodim Pidie. (Tribun-video.com/ Rena Laila)
Artikel ini telah tayang di Tribunnews.com dengan judul Lagi, KSAD Andika Perkasa Jatuhkan Vonis 14 Hari Tahanan, Istri Anggota TNI Posting Soal Konser BPIP, https://www.tribunnews.com/nasional/2020/05/19/lagi-ksad-andika-perkasa-jatuhkan-vonis-14-hari-tahanan-istri-anggota-tni-posting-soal-konser-bpip?page=all.</t>
  </si>
  <si>
    <t>Anda dapat menyaksikan "Konser Berbagi Kasih" yang didukung oleh artis top Indonesia. 
Terdapat sebuah motor bertanda tangan Presiden R.I Jokowi yang akan dilelang pada acara ini. 
Konser Berbagi Kasih
Minggu, 17 Mei 2020
Pukul 19.30 WIB di DAAI TV
Anda dapat menyaksikan live streaming dengan klik link tesebut : 
https://www.daaitv.co.id/DAAI-WP/live-streaming/
#daaitv #televisicintakasih #sebarkankebaikan #konserberbagikasih #covid_19 #pandemi #corona #dirumahaja #kabarbaik</t>
  </si>
  <si>
    <t>TRIBUN-VIDEO.COM - Sebuah potret Ketua MPR Bambang Soesatyo ada dalam sebuah konser amal Covid-19 menjadi perbincangan.
Pasalnya di tengah larangan mudik dan pelarangan aktivitas berkerumun, [emerintah justru menggelar konser penggalangan dana tanpa memperlakukan protokol kesehatan.
Menanggapi hal itu, Bambang Soesatyo lantas melontarkan permohonan maaf.
Dikutip dari Tribunnews.com, Ketua MPR Bambang Soesatyo meminta maaf atas penyelenggaraan konser penggalangan dana yang menjadi sorotan tersebut.
Diketahui, konser yang digelar MPR bersama Badan Nasional Penanggulangan Bencana (BNPB) dan Badan Pembinaan Ideologi Pancasila (BPIP) itu diselenggarakan pada Minggu (17/5/2020) malam.
Dalam sebuah foto, tampak Bambang bersama grup musik Bimbo dan sejumlah tokoh terlihat berdiri di atas panggung.
Namun mereka berpose berjajar tanpa menjaga jarak.
Saat dikonfirmasi, Bambang mengaku bahwa foto tersebut secara spontan diambil seusai konser.
"Saya mohon maaf. Itu semua salah saya yang tidak bisa menolak permintaan spontan teman-teman kru TV untuk berfoto bersama dengan saya dan musisi senior Sam dan Acil Bimbo," kata Bambang.
Ia bercerita, saai itu kru TV dan sejumlah tokoh begitu senang lantaran acara berlangsung sukses.
"Karena saking senangnya acara yang melibatkan banyak tokoh dan dipersiapkan hanya beberapa minggu berjalan lancar dan sukses," ucap Bambang.
Menurut Bambang, sejak awal tim yan terlibat dalam acara konser berkomitmen menerapkan protokol kesehatan, salah satunya menjaga jarak fisik.
Ia pun menyatakan kelalaian penerapan protokol itu terletak pada dirinya.
Sejak awal kita semua sudah berupaya menjaga jarak. Jadi, kalau ada yang perlu disalahkan dari acara maupun dari foto yang seolah-olah mengabaikan protokol kesehatan, sayalah orangnya. Bukan yang lain. Karena mereka telah bekerja sukarela tanpa honor, termasuk Bimbo," kata Bambang.
Dalam konser amal tersebut, diketahui telah behasil mengumpulkan sumbangan sebesar Rp4Miliar.
Dalam konser itu, digelar pula lelang sepeda motor listrik karya anak negeri.
Sepeda motor itu menjadi spesial lantaran dibubuhi tanda tangan Presiden Joko Widodo di bagian depan motor.
(Tribun-Video.com/Nila)
Artikel ini telah tayang di Kompas.com dengan judul "Ketua MPR Minta Maaf Konser Amal Covid-19 Abaikan Protokol Kesehatan", 
https://nasional.kompas.com/read/2020/05/19/19441671/ketua-mpr-minta-maaf-konser-amal-covid-19-abaikan-protokol-kesehatan?</t>
  </si>
  <si>
    <t>Anggota Dewan Pengarah Badan Pembinaan Ideologi Pancasila (BPIP), Mahfud MD memberikan klarifikasi terkait kontroversi Peraturan Presiden Nomor 42 Tahun 2018 mengenai besaran gaji yang diterima pejabat Badan Pembinaan Ideologi Pancasila (BPIP).
Dari salinan Perpres yang diteken Presiden Joko Widodo itu, besaran gaji ketua dewan pengarah BPIP sebesar Rp112 juta per bulan. Kemudian untuk anggota dewan pengarah sebesar Rp100 juta per bulan.
Melalui akun Twitternya, @mohmahfudmd, Mahfud mengatakan, UKP Pancasila (yang kemudian diubah menjadi BPIP) dibentuk sejak 7 Juni 2017. Selama setahun bekerja, Dewan Pengarah dan Pimpinan BPIP belum pernah digaji dan tidak pernah membicarakan masalah gaji.
Menteri Keuangan Sri Mulyani Indrawati menjelaskan terkait polemik gaji Ketua Dewan Pengarah Badan Pembinaan Ideologi Pancasila (BPIP) Megawati Soekarnoputri dan para anggotanya. Nilainya pun fantastis.
Sebagai Ketua Dewan Pengarah, Megawati memperoleh gaji paling besar, Rp112.548.000. Sementara delapan anggota Dewan Pengarah, masing-masing sebesar Rp100.811.000. 
Sri menjelaskan, gaji yang ditetapkan itu sebenarnya terlambat. Sebab, semenjak bekerja, baik sejak masih sebagai Unit Kerja Presiden hingga menjadi badan, Dewan Pengarah BPIP belum pernah digaji.
SUBSCRIBE:    https://goo.gl/Ugi4aE
TWITTER:    https://twitter.com/tvOneNews
FACEBOOK:    http://facebook.com/tvOneNews
INSTAGRAM:    http://instagram.com/tvOneNews
---------------------------------------------------------------------------------</t>
  </si>
  <si>
    <t>Tanggal Tayang: 29/05/18
Program berita harian yang menyajikan Informasi tercepat dan teraktual secara detail dari berbagai bidang secara LIVE, mulai dari peristiwa politik, hukum, sosial, budaya, ekonomi, dan olah raga, baik dari dalam ataupun luar negeri. Terdapat laporan langsung tim liputan handal kami dari tempat peristiwa yang bisa dijadikan sumber referensi informasi Anda. Dipandu oleh para host yang menarik, dengan gaya santai dan ringan. Saksikan iNews Pagi, iNews Siang, iNews Sore, dan iNews Malam, hanya di iNews agar Anda tidak tertinggal informasi.
Subscribe iNews Official Youtube Channel:
https://www.youtube.com/OfficialiNews
Follow Our Official Twitter: https://twitter.com/OfficialiNewsTV
Check Our Official Website: http://tv.inews.id/
Like Our Official Facebook: https://www.facebook.com/OfficialiNews
Follow Our Official Instagram: https://www.instagram.com/officialinewstv
Saksikan info berita terkini di:
iNews Pagi: Senin – Jumat Pukul 06.00 - 07.30 WIB | Sabtu – Minggu Pukul 04.30 - 06.30 WIB
iNews Siang: Senin – Jumat Pukul 12.00 - 13.30 WIB | Sabtu – Minggu Pukul 11.00 - 12.30 WIB
iNews Sore: Setiap Hari Pukul 17.30 - 19.00 WIB |  Sabtu - Minggu Pukul 16.30 - 18.00 WIB
iNews Malam: Senin – Jumat 21.00 - 22.00 WIB
Sabang, Lampung, Pelaihari, Banjarmasin, Masohi - 50 UHF | Lhokseumawe, Jabodetabek - 30 UHF | Banda Aceh - 40 UHF | Medan, Pontianak, Semarang - 45 UHF | Pematang Siantar - 58 UHF | Pekan Baru - 48 UHF | Tanah Datar, Bukit Tinggi, Palangkaraya - 33 UHF | Padang, Cirebon - 31 UHF | Batam, Samarinda - 61 UHF | Palembang, Kendari - 44 UHF | Pangkal Pinang - 37 UHF | Bengkulu, Merauke - 24 UHF | Bandung - 22 UHF | Tasikmalaya - 52 UHF | Magelang - 54 UHF | Surabaya - 62 UHF | Denpasar - 53 UHF | Mataram - 38 UHF | Kupang, Gorontalo 56 UHF | Makassar - 51 UHF | Mamuju - 28 UHF | Tarakan - 41 UHF | Palu - 45 UHF | Manado - 26 UHF | Ternate, Manokwari - 34 UHF | Indovision -Channel 83 |Top TV - Channel 83 | Okevision - Channel 101</t>
  </si>
  <si>
    <t>Berita update poltik populer atau kabar hari ini dan berita terbaru hari ini dan berita politik hari ini serta breaking news dan youtube news adalah tentang pilpres 2019 ini juga menjadi berita terkini yaitu berita tkn dan bpn antara jokowi dan prabowo dan juga tentang putusan mk sehingga pa 212 akan adakan ijtima' ulama 4 dan ini merupakan berita update bagaiman kabar kpu dan bawaslu juga mahkamah konstitusi setelah pidato prabowo dan pidato jokowi dikarenakan prabowo kalah dan jokowi menang calon pilpres ini calonnya prabowo sandi dan jokowi ma'ruf juga sidang mk yang ada di NEWS TERBARU live yang juga disiarkan tvone cnn kompas tv semoga berita terkini ini menjadi berita viral, dan kami juga menyediakan ceramah agama yang dibawakan oleh para ustadz terkenal di indonesia.
TERIMA KASIH SUDAH MENSUPORT CHANNEL KAMI, SEMOGA TAYANGAN YG KAMI SAJIKAN BISA BERMANFAAT UNTUK NETIZEN DI MANAPUN ANDA BERADA.
SILHAKAN KIRIM MASUKAN DI KOLOM KOMENTAR DAN MARI BANTU BANGUN CHANNEL INI DENGAN CARA KLIK LIKE JIKA ANDA SUKA, SUBSCRIBE JIKA INGIN MELIHAT UPDATE TAYANGAN TERBARU DAN MENARIK LAINNYA.
Subscribe Channel MENEMBUS BATAS
For Business and Copyright Matters : alivfor7@gmail.com
Copyright Disclaimer :
- Under section 107 of the Copyright Act of 1976
- Every Video, Audio, Footage, Image etc in this content under terms of Fair Use, Permitted by Copyright Statute.
- Every Content in this Channel for purpose such as Education, News Report, interpretation etc. menembus batas berita siang ini berita pagi ini</t>
  </si>
  <si>
    <t>Anggota Dewan Pengarah Badan Pembinaan Ideologi Pancasila Mahfud MD mengajak masyarakat ikut menjaga persatuan bangsa agar tidak dirusak oleh gerakan radikalisme dan sikap intoleran.
Mahfud MD menyebut 41 penceramah di masjid-masjid BUMN intoleran.
Berikut wawancara Fristian dengan Mahfud MD yang telah direkam sebelumnya.</t>
  </si>
  <si>
    <t>Live streaming 24 jam: https://www.cnnindonesia.com/tv
Berkembang-nya ideologi radikal yang mengancam keamanan negara, membuat nilai-nilai Pancasila wajib ditanamkan kembali, sebagai jati diri bangsa Indonesia. Hal itu-pun menjadi salah satu fokus dari badan pembinaan ideologi Pancasila, atau Bpip, yang ingin merumuskan kembali ideologi Pancasila, menjadi ideologi kebijakan. Berikut adalah wawancara bersama kepala Bpip, Profesor Yudian Wahyudi.  
Ikuti berita terbaru di tahun 2020 dengan kemasan internasional berbahasa Indonesia, dan jangan ketinggalan breaking news dengan berita terakhir dan live report CNN Indonesia di https://www.cnnindonesia.com/tv dan channel CNN Indonesia di Transvision. 
CNN Indonesia tergabung dalam grup Transmedia. Dalam Transmedia, tergabung juga Trans TV, Trans7, Detikcom, Transvision, CNN Indonesia.com dan CNBC Indonesia. 
Follow &amp; Mention Twitter kami:
@myTranstweet
@cnniddaily
@cnnidconnected 
@cnnidinsight 
@cnnindonesia 
Like &amp; Follow Facebook:
CNN Indonesia
Follow IG: 
cnnindonesiatv</t>
  </si>
  <si>
    <t>Presiden Joko Widodo baru-baru ini menandatangani peraturan presiden nomor 42 tahun 2018, tentang hak keuangan, dan fasilitas, bagi pimpinan, pejabat, dan pegawai badan pembinaan ideologi, pancasila. Dalam peraturan yang bisa diunduh dari situs setneg.go. id itu gaji para pejabat BPIP menuai banyak sorotan karena melebihi gaji presiden dan wakil presiden. Hak keuangan paling tinggi didapat ketua dewan pengarah BPIP Megawati Soekarnoputri yang mencapai Rp 112 juta rupiah per bulan.</t>
  </si>
  <si>
    <t>BPIP sebelumnya merupakan Unit Kerja Presiden Pembinaan Ideologi Pancasila yang telah dibentuk sejak Juni 2017. UKP PIP kemudian dikuatkan menjadi badan pada Maret 2018. Badan Pembinaan Ideologi Pancasila bertugas membina dan merumuskan standarisasi pendidikan Pancasila.
Official Website: http://beritasatu.tv
Facebook.com/BeritaSatuTV
Youtube.com/BeritaSatu
@BeritaSatuTV</t>
  </si>
  <si>
    <t>Apakah layak ketua dan anggota dewan pengarah BPIP mendapat gaji besar?
Dan bagaimana menghentikan polemik ini sehingga dewan pengarah Badan Pembinaan Ideologi Pancasila bisa bekerja maksimal merawat ideologi negara?
Untuk membahasnya sudah hadir di studio Wakil Ketua Umum Partai Gerindra Ferry Juliantono kemudian ada politikus PDI Perjuangan Aria Bima dan Sekjen Forum Indonesia untuk Transparansi Anggaran Yenny Sucipto.</t>
  </si>
  <si>
    <t>Menanggapi gaji Badan Pembinaan Idelogi Pancasil (BPIP) Kepala Staf Kepresidenan Moeldoko meminta masyarakat tidak fokus pada besaran gaji BPIP, melainkan kepada tugas yang diembannya.
Menurut Moeldoko BPIP memiliki fungsi yang sangat penting untuk memastikan masyarakat sepaham mengenai ideologi pancasila. Sedangkan ranah besaran gaji BPIP merupakan ranah kementerian keuangan.</t>
  </si>
  <si>
    <t>Badan Pembinaan Ideologi Pancasila atauBPIPmenyiapkan sejumlah strategi untuk membumikan nilai Pancasila di era modernkepada para generasi muda. Cara-cara kekinian diupayakanagar Pancasila semakin lekat dalam hidup bermasyarakat.
Pancasila sebagai ideologi dasar dalam kehidupan bagi masyarakat Indonesiadirumuskan dengan 5 prinsip, dan prinsip-prinsip iniharus terus diterapkan dalam kehidupan sehari-hari. Namun, di era modern seperti sekarang ini,Badan Pembinaan Ideologi Pancasila atau BPIPmenyiapkan sejumlah strategi yang sesuai dengan generasi muda. Salah satunya dengan mencoba menerapkannya melalui media digital.                             
Hal ini yang disampaikanAndreas Anangguru selaku Dewan Pengarah BPIPdalam forum diskusi terbatas soal Refleksi Kehidupan Sosial dan Politik Indonesia 2019. Bagi Andreas, cara yang menyenangkan dan tidak mengguruiakan ampuh menyelipkan nilai Pancasila ke generasi muda.</t>
  </si>
  <si>
    <t>Untuk menggalang dana bagi orang-orang yang terdampak virus Corona, Badan Pembinaan Ideologi Pancasila atau BPIP mengadakan konser pekan lalu. Warganet mengkritik konser tersebut. Mulai dari foto bersama setelah konser yang malah melanggar physical distancing, hingga pelelangan motor bertandatangan Presiden Jokowi yang malah dikira hadiah.
--------------------------------------------------
Like and follow us on Facebook, Instagram and Twitter @asumsico
and also check our website http://asumsi.co</t>
  </si>
  <si>
    <t>BPIP Sampaikan Apresiasi Pemilu Lancar Saat Diterima Presiden
Presiden Joko Widodo menerima kedatangan Dewan Pengarah Badan Pembinaan Ideologi Pancasila (BPIP). Pertemuan tersebut digelar di Istana Merdeka, Jakarta, pada Kamis, 9 Mei 2019.
Sekira pukul 11.50 WIB, para anggota Dewan Pengarah BPIP tiba di Istana Merdeka. Ketua Dewan Pengarah BPIP Megawati Soekarnoputri mengatakan pertemuan ini rutin dilakukan tiga bulan sekali.
"Bapak Presiden, saya sebagai Ketua Dewan Pengarah dari BPIP, terima kasih telah diterima oleh Bapak karena seperti seharusnya kebiasaan setiap tiga bulan melaporkan hasil kerja kami," kata Megawati.
Megawati tampak didampingi anggota Dewan Pengarah BPIP lainnya, yaitu Try Sutrisno, Ahmad Syafii Maarif, Andreas Anangguru Yewangoe, K.H. Said Aqil Siroj, Sudhamek AWS, Mahfud MD, Wisnu Bawa Tenaya, dan Rikard Bagun. Selain itu tampak hadir juga Pelaksana Tugas Kepala BPIP Hariyono, Sekretaris Utama BPIP Karjono, dan Staf Khusus Dewan Pengarah BPIP Romo Benny Susetyo.
Sementara Presiden Joko Widodo tampak didampingi oleh Menteri Koordinator Bidang Politik, Hukum, dan Keamanan Wiranto, Menteri Sekretaris Negara Pratikno, dan Sekretaris Kabinet Pramono Anung.
Dalam kesempatan itu, Megawati juga menyampaikan apresiasinya terkait penyelenggaraan pemilu serentak yang berjalan sukses. 
“Tentunya kami dari BPIP ingin mengucapkan terimakasih dan selamat karena pemilu telah berjalan dengan baik,” kata Megawati.
Seusai pertemuan yang berlangsung selama hampir 1,5 jam tersebut, Ahmad Syafii Maarif mengatakan bahwa dalam pertemuan tersebut BPIP juga memberikan sejumlah usulan kepada Presiden.</t>
  </si>
  <si>
    <t>Ini merupakan Live Streaming yang bertujuan untuk penggalangan dana. Donasi bisa dikirimkan melalui scan QR Code yang ada di video live streaming. Semua dana yang terkumpul akan kami salurkan kepada warga dan musisi yang terdampak di Yogyakarta. Mari saling bahu membahu membantu sesama kita yang saling membutuhkan. Bersama kita bisa melewati pandemi ini.</t>
  </si>
  <si>
    <t>Deputi Bidang Pendidikan dan Pelatihan Badan Pembinaan Ideologi Pancasila, BPIP, Baby Jim Aditya menilai perguruan tinggi bisa menjadi proteksi dini dari paparan paham radikalisme.
Sebab, perguruan tinggi mempunyai peran penting dalam pemupukan ideologi bangsa Indonesia.
Derasnya arus informasi dinilai BPIP berpotensi membuat kalangan muda mudah terpapar paham intoleransi, radikalisme, bahkan terorisme.
Untuk itu, peran perguruan tinggi dinilai penting untuk mencegahnya.
Deputi Bidang Pendidikan dan Pelatihan BPIP, Baby Jim Aditya, menilai perguruan tinggi bisa menjadi stimulus pemahaman ideologi Pancasila bagi generasi muda.
Baby Jim Aditya mengatakan bahwa dari kampus, masyarakat memulai untuk menemukan sikap ilmiah seperti berdiskusi dan mengembangkan keilmuan lewat dialektika. Hal itu bila dipandu dengan nilai-nilai luhur Pancasila itu menjadi lebih baik. 
Menurut Baby, justru di perguruan tinggilah titik awal insan-insan ini tumbuh menjadi orang dengan ilmu pengetahuan tinggi dan merupakan waktu yang tepat untuk memasukkan nilai-nilai luhur Pancasila.</t>
  </si>
  <si>
    <t>TRIBUN-VIDEO.COM - Rocky Gerung menanggapi secara satire saat ditanya pekerjaan  Badan Pembinaan Ideologi Pancasila (BPIP).
Hal tersebut disampaikan di akun Twitternya, @rockygerung, Senin (28/5/2018).
Bermula dari akun  @fajar_G20 menanyakan ke Rocky Gerung tentang pekerjaan yang dilakukan oleh  BPIP.
@fajar_G20: om rocky tau ga kerja apa tuh  Badan ideologi pembinaan pancasila?..
Rocky Gerung menjawab dengan satire dan singkat yaitu: Kasir?
Dilansir dari Kompas.com, Presiden Joko Widodo menandatangani peraturan presiden nomor 42 Tahun 2018 tentang Hak Keuangan dan Fasilitas Lainnya bagi Pimpinan, Pejabat, dan Pegawai Badan Pembinaan Ideologi Pancasila ( BPIP).
Dengan Perpres yang diteken Jokowi pada 23 Mei lalu ini, maka pimpinan, pejabat dan pegawai BPIP akan mendapatkan hak keuangan beserta fasilitas.
Dikutip dari Perpres 42/2018 yang diunduh dari situs setneg.go.id, Senin (28/5/2018), Megawati Soekarnoputri sebagai Ketua Dewan Pengarah BPIP mendapatkan hak keuangan atau gaji Rp 112.548.000 per bulan atau Rp 1.350.576.00 per tahun.
Sementara itu, jajaran Anggota Dewan Pengarah masing-masing mendapatkan Rp 100.811.000 per bulan.
Anggota Dewan Pengarah terdiri dari delapan orang, yakni Try Sutrisno, Ahmad Syafii Maarif, Said Aqil Siradj, Ma'ruf Amin, Mahfud MD, Sudhamek, Andreas Anangguru Yewangoe, dan Wisnu Bawa Tenaya.
Adapun Kepala BPIP yang dijabat Yudi Latif mendapatkan Rp 76.500.000. Selanjutnya, Wakil Kepala Rp 63.750.000, Deputi Rp 51.000.000 dan Staf Khusus Rp 36.500.000.
Simak video di atas!(*)</t>
  </si>
  <si>
    <t>kritik pedas, gas, tajam , keras atas konser BPIP bikin konser minta minta sumbangan rakyat. Sebelumnya, Menteri Keuangan minta minta uang rakyat buka rekening . Ini negara atau yayasan sih? Tugas utama membuat kebijakan publik yang benar untuk menangani wabah justru diabaikan.
Konser amal bpip
Harusnya Nya BPIP desak Rezim jokowi , turunkan BBM dan Tiadakan BPJS.
sesuai namanya Pancasila.
Bbm mahal, bpjs naik itu bertentangan dengan Pancasila.
Cuma segitu kehebatannya BPIP? Digaji gede hasilnya hanya bisa bikin konser. 
Hanya bisa konser, mereka tak bisa buat solusi tentang Pancasila hadapi wabah corona,
KONSER CORONA: KEBIJAKAN INTOLERAN ANTI PANCASILA DI BULAN SUCI RAMADHAN
Di tengah Wabah Corona yang melanda negeri ini, penguasa menggelar Konser. Ini bukan acara biasa karena digagas oleh orang-orang hebat yang luar biasa. Ya, Para “Punggawa” Pancasila yang digaji besar untuk memikirkan solusi bangsa yang sesuai Pancasila.
Badan Pembinaan Ideologi Pancasila (BPIP) akan menggelar konser solidaritas kemanusiaan di tengah wabah corona. Konser tersebut hasil kerjasama BPIP dengan MPR RI, Gugus Tugas Percepatan Penanganan COVID-19, Indika Foundation, dll. 
Meski sudah diklarifikasi bahwa konser itu Virtual, namun tetap saja dikritik publik. Pasalnya, selain ditengah wabah corona, di sisi lain sebagian anak negeri ini juga sedang khusyuk ibadah ramadhan. Mengisi bulan suci dengan banyak do’a agar wabah corona segera berakhir. Bahkan kini sedang fokus ‘berburu’ lailatul Qadar. Suatu malam yang lebih baik dari seribu bulan. 
Beberapa point ;
PERTAMA; mental Miskin , miskin empati dan tak sensitif. Publik mengkritik itu tanda sayang kepada negeri ini. Ditengah wabah corona yang telah menelan korban ribuan nyawa anak negeri ini, tentu layak jika berbela sungkawa. Ikut berduka atas jatuhnya ribuan korban sakit dan korban nyawa. 
KEDUA; Minimnya toleransi. Selain ditengah wabah corona, saat ini pun ditengan bulan suci Ramadhan. Selayaknya para “Punggawa” Pancasila di BPIP sangat paham itu. Bagaimana toleransi dikembangkan untuk menghargai anak negeri yang sedang ibadah di Bulan suci. Sebagaimana kita disuruh toleranis saat natal, dan nyepi. 
Apalagi kini kita di penghujung Bulan suci. Apakah itu waktu yang tepat untuk konser nasional? Apakh contoh yang dinamakan toleransi dan sangat pancasilais? Semestinya BPIP lebih paham itu.
KETIGA; Miskin inovasi dan kreatifitas. Wajar jika publik mengkritik rencana konser ini. semestinya para punggawa BPIP yang digaji selangit itu bisa meluncurkan program yang inovatif. Apakah tak ada lagi rencana yang lebih ivovatif selain konser? Misalnya, taubat nasional, Doa bersama, renungan bersama, dll.
Padahal, menurut publik masih ada banyak program lainnya yang bisa dilahirkan oleh BPIP di tengah sengkarut polemik imbas virus corona. Apalagi anggota BPIP itu bukan orang sembarangan. Mereka orang pilihan yang digaji ratusan juta. 
Wajar saja jika banyak publik yang mengritik. Apalagi konser tersebut rencananya akan dihadiri oleh Presiden Joko Widodo, Wakil Persiden Maruf Amin, Ketua Dewan Pengarah BPIP Megawati Soekarnoputri, Ketua MPR RI Bambang Soestatyo, Kepala Gugus Tugas Percepatan dsb.
konser ini digelar maka semakin menunjukan sifat asli watak asli bahwa rezim intoleran dan anti islam. 
Indonesia sedang berduka. Duka lara karena pandemi corona, bbm mahal, bpjs naik, UU minerba pro pada pemilik modal, dan cara mengelola negara yang semrawut alias tidak terencana. Serta Hura hura foya foya cepaka cepiki nya Rezim diatas penderitaan rakyat yg sedang sulit penghidupan disaat PSBB ini.
Mari kita sama sama Rapatkan shaff jadikan hanya Allah SWT satu2 nya tempat mengadu dan islam sebagai satu2nya solusi.
Takbir !!
#KonserBpip #KonserAmal #KonserCorona #KonserPemerintah
#IndonesiaMilikAllah #SalamPancasila #IslamSolusiNegeri #KhilafahAjaranIslam 
#2020TahunUmatIslam
#UlamaMemimpinPerubahan
#UlamaSimbolPersatuanUmat
#YukNgajiGarut #ArtisKonserCorona #LelangSigesit #Muhammadiyah #NU #Persis #MUI #Hti #FPI
#SaatnyaIslamMemimpinDunia
#JayaDenganSyariahKaffah
#IndonesiaBerkahDenganIslam
#Reuni212 #Monas212 #Mujahid212 #Aksi212 #DakwahSyariahKhilafah
#IslamSolusiNegeri</t>
  </si>
  <si>
    <t>Saksikan LIVE performance dari Hindia, Sal Priadi, Kunto Aji, dan Yura Yunita untuk pertama kalinya dalam Konser Silaturahmi Ramadan, yang pastinya bikin kamu larut dalam harmoni kolaborasi musik mereka. Kita bakal silaturahmi, nonton live music, dan ada kuis berhadiahnya juga, jadi pastiin kamu nonton sampai akhir ya.
Subscribe dan aktifkan juga lonceng notifikasi supaya gak ketinggalan acara collabonation lainnya.
Visit http://www.collabonation.id untuk tau update tentang collabonation lainnya.
#Collabonation #SilaturahmiSetiapHari</t>
  </si>
  <si>
    <t>Sementara Itu Anggota Badan Pembinaan Ideologi Pancasila  Mahfud Md mengatakan tidak sepakat dengan anggapan  B-P-I-P tidak pantas digaji besar, Mahfud juga menegaskan tidak ada mekanisme pengembalian gaji
Saksikan program-program kami di channel 55 uhf (Jakarta) atau
youtube channel: https://www.youtube.com/officialjaktv
live streaming: http://jak-tv.com/live-streaming
Vidio.com : https://www.vidio.com/@jaktv.official 
https://www.vidio.com/live/5415-jaktv 
Twitter : https://twitter.com/JaktvCom
Instagram : https://www.instagram.com/jaktvofficial/ 
Facebook : https://www.facebook.com/Jaktv.Official/</t>
  </si>
  <si>
    <t>Wakil Presiden Jusuf Kalla  meminta polemik gaji dewan pengarah Badan Pembinaan Ideologi Pancasila (BPIP) tidak dibenturkan dengan kerja BPIP. Menurutnya BPIP merupakan negarawan yang bekerja di wilayah pemikiran.
Official Website: http://beritasatu.tv
Facebook.com/BeritaSatuTV
Youtube.com/BeritaSatu
@BeritaSatuTV</t>
  </si>
  <si>
    <t>Tonton tayangan lengkap Indosiar di vidio.com atau klik http://bit.ly/tayanganlengkapIndosiar
Dalam Konser Amal Satu Indonesia, dua diva Indonesia, Agnez Mo dan Rossa tampil secara langsung untuk menghibur para medis yang sedang berjuang menangani pasien COVID-19 serta pemirsa yang menyaksikan konser tersebut.
Follow Indosiar juga di Sosial Media ya Indosiar Mania!
Facebook: bit.ly/FBIndosiar
Twitter: bit.ly/TWIndosiar
Instagram: @Indosiar</t>
  </si>
  <si>
    <t>Biang Politik Adalah Kumpulan Berita Opini terbaru
Mensajikan Konten Berkualitas Dirangkum
Dari Berbagai website Resmi,
Serta membahas Berita Politik Terbaru Berita viral hari ini, Berita terupdate saat ini Berita hari ini Sesuai Fakta dan tentunya jauh dari Kata Hoax,
Agar memberi manfaat kepada Penonton setia "Biang Politik"
●Jangan lupa juga Share / Bagikan vidio yang ada di channel ini agar bisa bermanfaat kepada seluruh saudra kita Terima kasih
"Konten Berita Paling Aktual"
BERITA TERKINI
BERITA TERBARU
BERITA HARI INI
BERITA TERBARU HARI INI
BERITA VIRAL HARI INI
#BeritaTerkini #Beritaterupadate #BeritaHariini#BreakingNews #HotNews #BeritaPolitikHariini#BeritaTerbaruHariini #beritaopini #beritaviral#beritapopuler
Kategori
Berita &amp; Politik</t>
  </si>
  <si>
    <t>#konserbpip
#mnuhpemenanglelangkonserbpip
#konseramalbpip</t>
  </si>
  <si>
    <t>NARASI POLITIK Chanel ini yang Berisi Berita &amp; Informasi Seputar berita politik di indonesia dengan tontonan yang menarik jangan lupa bahagia ya gaes.
# Jangan lupa juga Share / Bagikan vidio yang ada di channel ini agar bisa bermanfaat kepada seluruh saudara kita Terima kasih atas partisipasinya gaes semoga dapat pahala . news berita terkini berita terbaru</t>
  </si>
  <si>
    <t>Konser amal yang diprakarsai Badan Pembinaan Ideologi Pancasila (BPIP) turut dikritisi Ketua PBNU Said Aqil Siradj lantaran tak mengindahkan protokol kesehatan.</t>
  </si>
  <si>
    <t>Konser musik ini di selengkarakan untuk memberikan hiburan dan edukasi untuk kita semua yang sedang menghadapi pandemi Covid 19. Tetap stay at home dan sehat selalu buat semuanya. Terimakasih
Acara ini di suport oleh :
Guest by : https://www.instagram.com/remember.entertainment/
Vocalist : https://www.instagram.com/okkykumala/?hl=en
Opening by : https://www.instagram.com/staytune__official/?hl=en
MC : https://www.instagram.com/asbakfiraun/?hl=en
Audio System By : T2 ProAudio
Visual System : https://www.instagram.com/concert_id/
Internet Broadband :  Kominfo
Venue Acara : Rumah Dinas Bupati Sleman
Terimakasih Sudah Menyaksikan Acara ini.</t>
  </si>
  <si>
    <t>LEEPAS HANNTAM -HABIB UMAR ASSEGAF BANGIL -PETUGAS vs KONSER BPIP
Umar Abdullah Assegaf
Habib Umar Assegaf Bangil
Habib Umar
✅CATATAN: GAMBAR HANYALAH ILUSTRASI
Ikuti terus channel kami dan Semoga Bermanfaat.
"Berfikir Sehat Kerja Cerdas"
- Tonton Sampai Tuntas -
"Kehidupan memberi pelajaran bermakna bagi semua orang. Kecerdasan dan keberanian Ali bin Abi Thalib menjadi inspirasi umat. Kata mutiara Ali bin Abi Thalib tentang kehidupan dijadikan motivasi untuk menjalani hidup di dunia" (Ali bin Abi Thalib).</t>
  </si>
  <si>
    <t>Advokatnews</t>
  </si>
  <si>
    <t>Ketua MPR Minta Maaf Konser BPIP Tak Patuhi Social Distancing
Sumber : www.cnnindonesia.com</t>
  </si>
  <si>
    <t>Ketika ada seorang Rakyat yang mengadakan pengajian serentak aparat polisi langsung mejemput YBS tetapi ketika BPIP Mengadakan Konser yang bahkan mereka tanpa menggunakan masker bahkan tidak melaksanakan sosial distencing mereka BEBAS tanpa ada suatu tindakan apapun dari pihak keamanan.
Pertanyaanya :
Anda Waras???</t>
  </si>
  <si>
    <t>#TVRI #MediaPemersatuBangsa</t>
  </si>
  <si>
    <t>Kita semua pasti ingin segera memutus mata rantai penyebaran Covid-19 kan? 
Yuk, di rumah aja dan jangan mudik.
Saksikan penampilan Via Vallen di Konser Berbagi Kasih (LIVE).
Minggu, 17 Mei 2020
Pukul 19.30 WIB di DAAI TV
Anda dapat menyaksikan live streaming dengan klik link tesebut : 
https://www.daaitv.co.id/DAAI-WP/live-streaming/
#daaitv #televisicintakasih #sebarkankebaikan #covid_19 #pandemi #corona #viavallen #berbagikasih #dirumahaja #kabarbaik</t>
  </si>
  <si>
    <t>Jumat (11/8) malam di luar agenda resminya, Presiden Joko Widodo menghadiri festival musik di kawasan Kemayoran, Jakarta.
Karena mendadak, presiden yang memakai kaos pun langsung menarik perhatian penonton konser yang sebagian besar anak muda.&amp;nbsp;Meski tak tahu siapa yang tampil, Presiden Joko Widodo mencermati acara dan mengatakan, industri kreatif mesti digarap dengan baik karena menjadi jadi salah satu kekuatan Indonesia.</t>
  </si>
  <si>
    <t>video ini seputar berita politik yang terjadi di indonesia
Ayo dukung channel GEMA NEWS dengan cara klik tombol Subscribe dan Like videonya.
Link Subscribe :
https://www.youtube.com/channel/UCRH9...
konser bpip dan mpr
konser bpip melanggar psbb
konser bpip adalah
konser bpip tekor
konser bpip 2020
konser bpip hoax
konser bpkp dimana
konser bpip kapan
konser bpip kena prank
konser bpip lelang motor
konser bpip merugi
konser bpip rugi
konser bip
konser bpip virtual
konser bpip 17 mei 2020</t>
  </si>
  <si>
    <t>tvone tv one tvonenews indonesia lawyers club ilc indonesia lawyers club tvone ilc tvone karni ilyas ilc tv one debat dialog ilc terbaru indonesia lawyers club terbaru ilc tadi malam ilc terbaru tadi malam yudian wahyudi yudian wahyudi bpip bpip kepala bpip yudian wahyudi kepala bpip pancasila berita berita terbaru berita terkini sujiwo tejo berita viral trending sujiwotejo Sujiwo Tejo Setuju Agama jadi Musuh Terbesar Pancasila agama musuh pancasila</t>
  </si>
  <si>
    <t>konser amal konser 17 mei konser amal fatin #konser amal konser kemanusiaan fatin konser amal konser amal untuk palestina konser amal untuk negeri palestina amal 17 mei 17 mei 2105 wali band konser amal untuk palestina di balikpapan konser fatin konser konser pakde jokowi konser menanti arah konser bpip konser presiden konser kompas tv konser corona konser jokowi konser glenn fredly konser kenegaraan berita viral</t>
  </si>
  <si>
    <t>liga 1 sepak bola indonesia liga 1 gojek traveloka highlight</t>
  </si>
  <si>
    <t>indosiar dangdut konser amal satu indonesia</t>
  </si>
  <si>
    <t>Media Kawal Covid-19 Aman di Rumah Jangan Mudik Peduli Sekitar Kita Fokus Indosiar cegah corona corona emtek peduli corona konser amal satu indonesia agnez mo rossa iwan fals</t>
  </si>
  <si>
    <t>sctv indonesia konser amal konser amal satu indonesia 300 artis emtek peduli corona ypp sctv indosiar yayasan pundi amal peduli kasih bantuan covid-19 dampak virus corona liputan 6 liputan 6 pagi news berita</t>
  </si>
  <si>
    <t>indosiar dangdut Hot Issue Pagi infotainment Covid-19 corona konser amal satu indonesia</t>
  </si>
  <si>
    <t>Konser Konser BPIP Konser kepala bpip Kontroversi Konser bpip Bpip Jokowi Viral</t>
  </si>
  <si>
    <t>berita hari ini berita hari ini terbaru berita viral berita trending narasi politik narasi politik channel news berita berita populer berita terbaru berita terkini hari ini viral news update youtube news indonesia berita terkini konser bpip kena prank motor lelang jokowi laku 2.5 m di konser bpip tapi prank muhammad nuh pemenang lelang motor bpip gesits gus nur terbaru gus nur jokowi konser didi kempot breaking news didi kempot habib bahar kompas tv</t>
  </si>
  <si>
    <t>berita hari ini berita hari ini terbaru berita viral berita trending narasi politik narasi politik channel news berita berita populer berita terbaru berita terkini hari ini viral news update youtube news indonesia berita terkini konser bpip konser amal 17 mei 2020 bpip berita terbaru hari ini said didu konser bpip konser bpip sakiti umat islam official news update habib bahar bebas dari penjara cak nun terbaru 2020 habib bahar joko widodo psbb inews</t>
  </si>
  <si>
    <t>berita hari ini berita hari ini terbaru berita viral berita trending narasi politik narasi politik channel news berita berita populer berita terbaru berita terkini hari ini viral news update indonesia berita terkini konser bpip bpip berita terbaru hari ini said didu konser bpip official news update habib bahar bebas dari penjara habib bahar psbb KONSER BPIP TENGKU ZULKARNAIN KONSER BPIP MUI KONSER BPIP mui habib bahar konser amal bpip didi kempot</t>
  </si>
  <si>
    <t>Kpk harun masiku Gubernur DKI Anies Baswedan anies for president anies 2024 Kabareskrim prabowo reuni 212 babe haikal uas kabinet jokowi rekonsiliasi jokowi prabowo Sidang mk demokrat koalisi prabowo koalisi jokowi presiden sidang mk mahkamah konstitusi pengacara prabowo kubu jokowi wiranto kapolri hotman paris hutapea sri mulyani</t>
  </si>
  <si>
    <t>berita hari ini berita hari ini terbaru berita viral berita trending narasi politik narasi politik channel news berita berita populer berita terbaru berita terkini hari ini viral news update indonesia berita terkini konser bpip bpip berita terbaru hari ini said didu konser bpip official news update habib bahar bebas dari penjara habib bahar psbb wasekjen mui KONSER BPIP TENGKU ZULKARNAIN KONSER BPIP MUI KONSER BPIP mui habib bahar konser amal bpip</t>
  </si>
  <si>
    <t>M Nur Pemenang Lelang Motor Listrik Gesit Pemenang Lelang Motor Rp 2 5 Milyar Konser Amal BPIP Tandatangan Jokowi Jokowi Konser Amal Ketua MPR Bambang Susetyo Jambi Lelang Buruh Harian</t>
  </si>
  <si>
    <t>demokrat rachlan nashidik bpip konser musik bpip</t>
  </si>
  <si>
    <t>konser musik bpip bpip bnpb puan maharani konser musik bersatu malam lailatul qadar</t>
  </si>
  <si>
    <t>Enjoy Channel MENGEJUTKAN!! GEGARA ISI PENGAJIAN HABIB BAHAR DITANGKAP LAGI KONSER AMAL BPIP DISOROT NETIZEN HABIB BAHAR DITANGKAP LAGI HABIB BAHAR HABIB BAHAR BIN SMITH BPIP KONSER AMAL BPIP KONSER DEDY KEMPOT KONSER KONSER DANGDUT</t>
  </si>
  <si>
    <t>berita terbaru hari ini garuda hitam berita terbaru berita hari ini berita terkini info hari ini info terkini info terbaru hari ini politik indonesia info update berita update info terbaru info populer info berita info berita terkini viral hari ini berita populer hari ini politik hari ini uas konser amal psbb kh said aqil siradj fatwa mui fatwa pbnu news indonesia debat ceramah uas terbaru fpi pbnu BPIP yudian wahyudi shalat ied jangan mudik nu</t>
  </si>
  <si>
    <t>iNews Berita Terkini Breaking News TV Berita Berita Indonesia Info Indonesia Special Report Live Streaming Hotman Paris Show CNN Indonesia Kompas TV TV One Metro TV Mata Najwa ILC Full</t>
  </si>
  <si>
    <t>Berita hari ini Berita terbaru hari ini Berita terkini Berita update berita populer info hari ini info terbaru hari ini info populer info terkini kabar hari ini kabar terbaru hari ini berita viral viral hari ini fosil.tv berita politik politik jokowi terbaru jokowi hari ini prabowo hari ini presiden jokowi prabowo terbaru indonesia breaking news konser penggalangan dana konser bpip konser amal Bersatu Melawan Korona konser menyinggung umat islam</t>
  </si>
  <si>
    <t>Enjoy Channel BPIP Gelar Konser Solidaritas Kemanusiaan panen Kritik dari Warganet BPIP Gelar Konser BPIP Warganet netizen heboh jokowi prabowo megawati bombo judika via vallen</t>
  </si>
  <si>
    <t>Konser BPIP Tak Patuhi Social Distancing Menuai kontoversi konser bpip Indonesia terserah Terserah Indonesia Viral</t>
  </si>
  <si>
    <t>top pendidikan TOPPendidikan pendidikan sekolah pendidikan pesantren agama islam habib umar assegaf bangil Umar Abdullah Assegaf Habib Umar video viral</t>
  </si>
  <si>
    <t>jokowi presiden jokowi prabowo pilpres 2019 viral unik lucu heboh gerindra pdip pks</t>
  </si>
  <si>
    <t>tribunnews tribun tribun timur news berita terkini berita berita terbaru berita makassar makassar kota makassar Presiden Jokowi BPIP Istana Merdeka jokowi prabowo pemilu 2019 presiden</t>
  </si>
  <si>
    <t>indosiar dangdut jokowi BPIP Megawati fokus presiden jokowi</t>
  </si>
  <si>
    <t>POLITIK POLITIK HARI INI SEWORD JOKOWI BERITA HARI INI BERITA TERBARU BREAKING NEWS BERITA TERKINI LIVE NEWS INDONESIA berita hari ini presiden joko widodo MOOSI TV NEWS MOOSI TV TERBARU MOOSI TV ISTRI OKNUM TNI istri tni nyinyir istri tni menangis ditinggal istri tni au istri tni menangis istri tni angkatan laut politik hari ini berita terbaru berita viral babe</t>
  </si>
  <si>
    <t>berita news hari ini news terbaru news terkini news terupdate news viral news populer news seputar politik news ekonomi news pagi news petang news berita rakyat terbaru 2020 politik indonesia indonesia news terakhir PERSEPSI TV berita viral berita terbaru berita terakhir</t>
  </si>
  <si>
    <t>news terkini news terupdate news viral news populer news seputar politik jokowi terbaru ekonomi indonesia 2020 Politik Hari Ini SBY Marah Besar Konser Amal BPIP Alihkan Isu Kegagalan Jokowi Kegagalan Jokowi Atasi K0R0NA! TERBONGKAR! SBY Marah Besar Sebut Konser Amal BPIP Alihkan Isu Kegagalan Jokowi Atasi K0R0NA! Jokowi Nyerah Atasi K0R0NA Demokrat Konser BPIP Kasih Contoh Ngawur Tidak Mengindahkan Protokol K0V1D 19</t>
  </si>
  <si>
    <t>BERITA TERBARU BERITA HARI INI BERITA TERKINI BERITA TERPOPULER BERITA PAGI INI BERITA SIANG INI BERITA SORE INI BERITA MALAM INI UPDATE BERITA TERKINI KABAR TERBARU JOKOWI TERBARU JOKOWI TERBARU HARI INI PRABOWO TERBARU PRABOWO TERBARU HARI INI FADLI ZON.MARUF AMIN AMIN RAIS FAHRI HAMYAH ANIS BASWEDAN seword kabar indonesia berita indonesia kabar dki berita dki kabar jateng kabar jatim kabar bandung kabar jakarta</t>
  </si>
  <si>
    <t>berita hari ini berita terkini berita terbaru berita terbaru hari ini politik terbaru jokowi joko widodo presiden jokowi jokowi terbaru prabowo prabowo terbaru hari ini</t>
  </si>
  <si>
    <t>berita politik berita malam ini berita update berita siang ini konser bpip berita hari ini info terkini berita pagi ini berita populer berita terkini fakta baru</t>
  </si>
  <si>
    <t>tvone tvonenews tv one tvone live tv one live berita terbaru news berita tvone terbaru tvone live streaming live streaming tvone live tv one Indonesia Lawyers Club ILC tvOne ILC terbaru Berita Terbaru Live tvOne</t>
  </si>
  <si>
    <t>gus nur cak nur sugi nur konser bpip</t>
  </si>
  <si>
    <t>konser bpip kena prank konser bpip prank konser amal corona konser didi kempot</t>
  </si>
  <si>
    <t>konser solidaritas bersama jaga indonesia lawan corona virus corona dampak corona donasi</t>
  </si>
  <si>
    <t>konser bpip jaga jarak social distancing foto di studio bamsoet bambang soesatyo</t>
  </si>
  <si>
    <t>Kompas Kompas TV Berita Kompas Kompas News Breaking News news youtube news live streaming kompas tv kompastv berita streaming kompas tv corona virus corona corona virus corona indonesia korban corona covid 19 bersatu melawan corona konser amal konser penggalangan dana</t>
  </si>
  <si>
    <t>Konser Bpip 17 mei 2020 Konser penggalangan dana untuk korban covid-19 Apa isi Kepala Mereka? Konser yang menyinggung umat islam Konser bersatu lawan korona pro kontra konser bpip Mengejutkan! Konser ditengah pandemi</t>
  </si>
  <si>
    <t>Denny Siregar Seruput Kopi Rumah Cokro Geotimes Geolive #Timeline</t>
  </si>
  <si>
    <t>presiden jokowi konser amal covid 19 konser amal PDIP konser</t>
  </si>
  <si>
    <t>tvone tv one tvonenews indonesia lawyers club ilc indonesia lawyers club tvone ilc tvone karni ilyas ilc tv one debat dialog ilc terbaru indonesia lawyers club terbaru ilc tadi malam ilc terbaru tadi malam yudian wahyudi yudian wahyudi bpip bpip kepala bpip yudian wahyudi kepala bpip pancasila berita berita terbaru berita terkini ali mochtar ngabalin berita viral berita update berita terbaru hari ini ilc 18 februari 2020</t>
  </si>
  <si>
    <t>Media Kawal Covid-19 Aman di Rumah Jangan Mudik Peduli Sekitar Kita liputan 6 sctv cegah corona corona konser amal bersatu melawan corona</t>
  </si>
  <si>
    <t>covid-19 bambang soesatyo ketua dpr ketua dpr bambang soesatyo konser penggalangan dana Bimbo BNPB BPIP protokol kesehatan langgar protokol kesehatan konser BPIP jokowi terbaru joko widodo presiden jokowi Covid-19 berita berita hari ini berita terbaru berita terkini breaking news hari ini kompas kompas tv kompas live indonesia jakarta 2020 kompas reporter on location</t>
  </si>
  <si>
    <t>konser amal bimbo pandemi corona bnpb</t>
  </si>
  <si>
    <t>Indonesia cnn indonesia berita berita terbaru trans tv trans7 berita terakhir terakhir cnn Berita Viral Viral transmedia</t>
  </si>
  <si>
    <t>Ceramah Terbaru Habib Rizieq Syihab Habib Bahar Smith Habib Hanif Haikal Hasan Abdul Somad Ceramah Kocak debathabibhanif qosidahhabibhanif sholawathabibhanif ceramahhabibhanif alathos alattas agama pancasila yudianwahyudi istana rezimjokowi kepalabpip badanpengawasideologipancasila ideologipancasila majelistaklimfpi masjidalislah masjidpetamburan dppfpi</t>
  </si>
  <si>
    <t>Berita Satu BeritaSatu Indonesia Jakarta Breaking News Streaming Update HD High Definition Neutral Top Headlines Jakarta Globe Suara Pembaruan Investor Daily Globe Asia First Media TV Mitra 30UHF BigTV</t>
  </si>
  <si>
    <t>BPIP Pancasila Pancasila dasar Negara Pancasila Ideologi Bangsa pancasila Pandangan Hidup</t>
  </si>
  <si>
    <t>tvone tvonenews tv one tvone live tv one live berita terbaru news berita tvone terbaru tvone live streaming live streaming tvone live tv one Indonesia Lawyers Club ILC tvOne ILC terbaru Live tvOne</t>
  </si>
  <si>
    <t>Tribunnews tribun video tribun Lagi Anggota TNI AD Aceh di Vonis 14 Hari Tahanan Karena Istri Posting Soal Konser BPIP</t>
  </si>
  <si>
    <t>Tribunnews tribun video tribun Konser Amal Dianggap Abaikan Protokol Kesehatan Bambang Soesatyo: Salahkan Saya Jangan yang Lain BAMBANG SOESATYO KONSER AMAL</t>
  </si>
  <si>
    <t>iNews iNews TV 112 juta fadli zon sri mulyani</t>
  </si>
  <si>
    <t>berita terbaru menembus batasberita update berita viral terbaru berita terkini berita terbaru hari ini news viral politik indonesia info terkini info politik cnn kompas tv viral ekonomi devisit krisis ekonomi politik viral berita politik terbaru hrs habib rizieq habib rizieq syihab hrs terbaru jokowi joko widodo joko widodo terbaru jokowi terbaru jokowi terkini konser bpip konser bpip 17 mei 2020</t>
  </si>
  <si>
    <t>kcm dmkompastv folder_news_bulletin sapa indonesia mahfud md bpip</t>
  </si>
  <si>
    <t>Indonesia cnn indonesia berita berita terbaru trans tv trans7 berita terakhir terakhir cnn Berita Viral Viral transmedia BPIP Kepala BPIP Pancasila Ideologi Pancasila agama agama musuh pancasila ideologi radikal</t>
  </si>
  <si>
    <t>kcm folder_news_bulletin dmkompastv ucast berita kompastv anggota bpip</t>
  </si>
  <si>
    <t>Berita Satu BeritaSatu Indonesia Jakarta Breaking News Streaming Update HD High Definition Neutral Top Headlines Jakarta Globe Suara Pembaruan Investor Daily Globe Asia First Media TV Mitra 30UHF BigTV Amie Ardhinie Ellyza Hasan Prime Time BPIP Unit Kerja Presiden Pembinaan Ideologi Pancasila UKP PIP Badan Pembinaan Ideologi Pancasila Pancasila</t>
  </si>
  <si>
    <t>kcm dmkompastv folder_magazine sapa indonesia bpip gaji bpip gerindra ferry juliantono pdi perjuangan aria bima fitra</t>
  </si>
  <si>
    <t>kcm folder_news_bulletin dmkompastv berita kompastv ucast moeldoko bpip gaji bpip</t>
  </si>
  <si>
    <t>kompas tv kompas tv live kompas live sapa indonesia bpip badan pembinaan ideologi pancasila pancasila ideologi pancasila ketua bpip dewan bpip nilai pancasila</t>
  </si>
  <si>
    <t>asumsi pangeran asumsi pangeran siahaan asumsi politik indonesia politik indonesia pange COVID-19 Coronavirus Corona BPIP asumsi pangeran mingguan politik indonesia terkini konser bpip konser corona indonesia song</t>
  </si>
  <si>
    <t>live streaming remember entertainment okky kumala keroncong modern keroncong millennials konser donasi concert.id</t>
  </si>
  <si>
    <t>Proteksi Dini Radikalisme Perguruan Tinggi Radikalisme Nilai Luhur Pancasila Baby Jim Aditya</t>
  </si>
  <si>
    <t>rocky gerung bpip gaji</t>
  </si>
  <si>
    <t>konser BPIP konser Corona Konser Pemerintah indonesia terserah Terserah indonesia konser Virtual Corona konser bersatu melawan corona konser Amal Lawan Corona foto Konser langgar protokol kesehatan foto konser Lawan Corona konser bpip dan MPR ketua MPR minta maaf konser BPIP Dikritik Konser BPIP sepi pengunjung</t>
  </si>
  <si>
    <t>Indosat Kunto Yura Sal Priadi Hindia IM3 Ooredoo PT Indosat Ooredoo IM3 Paket Hemat Paket Irit irit hemat Paket Yellow yellow IM3 Paket Lengkap lengkap Paket Combo Freedom Combo telpon dan internetan kuota besar Freedom Kuota Harian kuota harian setiap hari tiap hari pasti ada terus-terusan Freedom U bebas internetan internetan kapan aja internetan di mana aja Freedom Internet Collabonation paket nelpon nelpon irit nelpon hemat paket obrol obrol</t>
  </si>
  <si>
    <t>MAHFUD MD GAJI BPIPP MEGAWATI SOEKARNO PUTRI PDIP ANGOTA PEMBINAAN IDEOLOGI PANCASILA GAJI BESAR BPIP HOT NEWS TRENDING TOPIK TRENDING TOPIC INDONESIA</t>
  </si>
  <si>
    <t>Berita Satu BeritaSatu Indonesia Jakarta Breaking News Streaming Update HD High Definition Neutral Top Headlines Jakarta Globe Suara Pembaruan Investor Daily Globe Asia First Media TV Mitra 30UHF BigTV jusuf kalla minta polemik gaji dewan pengarah bpip tidak dibenturkan jurnal pagi</t>
  </si>
  <si>
    <t>indosiar dangdut kiss pagi konser amal satu indonesia rossa agnez mo</t>
  </si>
  <si>
    <t>BERITA TERBARU BERITA HARI INI BERITA TERKINI BERITA TERPOPULER BERITA PAGI INI BERITA SORE INI BERITA MALAM INI KABAR TERBARU JOKOWI TERBARU HARI INI istri dandim nyinyir presiden joko widodo istri hujat wiranto istri dandim jokowi terbaru hari ini dahnil anzar jubir menhan tentara nasional indonesia pengancam joko widodo dahil anzar simanjuntak wiranto diserang dokter firmansyah penusukan wiranto front pembela islam dandim kendari dicopot</t>
  </si>
  <si>
    <t>berita hari ini berita hari ini terbaru berita viral berita trending narasi politik narasi politik channel news berita berita populer berita terbaru berita terkini hari ini viral news update youtube news indonesia berita terkini konser bpip 17 mei 2020 din syamsudin bpip said aqil sradj bpip nu muhamadiah kompak konser bpip salah fiva tv official news update mawar merah indonesia politik pbnu terbaru pbnu said aqil konser bpip sakiti umat islam bpip</t>
  </si>
  <si>
    <t>Pendidik ngetop pendidik ngeTOP pendidik pendidikan top pendidikan tablgh akabar pendidikan sekolah pendidikan pesantren kabar agama Islam kabar terbaru kabar 2020 kabar hari ini Habib Umar Assegaf Umar Abdullah Assegaf habib Umar Vidio viral psbb viral konser bpip petugas psbb kepolisian psbb konser bpip MPR psbb Surabaya hari ini habib Umar Assegaf Bangil ya tap tap nisa sabyan</t>
  </si>
  <si>
    <t>ketua mpr minta maaf konser bpip social distancing tak patuhi social distancing psbb konser bpip konser amal konser kemanusiaan konser galang dana konser jokowi</t>
  </si>
  <si>
    <t>KONSER BPIP BPIP MENGADAKAN KONSER KONSER DI TENGAH PANDEMI KORONA VIRAL HABIB BAHAR BEBAS HABIB BAHAR DI TANGKAP HABIB BAHAR DI KIRIM KE NUSAKAMBANGAN HABIB BAHAR DI TANGKAP AKIBAT CERAMAH CERAMAH HABIB BAHAR JOKOWI HADIRI KONSER MUSIK KONSER MUSIK REZIM PANIK MASJID VS MALL EVAND RIZKI HABIB BAHAR JOKOWI KEBOHONGAN JOKOWI DI PERIODE PERTAMA</t>
  </si>
  <si>
    <t>kcm dmkompastv folder_news_bulletin berita kompastv berita kompas tv jokowi presiden jokowi joko widodo jokowi nonton konser</t>
  </si>
  <si>
    <t>anies baswedan terbaru anies baswedan anies corona jokowi joko widodo joko widodo speaking english joko widodo metal konser bpip 17 mei 2020 pranks prank video berita terbaru hari ini berita terkini habib bahar bin smith habib bahar bin ali bin smith habib bahar ditangkap lagi coronavirus taulany tv taulany tv raffi ahmad taulany tv ari lasso nagita slavina pks pdip konser bpip dan mpr konser bpip melanggar psbb konser bpip tekor konser bpip 2020</t>
  </si>
  <si>
    <t>Indonesia Lawyers Club</t>
  </si>
  <si>
    <t>Ruang Rindu</t>
  </si>
  <si>
    <t>tvOneNews</t>
  </si>
  <si>
    <t>Indosiar</t>
  </si>
  <si>
    <t>Surya Citra Televisi (SCTV)</t>
  </si>
  <si>
    <t>TVRI Yogyakarta Streaming</t>
  </si>
  <si>
    <t>Projek Zaman Now</t>
  </si>
  <si>
    <t>NARASI POLITIK</t>
  </si>
  <si>
    <t>Inspirasi News</t>
  </si>
  <si>
    <t>REBORN TV</t>
  </si>
  <si>
    <t>Yusfi Ken</t>
  </si>
  <si>
    <t>Enjoy Channel News</t>
  </si>
  <si>
    <t>GARUDA HITAM</t>
  </si>
  <si>
    <t>Official iNews</t>
  </si>
  <si>
    <t>Fosil Tv Official</t>
  </si>
  <si>
    <t>TOP - Pendidikan</t>
  </si>
  <si>
    <t>Mimin News</t>
  </si>
  <si>
    <t>Tribun Timur</t>
  </si>
  <si>
    <t>MOOSI TV</t>
  </si>
  <si>
    <t>PERSEPSI TV</t>
  </si>
  <si>
    <t>Rahasia Politik</t>
  </si>
  <si>
    <t>News Aktual Terkini</t>
  </si>
  <si>
    <t>INFO HITHOT</t>
  </si>
  <si>
    <t>Fakta Baru</t>
  </si>
  <si>
    <t>SUARA ISLAM</t>
  </si>
  <si>
    <t>Ki Langlang Channel</t>
  </si>
  <si>
    <t>KOMPASTV</t>
  </si>
  <si>
    <t>Agung Mujahid</t>
  </si>
  <si>
    <t>Rijal Djamal</t>
  </si>
  <si>
    <t>CokroTV</t>
  </si>
  <si>
    <t>NST chanel</t>
  </si>
  <si>
    <t>WARKOP INSTITUTE</t>
  </si>
  <si>
    <t>Aguy Sukabumi</t>
  </si>
  <si>
    <t>Kompascom Reporter on Location</t>
  </si>
  <si>
    <t>CNN Indonesia</t>
  </si>
  <si>
    <t>Pecinta Habib Rizieq Syihab</t>
  </si>
  <si>
    <t>BeritaSatu</t>
  </si>
  <si>
    <t>Bravos Radio Indonesia</t>
  </si>
  <si>
    <t>Tribunnews.com</t>
  </si>
  <si>
    <t>DAAI TV Indonesia</t>
  </si>
  <si>
    <t>REVOLUSI</t>
  </si>
  <si>
    <t>Asumsi</t>
  </si>
  <si>
    <t>Sekretariat Presiden</t>
  </si>
  <si>
    <t>Remember Entertainment</t>
  </si>
  <si>
    <t>Avengers muslim Channel</t>
  </si>
  <si>
    <t>IM3 Ooredoo</t>
  </si>
  <si>
    <t>Jaktv Official Channel</t>
  </si>
  <si>
    <t>Biang Politik</t>
  </si>
  <si>
    <t>Ardiansyah 2 SKS</t>
  </si>
  <si>
    <t>PT CREATOR</t>
  </si>
  <si>
    <t>concert id</t>
  </si>
  <si>
    <t>PENDIDIK NGETOP</t>
  </si>
  <si>
    <t>Advokat News TV</t>
  </si>
  <si>
    <t>TERUPDATE NEWS</t>
  </si>
  <si>
    <t>Evand Rizki</t>
  </si>
  <si>
    <t>TVRI Nasional</t>
  </si>
  <si>
    <t>Gema News</t>
  </si>
  <si>
    <t>2020-02-18T23:00:01Z</t>
  </si>
  <si>
    <t>2020-05-18T07:00:40Z</t>
  </si>
  <si>
    <t>2018-06-05T23:21:10Z</t>
  </si>
  <si>
    <t>2020-05-10T18:42:53Z</t>
  </si>
  <si>
    <t>2020-05-11T02:46:38Z</t>
  </si>
  <si>
    <t>2020-05-11T01:09:05Z</t>
  </si>
  <si>
    <t>2020-05-09T08:04:44Z</t>
  </si>
  <si>
    <t>2020-05-17T11:21:16Z</t>
  </si>
  <si>
    <t>2020-05-18T15:45:16Z</t>
  </si>
  <si>
    <t>2020-05-22T13:24:58Z</t>
  </si>
  <si>
    <t>2020-05-19T10:56:11Z</t>
  </si>
  <si>
    <t>2020-05-20T11:42:56Z</t>
  </si>
  <si>
    <t>2020-05-20T02:54:12Z</t>
  </si>
  <si>
    <t>2020-05-20T01:39:18Z</t>
  </si>
  <si>
    <t>2020-05-21T11:57:37Z</t>
  </si>
  <si>
    <t>2020-05-16T16:16:40Z</t>
  </si>
  <si>
    <t>2020-05-17T23:57:09Z</t>
  </si>
  <si>
    <t>2020-05-19T12:12:11Z</t>
  </si>
  <si>
    <t>2020-05-22T12:09:09Z</t>
  </si>
  <si>
    <t>2020-02-23T06:07:46Z</t>
  </si>
  <si>
    <t>2020-05-17T19:39:47Z</t>
  </si>
  <si>
    <t>2020-05-17T11:10:51Z</t>
  </si>
  <si>
    <t>2020-05-19T14:20:56Z</t>
  </si>
  <si>
    <t>2020-05-21T13:31:43Z</t>
  </si>
  <si>
    <t>2020-05-22T00:13:12Z</t>
  </si>
  <si>
    <t>2020-05-16T14:16:50Z</t>
  </si>
  <si>
    <t>2019-05-09T14:11:16Z</t>
  </si>
  <si>
    <t>2019-05-09T23:59:06Z</t>
  </si>
  <si>
    <t>2020-05-21T04:00:07Z</t>
  </si>
  <si>
    <t>2020-05-16T22:00:55Z</t>
  </si>
  <si>
    <t>2020-05-19T12:15:01Z</t>
  </si>
  <si>
    <t>2020-05-20T11:00:55Z</t>
  </si>
  <si>
    <t>2020-05-17T08:19:20Z</t>
  </si>
  <si>
    <t>2020-05-17T01:15:02Z</t>
  </si>
  <si>
    <t>2019-08-22T12:59:21Z</t>
  </si>
  <si>
    <t>2020-05-18T10:11:51Z</t>
  </si>
  <si>
    <t>2020-05-21T15:02:49Z</t>
  </si>
  <si>
    <t>2020-05-17T09:26:15Z</t>
  </si>
  <si>
    <t>2020-05-19T15:47:24Z</t>
  </si>
  <si>
    <t>2020-05-18T15:36:16Z</t>
  </si>
  <si>
    <t>2020-05-17T14:51:37Z</t>
  </si>
  <si>
    <t>2020-05-20T10:26:55Z</t>
  </si>
  <si>
    <t>2020-05-20T13:37:13Z</t>
  </si>
  <si>
    <t>2020-05-18T07:33:16Z</t>
  </si>
  <si>
    <t>2020-05-20T18:51:34Z</t>
  </si>
  <si>
    <t>2020-02-18T23:00:04Z</t>
  </si>
  <si>
    <t>2020-05-18T02:00:25Z</t>
  </si>
  <si>
    <t>2020-05-18T17:04:44Z</t>
  </si>
  <si>
    <t>2020-05-20T14:42:52Z</t>
  </si>
  <si>
    <t>2020-04-29T07:01:37Z</t>
  </si>
  <si>
    <t>2020-02-13T03:00:05Z</t>
  </si>
  <si>
    <t>2020-02-13T17:46:28Z</t>
  </si>
  <si>
    <t>2020-02-06T04:30:05Z</t>
  </si>
  <si>
    <t>2019-12-16T23:55:55Z</t>
  </si>
  <si>
    <t>2019-12-04T08:30:54Z</t>
  </si>
  <si>
    <t>2020-05-20T06:41:21Z</t>
  </si>
  <si>
    <t>2020-05-17T10:15:03Z</t>
  </si>
  <si>
    <t>2020-05-20T03:16:40Z</t>
  </si>
  <si>
    <t>2018-05-29T11:35:35Z</t>
  </si>
  <si>
    <t>2018-05-29T07:52:04Z</t>
  </si>
  <si>
    <t>2020-05-21T11:30:09Z</t>
  </si>
  <si>
    <t>2018-06-22T14:31:13Z</t>
  </si>
  <si>
    <t>2020-02-14T04:00:04Z</t>
  </si>
  <si>
    <t>2018-05-28T06:22:07Z</t>
  </si>
  <si>
    <t>2018-05-28T10:56:55Z</t>
  </si>
  <si>
    <t>2018-05-29T14:30:02Z</t>
  </si>
  <si>
    <t>2018-05-30T05:37:07Z</t>
  </si>
  <si>
    <t>2019-12-06T12:23:20Z</t>
  </si>
  <si>
    <t>2020-05-22T11:21:13Z</t>
  </si>
  <si>
    <t>2019-05-09T13:12:45Z</t>
  </si>
  <si>
    <t>2020-05-17T15:52:31Z</t>
  </si>
  <si>
    <t>2019-12-27T12:02:40Z</t>
  </si>
  <si>
    <t>2018-05-28T04:26:53Z</t>
  </si>
  <si>
    <t>2020-05-18T16:16:43Z</t>
  </si>
  <si>
    <t>2020-05-17T15:43:12Z</t>
  </si>
  <si>
    <t>2018-05-31T11:29:29Z</t>
  </si>
  <si>
    <t>2018-05-31T03:11:27Z</t>
  </si>
  <si>
    <t>2020-05-12T06:19:43Z</t>
  </si>
  <si>
    <t>2020-05-20T16:33:32Z</t>
  </si>
  <si>
    <t>2020-05-21T16:03:23Z</t>
  </si>
  <si>
    <t>2020-05-21T02:35:56Z</t>
  </si>
  <si>
    <t>2020-05-21T11:03:31Z</t>
  </si>
  <si>
    <t>2020-05-17T15:57:16Z</t>
  </si>
  <si>
    <t>2020-05-21T17:27:10Z</t>
  </si>
  <si>
    <t>2020-05-19T04:30:27Z</t>
  </si>
  <si>
    <t>2020-05-19T22:07:15Z</t>
  </si>
  <si>
    <t>2020-05-20T16:16:59Z</t>
  </si>
  <si>
    <t>2019-10-28T16:49:23Z</t>
  </si>
  <si>
    <t>2020-05-17T09:45:01Z</t>
  </si>
  <si>
    <t>2017-08-12T07:16:52Z</t>
  </si>
  <si>
    <t>2020-05-22T03:07:25Z</t>
  </si>
  <si>
    <t>https://i.ytimg.com/vi/-DbO9A98acc/default.jpg</t>
  </si>
  <si>
    <t>https://i.ytimg.com/vi/lmYjlQwbBng/default.jpg</t>
  </si>
  <si>
    <t>https://i.ytimg.com/vi/lEHsj1kOGWc/default.jpg</t>
  </si>
  <si>
    <t>https://i.ytimg.com/vi/cz6t7g2YgTo/default.jpg</t>
  </si>
  <si>
    <t>https://i.ytimg.com/vi/SgcP-v6I8IU/default.jpg</t>
  </si>
  <si>
    <t>https://i.ytimg.com/vi/3jKukIdxAZ0/default.jpg</t>
  </si>
  <si>
    <t>https://i.ytimg.com/vi/3fpinFZufPU/default.jpg</t>
  </si>
  <si>
    <t>https://i.ytimg.com/vi/xM7iM99Wkhc/default.jpg</t>
  </si>
  <si>
    <t>https://i.ytimg.com/vi/2fbUTCMzwi0/default.jpg</t>
  </si>
  <si>
    <t>https://i.ytimg.com/vi/W7NVXlxNl1c/default.jpg</t>
  </si>
  <si>
    <t>https://i.ytimg.com/vi/dkk_OyANXE0/default.jpg</t>
  </si>
  <si>
    <t>https://i.ytimg.com/vi/llA5HX8B6Ls/default.jpg</t>
  </si>
  <si>
    <t>https://i.ytimg.com/vi/ALF-es1flMw/default.jpg</t>
  </si>
  <si>
    <t>https://i.ytimg.com/vi/a0xixPawhl8/default.jpg</t>
  </si>
  <si>
    <t>https://i.ytimg.com/vi/OigFx_3B6D8/default.jpg</t>
  </si>
  <si>
    <t>https://i.ytimg.com/vi/JCZUKawRT98/default.jpg</t>
  </si>
  <si>
    <t>https://i.ytimg.com/vi/y-K3UCx2QIQ/default.jpg</t>
  </si>
  <si>
    <t>https://i.ytimg.com/vi/YBx96ymYoro/default.jpg</t>
  </si>
  <si>
    <t>https://i.ytimg.com/vi/T1MdZIXa53M/default.jpg</t>
  </si>
  <si>
    <t>https://i.ytimg.com/vi/3WosRUNuRGc/default.jpg</t>
  </si>
  <si>
    <t>https://i.ytimg.com/vi/WyTX3HG5VlA/default.jpg</t>
  </si>
  <si>
    <t>https://i.ytimg.com/vi/Sq2-lgVnGD8/default.jpg</t>
  </si>
  <si>
    <t>https://i.ytimg.com/vi/ftzQW1r1jIQ/default.jpg</t>
  </si>
  <si>
    <t>https://i.ytimg.com/vi/7BocjANpn6k/default.jpg</t>
  </si>
  <si>
    <t>https://i.ytimg.com/vi/0UYcS2_KqvE/default.jpg</t>
  </si>
  <si>
    <t>https://i.ytimg.com/vi/dppva3ytf-U/default.jpg</t>
  </si>
  <si>
    <t>https://i.ytimg.com/vi/uNhYndj76Vg/default.jpg</t>
  </si>
  <si>
    <t>https://i.ytimg.com/vi/G0y1vy_9HHo/default.jpg</t>
  </si>
  <si>
    <t>https://i.ytimg.com/vi/b07wQ79BohM/default.jpg</t>
  </si>
  <si>
    <t>https://i.ytimg.com/vi/OUES8nbPkG0/default.jpg</t>
  </si>
  <si>
    <t>https://i.ytimg.com/vi/OgWc5t4GWuA/default.jpg</t>
  </si>
  <si>
    <t>https://i.ytimg.com/vi/EjXFUvPugPA/default.jpg</t>
  </si>
  <si>
    <t>https://i.ytimg.com/vi/xB0LGibaCg4/default.jpg</t>
  </si>
  <si>
    <t>https://i.ytimg.com/vi/-aHw-80v_ls/default.jpg</t>
  </si>
  <si>
    <t>https://i.ytimg.com/vi/Ui_sBiarEkc/default.jpg</t>
  </si>
  <si>
    <t>https://i.ytimg.com/vi/bf5bQr7GB44/default.jpg</t>
  </si>
  <si>
    <t>https://i.ytimg.com/vi/LwoSL86l9LI/default.jpg</t>
  </si>
  <si>
    <t>https://i.ytimg.com/vi/4FOmntgcWYI/default.jpg</t>
  </si>
  <si>
    <t>https://i.ytimg.com/vi/eoyqcCRswuQ/default.jpg</t>
  </si>
  <si>
    <t>https://i.ytimg.com/vi/HqvbtoBWcT8/default.jpg</t>
  </si>
  <si>
    <t>https://i.ytimg.com/vi/1TxDK_T6yy8/default.jpg</t>
  </si>
  <si>
    <t>https://i.ytimg.com/vi/2c191ZFRr1I/default.jpg</t>
  </si>
  <si>
    <t>https://i.ytimg.com/vi/EstcGbCKwcQ/default.jpg</t>
  </si>
  <si>
    <t>https://i.ytimg.com/vi/k0UsLf61Ahs/default.jpg</t>
  </si>
  <si>
    <t>https://i.ytimg.com/vi/PmkQoFrysjU/default.jpg</t>
  </si>
  <si>
    <t>https://i.ytimg.com/vi/B0cUKFDv0lk/default.jpg</t>
  </si>
  <si>
    <t>https://i.ytimg.com/vi/FgXTWJSdvRo/default.jpg</t>
  </si>
  <si>
    <t>https://i.ytimg.com/vi/_xzJxbudbL0/default.jpg</t>
  </si>
  <si>
    <t>https://i.ytimg.com/vi/vXdkgPc62aY/default.jpg</t>
  </si>
  <si>
    <t>https://i.ytimg.com/vi/cOash8a_s0k/default.jpg</t>
  </si>
  <si>
    <t>https://i.ytimg.com/vi/GXy5op3gYG8/default.jpg</t>
  </si>
  <si>
    <t>https://i.ytimg.com/vi/1CF1AQwO1gM/default.jpg</t>
  </si>
  <si>
    <t>https://i.ytimg.com/vi/o-KseNOWntQ/default.jpg</t>
  </si>
  <si>
    <t>https://i.ytimg.com/vi/9vJV8bm9Qh8/default.jpg</t>
  </si>
  <si>
    <t>https://i.ytimg.com/vi/KURlAHZgJ1g/default.jpg</t>
  </si>
  <si>
    <t>https://i.ytimg.com/vi/Z5jHouNRGYU/default.jpg</t>
  </si>
  <si>
    <t>https://i.ytimg.com/vi/vpwztKZPCe0/default.jpg</t>
  </si>
  <si>
    <t>https://i.ytimg.com/vi/k2N1khHxQzw/default.jpg</t>
  </si>
  <si>
    <t>https://i.ytimg.com/vi/r4ee5nbp4tA/default.jpg</t>
  </si>
  <si>
    <t>https://i.ytimg.com/vi/nvcL7SdjErg/default.jpg</t>
  </si>
  <si>
    <t>https://i.ytimg.com/vi/o3Xmoo-cRik/default.jpg</t>
  </si>
  <si>
    <t>https://i.ytimg.com/vi/vNB2NPxiYvs/default.jpg</t>
  </si>
  <si>
    <t>https://i.ytimg.com/vi/dSxPpAEsie0/default.jpg</t>
  </si>
  <si>
    <t>https://i.ytimg.com/vi/yO2S0I9Nk3M/default.jpg</t>
  </si>
  <si>
    <t>https://i.ytimg.com/vi/wq6WhRZVyQk/default.jpg</t>
  </si>
  <si>
    <t>https://i.ytimg.com/vi/btlPeIZib0w/default.jpg</t>
  </si>
  <si>
    <t>https://i.ytimg.com/vi/nWxuQ6riUwI/default.jpg</t>
  </si>
  <si>
    <t>https://i.ytimg.com/vi/SSeLk5ygfCo/default.jpg</t>
  </si>
  <si>
    <t>https://i.ytimg.com/vi/9hD52Xb5mdo/default.jpg</t>
  </si>
  <si>
    <t>https://i.ytimg.com/vi/3flPy9i8gN8/default.jpg</t>
  </si>
  <si>
    <t>https://i.ytimg.com/vi/8TPUDdCNozA/default.jpg</t>
  </si>
  <si>
    <t>https://i.ytimg.com/vi/PjGyBxv8UO4/default.jpg</t>
  </si>
  <si>
    <t>https://i.ytimg.com/vi/-p6YvXUE56k/default.jpg</t>
  </si>
  <si>
    <t>https://i.ytimg.com/vi/hMSgE0iUNEQ/default.jpg</t>
  </si>
  <si>
    <t>https://i.ytimg.com/vi/J0DcYC1Zp8o/default.jpg</t>
  </si>
  <si>
    <t>https://i.ytimg.com/vi/KZEJ052_wtU/default.jpg</t>
  </si>
  <si>
    <t>https://i.ytimg.com/vi/uc6pDE-mazw/default.jpg</t>
  </si>
  <si>
    <t>https://i.ytimg.com/vi/Qb4ZwwnWWH0/default.jpg</t>
  </si>
  <si>
    <t>https://i.ytimg.com/vi/ZrtO272nluc/default.jpg</t>
  </si>
  <si>
    <t>https://i.ytimg.com/vi/7sOXFnEDbik/default.jpg</t>
  </si>
  <si>
    <t>https://i.ytimg.com/vi/fagSuLrxnI0/default.jpg</t>
  </si>
  <si>
    <t>https://i.ytimg.com/vi/K8xSRPkqn5s/default.jpg</t>
  </si>
  <si>
    <t>https://i.ytimg.com/vi/Okdi4Ff335o/default.jpg</t>
  </si>
  <si>
    <t>https://i.ytimg.com/vi/aKpefMNq56w/default.jpg</t>
  </si>
  <si>
    <t>https://i.ytimg.com/vi/XKPajbikSEo/default.jpg</t>
  </si>
  <si>
    <t>https://i.ytimg.com/vi/6Y6Nq0GEuAM/default.jpg</t>
  </si>
  <si>
    <t>https://i.ytimg.com/vi/jVr69dlPw6o/default.jpg</t>
  </si>
  <si>
    <t>https://i.ytimg.com/vi/WDJyzobl5gU/default.jpg</t>
  </si>
  <si>
    <t>https://i.ytimg.com/vi/mG1TBvnz8NY/default.jpg</t>
  </si>
  <si>
    <t>https://i.ytimg.com/vi/RzAPxcZ_jG8/default.jpg</t>
  </si>
  <si>
    <t>https://i.ytimg.com/vi/saNAg3rN9cY/default.jpg</t>
  </si>
  <si>
    <t>Play Video in Browser</t>
  </si>
  <si>
    <t>https://www.youtube.com/watch?v=-DbO9A98acc</t>
  </si>
  <si>
    <t>https://www.youtube.com/watch?v=lmYjlQwbBng</t>
  </si>
  <si>
    <t>https://www.youtube.com/watch?v=lEHsj1kOGWc</t>
  </si>
  <si>
    <t>https://www.youtube.com/watch?v=cz6t7g2YgTo</t>
  </si>
  <si>
    <t>https://www.youtube.com/watch?v=SgcP-v6I8IU</t>
  </si>
  <si>
    <t>https://www.youtube.com/watch?v=3jKukIdxAZ0</t>
  </si>
  <si>
    <t>https://www.youtube.com/watch?v=3fpinFZufPU</t>
  </si>
  <si>
    <t>https://www.youtube.com/watch?v=xM7iM99Wkhc</t>
  </si>
  <si>
    <t>https://www.youtube.com/watch?v=2fbUTCMzwi0</t>
  </si>
  <si>
    <t>https://www.youtube.com/watch?v=W7NVXlxNl1c</t>
  </si>
  <si>
    <t>https://www.youtube.com/watch?v=dkk_OyANXE0</t>
  </si>
  <si>
    <t>https://www.youtube.com/watch?v=llA5HX8B6Ls</t>
  </si>
  <si>
    <t>https://www.youtube.com/watch?v=ALF-es1flMw</t>
  </si>
  <si>
    <t>https://www.youtube.com/watch?v=a0xixPawhl8</t>
  </si>
  <si>
    <t>https://www.youtube.com/watch?v=OigFx_3B6D8</t>
  </si>
  <si>
    <t>https://www.youtube.com/watch?v=JCZUKawRT98</t>
  </si>
  <si>
    <t>https://www.youtube.com/watch?v=y-K3UCx2QIQ</t>
  </si>
  <si>
    <t>https://www.youtube.com/watch?v=YBx96ymYoro</t>
  </si>
  <si>
    <t>https://www.youtube.com/watch?v=T1MdZIXa53M</t>
  </si>
  <si>
    <t>https://www.youtube.com/watch?v=3WosRUNuRGc</t>
  </si>
  <si>
    <t>https://www.youtube.com/watch?v=WyTX3HG5VlA</t>
  </si>
  <si>
    <t>https://www.youtube.com/watch?v=Sq2-lgVnGD8</t>
  </si>
  <si>
    <t>https://www.youtube.com/watch?v=ftzQW1r1jIQ</t>
  </si>
  <si>
    <t>https://www.youtube.com/watch?v=7BocjANpn6k</t>
  </si>
  <si>
    <t>https://www.youtube.com/watch?v=0UYcS2_KqvE</t>
  </si>
  <si>
    <t>https://www.youtube.com/watch?v=dppva3ytf-U</t>
  </si>
  <si>
    <t>https://www.youtube.com/watch?v=uNhYndj76Vg</t>
  </si>
  <si>
    <t>https://www.youtube.com/watch?v=G0y1vy_9HHo</t>
  </si>
  <si>
    <t>https://www.youtube.com/watch?v=b07wQ79BohM</t>
  </si>
  <si>
    <t>https://www.youtube.com/watch?v=OUES8nbPkG0</t>
  </si>
  <si>
    <t>https://www.youtube.com/watch?v=OgWc5t4GWuA</t>
  </si>
  <si>
    <t>https://www.youtube.com/watch?v=EjXFUvPugPA</t>
  </si>
  <si>
    <t>https://www.youtube.com/watch?v=xB0LGibaCg4</t>
  </si>
  <si>
    <t>https://www.youtube.com/watch?v=-aHw-80v_ls</t>
  </si>
  <si>
    <t>https://www.youtube.com/watch?v=Ui_sBiarEkc</t>
  </si>
  <si>
    <t>https://www.youtube.com/watch?v=bf5bQr7GB44</t>
  </si>
  <si>
    <t>https://www.youtube.com/watch?v=LwoSL86l9LI</t>
  </si>
  <si>
    <t>https://www.youtube.com/watch?v=4FOmntgcWYI</t>
  </si>
  <si>
    <t>https://www.youtube.com/watch?v=eoyqcCRswuQ</t>
  </si>
  <si>
    <t>https://www.youtube.com/watch?v=HqvbtoBWcT8</t>
  </si>
  <si>
    <t>https://www.youtube.com/watch?v=1TxDK_T6yy8</t>
  </si>
  <si>
    <t>https://www.youtube.com/watch?v=2c191ZFRr1I</t>
  </si>
  <si>
    <t>https://www.youtube.com/watch?v=EstcGbCKwcQ</t>
  </si>
  <si>
    <t>https://www.youtube.com/watch?v=k0UsLf61Ahs</t>
  </si>
  <si>
    <t>https://www.youtube.com/watch?v=PmkQoFrysjU</t>
  </si>
  <si>
    <t>https://www.youtube.com/watch?v=B0cUKFDv0lk</t>
  </si>
  <si>
    <t>https://www.youtube.com/watch?v=FgXTWJSdvRo</t>
  </si>
  <si>
    <t>https://www.youtube.com/watch?v=_xzJxbudbL0</t>
  </si>
  <si>
    <t>https://www.youtube.com/watch?v=vXdkgPc62aY</t>
  </si>
  <si>
    <t>https://www.youtube.com/watch?v=cOash8a_s0k</t>
  </si>
  <si>
    <t>https://www.youtube.com/watch?v=GXy5op3gYG8</t>
  </si>
  <si>
    <t>https://www.youtube.com/watch?v=1CF1AQwO1gM</t>
  </si>
  <si>
    <t>https://www.youtube.com/watch?v=o-KseNOWntQ</t>
  </si>
  <si>
    <t>https://www.youtube.com/watch?v=9vJV8bm9Qh8</t>
  </si>
  <si>
    <t>https://www.youtube.com/watch?v=KURlAHZgJ1g</t>
  </si>
  <si>
    <t>https://www.youtube.com/watch?v=Z5jHouNRGYU</t>
  </si>
  <si>
    <t>https://www.youtube.com/watch?v=vpwztKZPCe0</t>
  </si>
  <si>
    <t>https://www.youtube.com/watch?v=k2N1khHxQzw</t>
  </si>
  <si>
    <t>https://www.youtube.com/watch?v=r4ee5nbp4tA</t>
  </si>
  <si>
    <t>https://www.youtube.com/watch?v=nvcL7SdjErg</t>
  </si>
  <si>
    <t>https://www.youtube.com/watch?v=o3Xmoo-cRik</t>
  </si>
  <si>
    <t>https://www.youtube.com/watch?v=vNB2NPxiYvs</t>
  </si>
  <si>
    <t>https://www.youtube.com/watch?v=dSxPpAEsie0</t>
  </si>
  <si>
    <t>https://www.youtube.com/watch?v=yO2S0I9Nk3M</t>
  </si>
  <si>
    <t>https://www.youtube.com/watch?v=wq6WhRZVyQk</t>
  </si>
  <si>
    <t>https://www.youtube.com/watch?v=btlPeIZib0w</t>
  </si>
  <si>
    <t>https://www.youtube.com/watch?v=nWxuQ6riUwI</t>
  </si>
  <si>
    <t>https://www.youtube.com/watch?v=SSeLk5ygfCo</t>
  </si>
  <si>
    <t>https://www.youtube.com/watch?v=9hD52Xb5mdo</t>
  </si>
  <si>
    <t>https://www.youtube.com/watch?v=3flPy9i8gN8</t>
  </si>
  <si>
    <t>https://www.youtube.com/watch?v=8TPUDdCNozA</t>
  </si>
  <si>
    <t>https://www.youtube.com/watch?v=PjGyBxv8UO4</t>
  </si>
  <si>
    <t>https://www.youtube.com/watch?v=-p6YvXUE56k</t>
  </si>
  <si>
    <t>https://www.youtube.com/watch?v=hMSgE0iUNEQ</t>
  </si>
  <si>
    <t>https://www.youtube.com/watch?v=J0DcYC1Zp8o</t>
  </si>
  <si>
    <t>https://www.youtube.com/watch?v=KZEJ052_wtU</t>
  </si>
  <si>
    <t>https://www.youtube.com/watch?v=uc6pDE-mazw</t>
  </si>
  <si>
    <t>https://www.youtube.com/watch?v=Qb4ZwwnWWH0</t>
  </si>
  <si>
    <t>https://www.youtube.com/watch?v=ZrtO272nluc</t>
  </si>
  <si>
    <t>https://www.youtube.com/watch?v=7sOXFnEDbik</t>
  </si>
  <si>
    <t>https://www.youtube.com/watch?v=fagSuLrxnI0</t>
  </si>
  <si>
    <t>https://www.youtube.com/watch?v=K8xSRPkqn5s</t>
  </si>
  <si>
    <t>https://www.youtube.com/watch?v=Okdi4Ff335o</t>
  </si>
  <si>
    <t>https://www.youtube.com/watch?v=aKpefMNq56w</t>
  </si>
  <si>
    <t>https://www.youtube.com/watch?v=XKPajbikSEo</t>
  </si>
  <si>
    <t>https://www.youtube.com/watch?v=6Y6Nq0GEuAM</t>
  </si>
  <si>
    <t>https://www.youtube.com/watch?v=jVr69dlPw6o</t>
  </si>
  <si>
    <t>https://www.youtube.com/watch?v=WDJyzobl5gU</t>
  </si>
  <si>
    <t>https://www.youtube.com/watch?v=mG1TBvnz8NY</t>
  </si>
  <si>
    <t>https://www.youtube.com/watch?v=RzAPxcZ_jG8</t>
  </si>
  <si>
    <t>https://www.youtube.com/watch?v=saNAg3rN9cY</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</si>
  <si>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</si>
  <si>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</si>
  <si>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t>
  </si>
  <si>
    <t>Workbook Settings 3</t>
  </si>
  <si>
    <t>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t>
  </si>
  <si>
    <t>Workbook Settings 4</t>
  </si>
  <si>
    <t>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t>
  </si>
  <si>
    <t>Workbook Settings 5</t>
  </si>
  <si>
    <t>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&lt;value&gt;CalculateSentiment░True▓TextColumnIsOnEdgeWorksheet░False▓TextColumnName░Title▓CountByGroup░True▓SkipSingleTerms░True▓WordsToSkip░a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t>
  </si>
  <si>
    <t>Workbook Settings 6</t>
  </si>
  <si>
    <t>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t>
  </si>
  <si>
    <t>Workbook Settings 7</t>
  </si>
  <si>
    <t>-free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t>
  </si>
  <si>
    <t>Workbook Settings 8</t>
  </si>
  <si>
    <t>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t>
  </si>
  <si>
    <t>Workbook Settings 9</t>
  </si>
  <si>
    <t xml:space="preserve">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t>
  </si>
  <si>
    <t>Workbook Settings 10</t>
  </si>
  <si>
    <t>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t>
  </si>
  <si>
    <t>Workbook Settings 11</t>
  </si>
  <si>
    <t>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t>
  </si>
  <si>
    <t>Workbook Settings 12</t>
  </si>
  <si>
    <t>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t>
  </si>
  <si>
    <t>Workbook Settings 13</t>
  </si>
  <si>
    <t xml:space="preserve">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t>
  </si>
  <si>
    <t>Workbook Settings 14</t>
  </si>
  <si>
    <t xml:space="preserve">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t>
  </si>
  <si>
    <t>Workbook Settings 15</t>
  </si>
  <si>
    <t>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&lt;/Grap</t>
  </si>
  <si>
    <t>Workbook Settings 16</t>
  </si>
  <si>
    <t>Workbook Settings 17</t>
  </si>
  <si>
    <t>Workbook Settings 18</t>
  </si>
  <si>
    <t xml:space="preserve">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6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t>
  </si>
  <si>
    <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</si>
  <si>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</si>
  <si>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</si>
  <si>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</si>
  <si>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</si>
  <si>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</si>
  <si>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</si>
  <si>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</si>
  <si>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</si>
  <si>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</si>
  <si>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</si>
  <si>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</si>
  <si>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</si>
  <si>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</si>
  <si>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</si>
  <si>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</si>
  <si>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</si>
  <si>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</si>
  <si>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</si>
  <si>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</si>
  <si>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</si>
  <si>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</si>
  <si>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</si>
  <si>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</si>
  <si>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</si>
  <si>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</si>
  <si>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</si>
  <si>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</si>
  <si>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</si>
  <si>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konser</t>
  </si>
  <si>
    <t>bpip</t>
  </si>
  <si>
    <t>pancasila</t>
  </si>
  <si>
    <t>amal</t>
  </si>
  <si>
    <t>di</t>
  </si>
  <si>
    <t>indonesia</t>
  </si>
  <si>
    <t>gaji</t>
  </si>
  <si>
    <t>dan</t>
  </si>
  <si>
    <t>jokowi</t>
  </si>
  <si>
    <t>corona</t>
  </si>
  <si>
    <t>berita</t>
  </si>
  <si>
    <t>lelang</t>
  </si>
  <si>
    <t>news</t>
  </si>
  <si>
    <t>soal</t>
  </si>
  <si>
    <t>lagi</t>
  </si>
  <si>
    <t>ketua</t>
  </si>
  <si>
    <t>2</t>
  </si>
  <si>
    <t>yang</t>
  </si>
  <si>
    <t>m</t>
  </si>
  <si>
    <t>hari</t>
  </si>
  <si>
    <t>habib</t>
  </si>
  <si>
    <t>minta</t>
  </si>
  <si>
    <t>presiden</t>
  </si>
  <si>
    <t>ini</t>
  </si>
  <si>
    <t>2020</t>
  </si>
  <si>
    <t>kepala</t>
  </si>
  <si>
    <t>satu</t>
  </si>
  <si>
    <t>pagi</t>
  </si>
  <si>
    <t>mei</t>
  </si>
  <si>
    <t>terbaru</t>
  </si>
  <si>
    <t>motor</t>
  </si>
  <si>
    <t>kritik</t>
  </si>
  <si>
    <t>ilc</t>
  </si>
  <si>
    <t>kasih</t>
  </si>
  <si>
    <t>gelar</t>
  </si>
  <si>
    <t>dari</t>
  </si>
  <si>
    <t>untuk</t>
  </si>
  <si>
    <t>bersatu</t>
  </si>
  <si>
    <t>17</t>
  </si>
  <si>
    <t>ternyata</t>
  </si>
  <si>
    <t>psbb</t>
  </si>
  <si>
    <t>aqil</t>
  </si>
  <si>
    <t>pemenang</t>
  </si>
  <si>
    <t>musik</t>
  </si>
  <si>
    <t>viral</t>
  </si>
  <si>
    <t>mpr</t>
  </si>
  <si>
    <t>maaf</t>
  </si>
  <si>
    <t>ideologi</t>
  </si>
  <si>
    <t>istri</t>
  </si>
  <si>
    <t>tni</t>
  </si>
  <si>
    <t>bersama</t>
  </si>
  <si>
    <t>berbagi</t>
  </si>
  <si>
    <t>agama</t>
  </si>
  <si>
    <t>tvone</t>
  </si>
  <si>
    <t>umat</t>
  </si>
  <si>
    <t>islam</t>
  </si>
  <si>
    <t>penggalangan</t>
  </si>
  <si>
    <t>dana</t>
  </si>
  <si>
    <t>covid</t>
  </si>
  <si>
    <t>19</t>
  </si>
  <si>
    <t>lawan</t>
  </si>
  <si>
    <t>5</t>
  </si>
  <si>
    <t>prank</t>
  </si>
  <si>
    <t>terkini</t>
  </si>
  <si>
    <t>pemerintah</t>
  </si>
  <si>
    <t>polemik</t>
  </si>
  <si>
    <t>buruh</t>
  </si>
  <si>
    <t>bahar</t>
  </si>
  <si>
    <t>ditangkap</t>
  </si>
  <si>
    <t>siradj</t>
  </si>
  <si>
    <t>tak</t>
  </si>
  <si>
    <t>badan</t>
  </si>
  <si>
    <t>istana</t>
  </si>
  <si>
    <t>oknum</t>
  </si>
  <si>
    <t>hukum</t>
  </si>
  <si>
    <t>2019</t>
  </si>
  <si>
    <t>tidak</t>
  </si>
  <si>
    <t>dewan</t>
  </si>
  <si>
    <t>pengarah</t>
  </si>
  <si>
    <t>mahfud</t>
  </si>
  <si>
    <t>setuju</t>
  </si>
  <si>
    <t>jadi</t>
  </si>
  <si>
    <t>musuh</t>
  </si>
  <si>
    <t>terbesar</t>
  </si>
  <si>
    <t>apa</t>
  </si>
  <si>
    <t>isi</t>
  </si>
  <si>
    <t>pentingnya</t>
  </si>
  <si>
    <t>kita</t>
  </si>
  <si>
    <t>terima</t>
  </si>
  <si>
    <t>donasi</t>
  </si>
  <si>
    <t>terserah</t>
  </si>
  <si>
    <t>saya</t>
  </si>
  <si>
    <t>bicara</t>
  </si>
  <si>
    <t>besar</t>
  </si>
  <si>
    <t>kok</t>
  </si>
  <si>
    <t>nuh</t>
  </si>
  <si>
    <t>rp</t>
  </si>
  <si>
    <t>bukan</t>
  </si>
  <si>
    <t>pengusaha</t>
  </si>
  <si>
    <t>harian</t>
  </si>
  <si>
    <t>panen</t>
  </si>
  <si>
    <t>ramadhan</t>
  </si>
  <si>
    <t>mengejutkan</t>
  </si>
  <si>
    <t>netizen</t>
  </si>
  <si>
    <t>kh</t>
  </si>
  <si>
    <t>ala</t>
  </si>
  <si>
    <t>dpr</t>
  </si>
  <si>
    <t>inews</t>
  </si>
  <si>
    <t>ditengah</t>
  </si>
  <si>
    <t>solidaritas</t>
  </si>
  <si>
    <t>patuhi</t>
  </si>
  <si>
    <t>social</t>
  </si>
  <si>
    <t>distancing</t>
  </si>
  <si>
    <t>umar</t>
  </si>
  <si>
    <t>bangil</t>
  </si>
  <si>
    <t>petugas</t>
  </si>
  <si>
    <t>vs</t>
  </si>
  <si>
    <t>tengah</t>
  </si>
  <si>
    <t>pembinaan</t>
  </si>
  <si>
    <t>merdeka</t>
  </si>
  <si>
    <t>ad</t>
  </si>
  <si>
    <t>posting</t>
  </si>
  <si>
    <t>14</t>
  </si>
  <si>
    <t>marah</t>
  </si>
  <si>
    <t>sebut</t>
  </si>
  <si>
    <t>miris</t>
  </si>
  <si>
    <t>ketahuan</t>
  </si>
  <si>
    <t>kena</t>
  </si>
  <si>
    <t>jaga</t>
  </si>
  <si>
    <t>tangkap</t>
  </si>
  <si>
    <t>melawan</t>
  </si>
  <si>
    <t>menyakiti</t>
  </si>
  <si>
    <t>virtual</t>
  </si>
  <si>
    <t>bimbo</t>
  </si>
  <si>
    <t>#layardemokrasi</t>
  </si>
  <si>
    <t>membumikan</t>
  </si>
  <si>
    <t>anggota</t>
  </si>
  <si>
    <t>tanggapan</t>
  </si>
  <si>
    <t>md</t>
  </si>
  <si>
    <t>dengan</t>
  </si>
  <si>
    <t>tugas</t>
  </si>
  <si>
    <t>sosial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</si>
  <si>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</si>
  <si>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</si>
  <si>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</si>
  <si>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</si>
  <si>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</si>
  <si>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</si>
  <si>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</si>
  <si>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</si>
  <si>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</si>
  <si>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</si>
  <si>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</si>
  <si>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</si>
  <si>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</si>
  <si>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</si>
  <si>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</si>
  <si>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</si>
  <si>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</si>
  <si>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</si>
  <si>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</si>
  <si>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</si>
  <si>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</si>
  <si>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</si>
  <si>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</si>
  <si>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</si>
  <si>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</si>
  <si>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</si>
  <si>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</si>
  <si>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</si>
  <si>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</si>
  <si>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</si>
  <si>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</si>
  <si>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</si>
  <si>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</si>
  <si>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</si>
  <si>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</si>
  <si>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</si>
  <si>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</si>
  <si>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</si>
  <si>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</si>
  <si>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</si>
  <si>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</si>
  <si>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</si>
  <si>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</si>
  <si>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</si>
  <si>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</si>
  <si>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</si>
  <si>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</si>
  <si>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</si>
  <si>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</si>
  <si>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</si>
  <si>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</si>
  <si>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</si>
  <si>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</si>
  <si>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</si>
  <si>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</si>
  <si>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</si>
  <si>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</si>
  <si>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</si>
  <si>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</si>
  <si>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</si>
  <si>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</si>
  <si>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39, 108, 0</t>
  </si>
  <si>
    <t>Green</t>
  </si>
  <si>
    <t>20, 118, 0</t>
  </si>
  <si>
    <t>85, 85, 0</t>
  </si>
  <si>
    <t>131, 62, 0</t>
  </si>
  <si>
    <t>66, 95, 0</t>
  </si>
  <si>
    <t>105, 76, 0</t>
  </si>
  <si>
    <t>196, 30, 0</t>
  </si>
  <si>
    <t>Red</t>
  </si>
  <si>
    <t>Edge Weight▓1▓13▓0▓True▓Green▓Red▓▓Edge Weight▓1▓6▓0▓2▓6▓False▓Edge Weight▓1▓13▓0▓32▓6▓False▓▓0▓0▓0▓True▓Black▓Black▓▓Views▓72▓2435840▓0▓162▓1000▓False▓Betweenness Centrality▓0▓212.045233▓3▓100▓70▓False▓▓0▓0▓0▓0▓0▓False▓▓0▓0▓0▓0▓0▓False</t>
  </si>
  <si>
    <t>GraphSource░YouTubeVideo▓GraphTerm░konser bpip▓GroupingDescription░The graph's vertices were grouped by cluster using the Clauset-Newman-Moore cluster algorithm.▓LayoutAlgorithm░The graph was laid out using the Harel-Koren Fast Multiscale layout algorithm.▓GraphDirectedness░The graph is undirected.</t>
  </si>
  <si>
    <t xml:space="preserve">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t>
  </si>
  <si>
    <t>YouTubeVideo</t>
  </si>
  <si>
    <t>konser bpip</t>
  </si>
  <si>
    <t>The graph was laid out using the Harel-Koren Fast Multiscale layout algorithm.</t>
  </si>
  <si>
    <t>The graph's vertices were grouped by cluster using the Clauset-Newman-Moore cluster algorithm.</t>
  </si>
  <si>
    <t>https://nodexlgraphgallery.org/Pages/Graph.aspx?graphID=227120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</si>
</sst>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85">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84"/>
      <tableStyleElement type="headerRow" dxfId="183"/>
    </tableStyle>
    <tableStyle name="NodeXL Table" pivot="0" count="1">
      <tableStyleElement type="headerRow" dxfId="1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976063"/>
        <c:axId val="47913656"/>
      </c:barChart>
      <c:catAx>
        <c:axId val="64976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13656"/>
        <c:crosses val="autoZero"/>
        <c:auto val="1"/>
        <c:lblOffset val="100"/>
        <c:noMultiLvlLbl val="0"/>
      </c:catAx>
      <c:valAx>
        <c:axId val="47913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569721"/>
        <c:axId val="55800898"/>
      </c:barChart>
      <c:catAx>
        <c:axId val="285697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800898"/>
        <c:crosses val="autoZero"/>
        <c:auto val="1"/>
        <c:lblOffset val="100"/>
        <c:noMultiLvlLbl val="0"/>
      </c:catAx>
      <c:valAx>
        <c:axId val="5580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69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446035"/>
        <c:axId val="23578860"/>
      </c:barChart>
      <c:catAx>
        <c:axId val="32446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78860"/>
        <c:crosses val="autoZero"/>
        <c:auto val="1"/>
        <c:lblOffset val="100"/>
        <c:noMultiLvlLbl val="0"/>
      </c:catAx>
      <c:valAx>
        <c:axId val="23578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46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883149"/>
        <c:axId val="30839478"/>
      </c:barChart>
      <c:catAx>
        <c:axId val="108831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39478"/>
        <c:crosses val="autoZero"/>
        <c:auto val="1"/>
        <c:lblOffset val="100"/>
        <c:noMultiLvlLbl val="0"/>
      </c:catAx>
      <c:valAx>
        <c:axId val="3083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83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119847"/>
        <c:axId val="14969760"/>
      </c:barChart>
      <c:catAx>
        <c:axId val="91198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69760"/>
        <c:crosses val="autoZero"/>
        <c:auto val="1"/>
        <c:lblOffset val="100"/>
        <c:noMultiLvlLbl val="0"/>
      </c:catAx>
      <c:valAx>
        <c:axId val="149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0113"/>
        <c:axId val="4591018"/>
      </c:barChart>
      <c:catAx>
        <c:axId val="5101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1018"/>
        <c:crosses val="autoZero"/>
        <c:auto val="1"/>
        <c:lblOffset val="100"/>
        <c:noMultiLvlLbl val="0"/>
      </c:catAx>
      <c:valAx>
        <c:axId val="4591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319163"/>
        <c:axId val="36328148"/>
      </c:barChart>
      <c:catAx>
        <c:axId val="413191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28148"/>
        <c:crosses val="autoZero"/>
        <c:auto val="1"/>
        <c:lblOffset val="100"/>
        <c:noMultiLvlLbl val="0"/>
      </c:catAx>
      <c:valAx>
        <c:axId val="3632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19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517877"/>
        <c:axId val="56898846"/>
      </c:barChart>
      <c:catAx>
        <c:axId val="58517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98846"/>
        <c:crosses val="autoZero"/>
        <c:auto val="1"/>
        <c:lblOffset val="100"/>
        <c:noMultiLvlLbl val="0"/>
      </c:catAx>
      <c:valAx>
        <c:axId val="56898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17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327567"/>
        <c:axId val="45403784"/>
      </c:barChart>
      <c:catAx>
        <c:axId val="42327567"/>
        <c:scaling>
          <c:orientation val="minMax"/>
        </c:scaling>
        <c:axPos val="b"/>
        <c:delete val="1"/>
        <c:majorTickMark val="out"/>
        <c:minorTickMark val="none"/>
        <c:tickLblPos val="none"/>
        <c:crossAx val="45403784"/>
        <c:crosses val="autoZero"/>
        <c:auto val="1"/>
        <c:lblOffset val="100"/>
        <c:noMultiLvlLbl val="0"/>
      </c:catAx>
      <c:valAx>
        <c:axId val="45403784"/>
        <c:scaling>
          <c:orientation val="minMax"/>
        </c:scaling>
        <c:axPos val="l"/>
        <c:delete val="1"/>
        <c:majorTickMark val="out"/>
        <c:minorTickMark val="none"/>
        <c:tickLblPos val="none"/>
        <c:crossAx val="423275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627" totalsRowShown="0" headerRowDxfId="181" dataDxfId="144">
  <autoFilter ref="A2:AM627"/>
  <tableColumns count="39">
    <tableColumn id="1" name="Vertex 1" dataDxfId="130"/>
    <tableColumn id="2" name="Vertex 2" dataDxfId="128"/>
    <tableColumn id="3" name="Color" dataDxfId="129"/>
    <tableColumn id="4" name="Width" dataDxfId="154"/>
    <tableColumn id="11" name="Style" dataDxfId="153"/>
    <tableColumn id="5" name="Opacity" dataDxfId="152"/>
    <tableColumn id="6" name="Visibility" dataDxfId="151"/>
    <tableColumn id="10" name="Label" dataDxfId="150"/>
    <tableColumn id="12" name="Label Text Color" dataDxfId="149"/>
    <tableColumn id="13" name="Label Font Size" dataDxfId="148"/>
    <tableColumn id="14" name="Reciprocated?" dataDxfId="147"/>
    <tableColumn id="7" name="ID" dataDxfId="146"/>
    <tableColumn id="9" name="Dynamic Filter" dataDxfId="145"/>
    <tableColumn id="8" name="Add Your Own Columns Here" dataDxfId="127"/>
    <tableColumn id="15" name="Relationship" dataDxfId="126"/>
    <tableColumn id="16" name="Shared Commenter" dataDxfId="125"/>
    <tableColumn id="17" name="Video1 Comment" dataDxfId="124"/>
    <tableColumn id="18" name="Video2 Comment" dataDxfId="123"/>
    <tableColumn id="19" name="URLs In Video1 Comment" dataDxfId="122"/>
    <tableColumn id="20" name="URLs In Video2 Comment" dataDxfId="121"/>
    <tableColumn id="21" name="Domains In Video1 Comment" dataDxfId="120"/>
    <tableColumn id="22" name="Domains In Video2 Comment" dataDxfId="119"/>
    <tableColumn id="23" name="Hashtags In Video1 Comment" dataDxfId="118"/>
    <tableColumn id="24" name="Hashtags In Video2 Comment" dataDxfId="117"/>
    <tableColumn id="25" name="URLs In Both Video Comments" dataDxfId="116"/>
    <tableColumn id="26" name="Domains In Both Video Comments" dataDxfId="115"/>
    <tableColumn id="27" name="Hashtags In Both Video Comments" dataDxfId="114"/>
    <tableColumn id="28" name="Edge Weight"/>
    <tableColumn id="29" name="Vertex 1 Group" dataDxfId="88">
      <calculatedColumnFormula>REPLACE(INDEX(GroupVertices[Group], MATCH(Edges[[#This Row],[Vertex 1]],GroupVertices[Vertex],0)),1,1,"")</calculatedColumnFormula>
    </tableColumn>
    <tableColumn id="30" name="Vertex 2 Group" dataDxfId="50">
      <calculatedColumnFormula>REPLACE(INDEX(GroupVertices[Group], MATCH(Edges[[#This Row],[Vertex 2]],GroupVertices[Vertex],0)),1,1,"")</calculatedColumnFormula>
    </tableColumn>
    <tableColumn id="31" name="Sentiment List #1: List1 Word Count" dataDxfId="49"/>
    <tableColumn id="32" name="Sentiment List #1: List1 Word Percentage (%)" dataDxfId="48"/>
    <tableColumn id="33" name="Sentiment List #2: List2 Word Count" dataDxfId="47"/>
    <tableColumn id="34" name="Sentiment List #2: List2 Word Percentage (%)" dataDxfId="46"/>
    <tableColumn id="35" name="Sentiment List #3: List3 Word Count" dataDxfId="45"/>
    <tableColumn id="36" name="Sentiment List #3: List3 Word Percentage (%)" dataDxfId="44"/>
    <tableColumn id="37" name="Non-categorized Word Count" dataDxfId="43"/>
    <tableColumn id="38" name="Non-categorized Word Percentage (%)" dataDxfId="42"/>
    <tableColumn id="39" name="Edge Content Word Count" dataDxfId="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1" totalsRowShown="0" headerRowDxfId="73" dataDxfId="72">
  <autoFilter ref="A1:G271"/>
  <tableColumns count="7">
    <tableColumn id="1" name="Word" dataDxfId="71"/>
    <tableColumn id="2" name="Count" dataDxfId="70"/>
    <tableColumn id="3" name="Salience" dataDxfId="69"/>
    <tableColumn id="4" name="Group" dataDxfId="68"/>
    <tableColumn id="5" name="Word on Sentiment List #1: List1" dataDxfId="67"/>
    <tableColumn id="6" name="Word on Sentiment List #2: List2" dataDxfId="66"/>
    <tableColumn id="7" name="Word on Sentiment List #3: List3" dataDxfId="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 totalsRowShown="0" headerRowDxfId="64" dataDxfId="63">
  <autoFilter ref="A1:L138"/>
  <tableColumns count="12">
    <tableColumn id="1" name="Word 1" dataDxfId="62"/>
    <tableColumn id="2" name="Word 2" dataDxfId="61"/>
    <tableColumn id="3" name="Count" dataDxfId="60"/>
    <tableColumn id="4" name="Salience" dataDxfId="59"/>
    <tableColumn id="5" name="Mutual Information" dataDxfId="58"/>
    <tableColumn id="6" name="Group" dataDxfId="57"/>
    <tableColumn id="7" name="Word1 on Sentiment List #1: List1" dataDxfId="56"/>
    <tableColumn id="8" name="Word1 on Sentiment List #2: List2" dataDxfId="55"/>
    <tableColumn id="9" name="Word1 on Sentiment List #3: List3" dataDxfId="54"/>
    <tableColumn id="10" name="Word2 on Sentiment List #1: List1" dataDxfId="53"/>
    <tableColumn id="11" name="Word2 on Sentiment List #2: List2" dataDxfId="52"/>
    <tableColumn id="12" name="Word2 on Sentiment List #3: List3" dataDxfId="51"/>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8" totalsRowShown="0" headerRowDxfId="20" dataDxfId="19">
  <autoFilter ref="A2:C18"/>
  <tableColumns count="3">
    <tableColumn id="1" name="Group 1" dataDxfId="18"/>
    <tableColumn id="2" name="Group 2" dataDxfId="17"/>
    <tableColumn id="3" name="Edges" dataDxfId="1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 dataDxfId="12">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X93" totalsRowShown="0" headerRowDxfId="180" dataDxfId="131">
  <autoFilter ref="A2:AX93"/>
  <tableColumns count="50">
    <tableColumn id="1" name="Vertex" dataDxfId="143"/>
    <tableColumn id="2" name="Color" dataDxfId="142"/>
    <tableColumn id="5" name="Shape" dataDxfId="141"/>
    <tableColumn id="6" name="Size" dataDxfId="140"/>
    <tableColumn id="4" name="Opacity" dataDxfId="101"/>
    <tableColumn id="7" name="Image File" dataDxfId="99"/>
    <tableColumn id="3" name="Visibility" dataDxfId="100"/>
    <tableColumn id="10" name="Label" dataDxfId="139"/>
    <tableColumn id="16" name="Label Fill Color" dataDxfId="138"/>
    <tableColumn id="9" name="Label Position" dataDxfId="113"/>
    <tableColumn id="8" name="Tooltip" dataDxfId="111"/>
    <tableColumn id="18" name="Layout Order" dataDxfId="112"/>
    <tableColumn id="13" name="X" dataDxfId="137"/>
    <tableColumn id="14" name="Y" dataDxfId="136"/>
    <tableColumn id="12" name="Locked?" dataDxfId="135"/>
    <tableColumn id="19" name="Polar R" dataDxfId="134"/>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133"/>
    <tableColumn id="28" name="Dynamic Filter" dataDxfId="132"/>
    <tableColumn id="17" name="Add Your Own Columns Here" dataDxfId="110"/>
    <tableColumn id="30" name="Title" dataDxfId="109"/>
    <tableColumn id="31" name="Description" dataDxfId="108"/>
    <tableColumn id="32" name="Tags" dataDxfId="107"/>
    <tableColumn id="33" name="Author" dataDxfId="106"/>
    <tableColumn id="34" name="Created Date (UTC)" dataDxfId="105"/>
    <tableColumn id="35" name="Views" dataDxfId="104"/>
    <tableColumn id="36" name="Comments" dataDxfId="103"/>
    <tableColumn id="37" name="Likes Count" dataDxfId="102"/>
    <tableColumn id="38" name="Dislikes Count" dataDxfId="98"/>
    <tableColumn id="39" name="Custom Menu Item Text" dataDxfId="97"/>
    <tableColumn id="40" name="Custom Menu Item Action" dataDxfId="89"/>
    <tableColumn id="41" name="Vertex Group" dataDxfId="40">
      <calculatedColumnFormula>REPLACE(INDEX(GroupVertices[Group], MATCH(Vertices[[#This Row],[Vertex]],GroupVertices[Vertex],0)),1,1,"")</calculatedColumnFormula>
    </tableColumn>
    <tableColumn id="42" name="Sentiment List #1: List1 Word Count" dataDxfId="39"/>
    <tableColumn id="43" name="Sentiment List #1: List1 Word Percentage (%)" dataDxfId="38"/>
    <tableColumn id="44" name="Sentiment List #2: List2 Word Count" dataDxfId="37"/>
    <tableColumn id="45" name="Sentiment List #2: List2 Word Percentage (%)" dataDxfId="36"/>
    <tableColumn id="46" name="Sentiment List #3: List3 Word Count" dataDxfId="35"/>
    <tableColumn id="47" name="Sentiment List #3: List3 Word Percentage (%)" dataDxfId="34"/>
    <tableColumn id="48" name="Non-categorized Word Count" dataDxfId="33"/>
    <tableColumn id="49" name="Non-categorized Word Percentage (%)" dataDxfId="32"/>
    <tableColumn id="50" name="Vertex Content Word Count" dataDxfId="31"/>
  </tableColumns>
  <tableStyleInfo name="NodeXL Table" showFirstColumn="0" showLastColumn="0" showRowStripes="0" showColumnStripes="0"/>
</table>
</file>

<file path=xl/tables/table3.xml><?xml version="1.0" encoding="utf-8"?>
<table xmlns="http://schemas.openxmlformats.org/spreadsheetml/2006/main" id="4" name="Groups" displayName="Groups" ref="A2:AG9" totalsRowShown="0" headerRowDxfId="179">
  <autoFilter ref="A2:AG9"/>
  <tableColumns count="33">
    <tableColumn id="1" name="Group" dataDxfId="96"/>
    <tableColumn id="2" name="Vertex Color" dataDxfId="95"/>
    <tableColumn id="3" name="Vertex Shape" dataDxfId="93"/>
    <tableColumn id="22" name="Visibility" dataDxfId="94"/>
    <tableColumn id="4" name="Collapsed?"/>
    <tableColumn id="18" name="Label" dataDxfId="178"/>
    <tableColumn id="20" name="Collapsed X"/>
    <tableColumn id="21" name="Collapsed Y"/>
    <tableColumn id="6" name="ID" dataDxfId="177"/>
    <tableColumn id="19" name="Collapsed Properties" dataDxfId="87"/>
    <tableColumn id="5" name="Vertices" dataDxfId="86"/>
    <tableColumn id="7" name="Unique Edges" dataDxfId="85"/>
    <tableColumn id="8" name="Edges With Duplicates" dataDxfId="84"/>
    <tableColumn id="9" name="Total Edges" dataDxfId="83"/>
    <tableColumn id="10" name="Self-Loops" dataDxfId="82"/>
    <tableColumn id="24" name="Reciprocated Vertex Pair Ratio" dataDxfId="81"/>
    <tableColumn id="25" name="Reciprocated Edge Ratio" dataDxfId="80"/>
    <tableColumn id="11" name="Connected Components" dataDxfId="79"/>
    <tableColumn id="12" name="Single-Vertex Connected Components" dataDxfId="78"/>
    <tableColumn id="13" name="Maximum Vertices in a Connected Component" dataDxfId="77"/>
    <tableColumn id="14" name="Maximum Edges in a Connected Component" dataDxfId="76"/>
    <tableColumn id="15" name="Maximum Geodesic Distance (Diameter)" dataDxfId="75"/>
    <tableColumn id="16" name="Average Geodesic Distance" dataDxfId="74"/>
    <tableColumn id="17" name="Graph Density" dataDxfId="30"/>
    <tableColumn id="23" name="Sentiment List #1: List1 Word Count" dataDxfId="29"/>
    <tableColumn id="26" name="Sentiment List #1: List1 Word Percentage (%)" dataDxfId="28"/>
    <tableColumn id="27" name="Sentiment List #2: List2 Word Count" dataDxfId="27"/>
    <tableColumn id="28" name="Sentiment List #2: List2 Word Percentage (%)" dataDxfId="26"/>
    <tableColumn id="29" name="Sentiment List #3: List3 Word Count" dataDxfId="25"/>
    <tableColumn id="30" name="Sentiment List #3: List3 Word Percentage (%)" dataDxfId="24"/>
    <tableColumn id="31" name="Non-categorized Word Count" dataDxfId="23"/>
    <tableColumn id="32" name="Non-categorized Word Percentage (%)" dataDxfId="22"/>
    <tableColumn id="33" name="Group Content Word Count"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176" dataDxfId="175">
  <autoFilter ref="A1:C92"/>
  <tableColumns count="3">
    <tableColumn id="1" name="Group" dataDxfId="92"/>
    <tableColumn id="2" name="Vertex" dataDxfId="91"/>
    <tableColumn id="3" name="Vertex ID" dataDxfId="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5"/>
    <tableColumn id="2" name="Value" dataDxfId="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74"/>
    <tableColumn id="2" name="Degree Frequency" dataDxfId="173">
      <calculatedColumnFormula>COUNTIF(Vertices[Degree], "&gt;= " &amp; D2) - COUNTIF(Vertices[Degree], "&gt;=" &amp; D3)</calculatedColumnFormula>
    </tableColumn>
    <tableColumn id="3" name="In-Degree Bin" dataDxfId="172"/>
    <tableColumn id="4" name="In-Degree Frequency" dataDxfId="171">
      <calculatedColumnFormula>COUNTIF(Vertices[In-Degree], "&gt;= " &amp; F2) - COUNTIF(Vertices[In-Degree], "&gt;=" &amp; F3)</calculatedColumnFormula>
    </tableColumn>
    <tableColumn id="5" name="Out-Degree Bin" dataDxfId="170"/>
    <tableColumn id="6" name="Out-Degree Frequency" dataDxfId="169">
      <calculatedColumnFormula>COUNTIF(Vertices[Out-Degree], "&gt;= " &amp; H2) - COUNTIF(Vertices[Out-Degree], "&gt;=" &amp; H3)</calculatedColumnFormula>
    </tableColumn>
    <tableColumn id="7" name="Betweenness Centrality Bin" dataDxfId="168"/>
    <tableColumn id="8" name="Betweenness Centrality Frequency" dataDxfId="167">
      <calculatedColumnFormula>COUNTIF(Vertices[Betweenness Centrality], "&gt;= " &amp; J2) - COUNTIF(Vertices[Betweenness Centrality], "&gt;=" &amp; J3)</calculatedColumnFormula>
    </tableColumn>
    <tableColumn id="9" name="Closeness Centrality Bin" dataDxfId="166"/>
    <tableColumn id="10" name="Closeness Centrality Frequency" dataDxfId="165">
      <calculatedColumnFormula>COUNTIF(Vertices[Closeness Centrality], "&gt;= " &amp; L2) - COUNTIF(Vertices[Closeness Centrality], "&gt;=" &amp; L3)</calculatedColumnFormula>
    </tableColumn>
    <tableColumn id="11" name="Eigenvector Centrality Bin" dataDxfId="164"/>
    <tableColumn id="12" name="Eigenvector Centrality Frequency" dataDxfId="163">
      <calculatedColumnFormula>COUNTIF(Vertices[Eigenvector Centrality], "&gt;= " &amp; N2) - COUNTIF(Vertices[Eigenvector Centrality], "&gt;=" &amp; N3)</calculatedColumnFormula>
    </tableColumn>
    <tableColumn id="18" name="PageRank Bin" dataDxfId="162"/>
    <tableColumn id="17" name="PageRank Frequency" dataDxfId="161">
      <calculatedColumnFormula>COUNTIF(Vertices[Eigenvector Centrality], "&gt;= " &amp; P2) - COUNTIF(Vertices[Eigenvector Centrality], "&gt;=" &amp; P3)</calculatedColumnFormula>
    </tableColumn>
    <tableColumn id="13" name="Clustering Coefficient Bin" dataDxfId="160"/>
    <tableColumn id="14" name="Clustering Coefficient Frequency" dataDxfId="159">
      <calculatedColumnFormula>COUNTIF(Vertices[Clustering Coefficient], "&gt;= " &amp; R2) - COUNTIF(Vertices[Clustering Coefficient], "&gt;=" &amp; R3)</calculatedColumnFormula>
    </tableColumn>
    <tableColumn id="15" name="Dynamic Filter Bin" dataDxfId="158"/>
    <tableColumn id="16" name="Dynamic Filter Frequency" dataDxfId="1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5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DbO9A98acc/default.jpg" TargetMode="External" /><Relationship Id="rId2" Type="http://schemas.openxmlformats.org/officeDocument/2006/relationships/hyperlink" Target="https://i.ytimg.com/vi/lmYjlQwbBng/default.jpg" TargetMode="External" /><Relationship Id="rId3" Type="http://schemas.openxmlformats.org/officeDocument/2006/relationships/hyperlink" Target="https://i.ytimg.com/vi/lEHsj1kOGWc/default.jpg" TargetMode="External" /><Relationship Id="rId4" Type="http://schemas.openxmlformats.org/officeDocument/2006/relationships/hyperlink" Target="https://i.ytimg.com/vi/cz6t7g2YgTo/default.jpg" TargetMode="External" /><Relationship Id="rId5" Type="http://schemas.openxmlformats.org/officeDocument/2006/relationships/hyperlink" Target="https://i.ytimg.com/vi/SgcP-v6I8IU/default.jpg" TargetMode="External" /><Relationship Id="rId6" Type="http://schemas.openxmlformats.org/officeDocument/2006/relationships/hyperlink" Target="https://i.ytimg.com/vi/3jKukIdxAZ0/default.jpg" TargetMode="External" /><Relationship Id="rId7" Type="http://schemas.openxmlformats.org/officeDocument/2006/relationships/hyperlink" Target="https://i.ytimg.com/vi/3fpinFZufPU/default.jpg" TargetMode="External" /><Relationship Id="rId8" Type="http://schemas.openxmlformats.org/officeDocument/2006/relationships/hyperlink" Target="https://i.ytimg.com/vi/xM7iM99Wkhc/default.jpg" TargetMode="External" /><Relationship Id="rId9" Type="http://schemas.openxmlformats.org/officeDocument/2006/relationships/hyperlink" Target="https://i.ytimg.com/vi/2fbUTCMzwi0/default.jpg" TargetMode="External" /><Relationship Id="rId10" Type="http://schemas.openxmlformats.org/officeDocument/2006/relationships/hyperlink" Target="https://i.ytimg.com/vi/W7NVXlxNl1c/default.jpg" TargetMode="External" /><Relationship Id="rId11" Type="http://schemas.openxmlformats.org/officeDocument/2006/relationships/hyperlink" Target="https://i.ytimg.com/vi/dkk_OyANXE0/default.jpg" TargetMode="External" /><Relationship Id="rId12" Type="http://schemas.openxmlformats.org/officeDocument/2006/relationships/hyperlink" Target="https://i.ytimg.com/vi/llA5HX8B6Ls/default.jpg" TargetMode="External" /><Relationship Id="rId13" Type="http://schemas.openxmlformats.org/officeDocument/2006/relationships/hyperlink" Target="https://i.ytimg.com/vi/ALF-es1flMw/default.jpg" TargetMode="External" /><Relationship Id="rId14" Type="http://schemas.openxmlformats.org/officeDocument/2006/relationships/hyperlink" Target="https://i.ytimg.com/vi/a0xixPawhl8/default.jpg" TargetMode="External" /><Relationship Id="rId15" Type="http://schemas.openxmlformats.org/officeDocument/2006/relationships/hyperlink" Target="https://i.ytimg.com/vi/OigFx_3B6D8/default.jpg" TargetMode="External" /><Relationship Id="rId16" Type="http://schemas.openxmlformats.org/officeDocument/2006/relationships/hyperlink" Target="https://i.ytimg.com/vi/JCZUKawRT98/default.jpg" TargetMode="External" /><Relationship Id="rId17" Type="http://schemas.openxmlformats.org/officeDocument/2006/relationships/hyperlink" Target="https://i.ytimg.com/vi/y-K3UCx2QIQ/default.jpg" TargetMode="External" /><Relationship Id="rId18" Type="http://schemas.openxmlformats.org/officeDocument/2006/relationships/hyperlink" Target="https://i.ytimg.com/vi/YBx96ymYoro/default.jpg" TargetMode="External" /><Relationship Id="rId19" Type="http://schemas.openxmlformats.org/officeDocument/2006/relationships/hyperlink" Target="https://i.ytimg.com/vi/T1MdZIXa53M/default.jpg" TargetMode="External" /><Relationship Id="rId20" Type="http://schemas.openxmlformats.org/officeDocument/2006/relationships/hyperlink" Target="https://i.ytimg.com/vi/3WosRUNuRGc/default.jpg" TargetMode="External" /><Relationship Id="rId21" Type="http://schemas.openxmlformats.org/officeDocument/2006/relationships/hyperlink" Target="https://i.ytimg.com/vi/WyTX3HG5VlA/default.jpg" TargetMode="External" /><Relationship Id="rId22" Type="http://schemas.openxmlformats.org/officeDocument/2006/relationships/hyperlink" Target="https://i.ytimg.com/vi/Sq2-lgVnGD8/default.jpg" TargetMode="External" /><Relationship Id="rId23" Type="http://schemas.openxmlformats.org/officeDocument/2006/relationships/hyperlink" Target="https://i.ytimg.com/vi/ftzQW1r1jIQ/default.jpg" TargetMode="External" /><Relationship Id="rId24" Type="http://schemas.openxmlformats.org/officeDocument/2006/relationships/hyperlink" Target="https://i.ytimg.com/vi/7BocjANpn6k/default.jpg" TargetMode="External" /><Relationship Id="rId25" Type="http://schemas.openxmlformats.org/officeDocument/2006/relationships/hyperlink" Target="https://i.ytimg.com/vi/0UYcS2_KqvE/default.jpg" TargetMode="External" /><Relationship Id="rId26" Type="http://schemas.openxmlformats.org/officeDocument/2006/relationships/hyperlink" Target="https://i.ytimg.com/vi/dppva3ytf-U/default.jpg" TargetMode="External" /><Relationship Id="rId27" Type="http://schemas.openxmlformats.org/officeDocument/2006/relationships/hyperlink" Target="https://i.ytimg.com/vi/uNhYndj76Vg/default.jpg" TargetMode="External" /><Relationship Id="rId28" Type="http://schemas.openxmlformats.org/officeDocument/2006/relationships/hyperlink" Target="https://i.ytimg.com/vi/G0y1vy_9HHo/default.jpg" TargetMode="External" /><Relationship Id="rId29" Type="http://schemas.openxmlformats.org/officeDocument/2006/relationships/hyperlink" Target="https://i.ytimg.com/vi/b07wQ79BohM/default.jpg" TargetMode="External" /><Relationship Id="rId30" Type="http://schemas.openxmlformats.org/officeDocument/2006/relationships/hyperlink" Target="https://i.ytimg.com/vi/OUES8nbPkG0/default.jpg" TargetMode="External" /><Relationship Id="rId31" Type="http://schemas.openxmlformats.org/officeDocument/2006/relationships/hyperlink" Target="https://i.ytimg.com/vi/OgWc5t4GWuA/default.jpg" TargetMode="External" /><Relationship Id="rId32" Type="http://schemas.openxmlformats.org/officeDocument/2006/relationships/hyperlink" Target="https://i.ytimg.com/vi/EjXFUvPugPA/default.jpg" TargetMode="External" /><Relationship Id="rId33" Type="http://schemas.openxmlformats.org/officeDocument/2006/relationships/hyperlink" Target="https://i.ytimg.com/vi/xB0LGibaCg4/default.jpg" TargetMode="External" /><Relationship Id="rId34" Type="http://schemas.openxmlformats.org/officeDocument/2006/relationships/hyperlink" Target="https://i.ytimg.com/vi/-aHw-80v_ls/default.jpg" TargetMode="External" /><Relationship Id="rId35" Type="http://schemas.openxmlformats.org/officeDocument/2006/relationships/hyperlink" Target="https://i.ytimg.com/vi/Ui_sBiarEkc/default.jpg" TargetMode="External" /><Relationship Id="rId36" Type="http://schemas.openxmlformats.org/officeDocument/2006/relationships/hyperlink" Target="https://i.ytimg.com/vi/bf5bQr7GB44/default.jpg" TargetMode="External" /><Relationship Id="rId37" Type="http://schemas.openxmlformats.org/officeDocument/2006/relationships/hyperlink" Target="https://i.ytimg.com/vi/LwoSL86l9LI/default.jpg" TargetMode="External" /><Relationship Id="rId38" Type="http://schemas.openxmlformats.org/officeDocument/2006/relationships/hyperlink" Target="https://i.ytimg.com/vi/4FOmntgcWYI/default.jpg" TargetMode="External" /><Relationship Id="rId39" Type="http://schemas.openxmlformats.org/officeDocument/2006/relationships/hyperlink" Target="https://i.ytimg.com/vi/eoyqcCRswuQ/default.jpg" TargetMode="External" /><Relationship Id="rId40" Type="http://schemas.openxmlformats.org/officeDocument/2006/relationships/hyperlink" Target="https://i.ytimg.com/vi/HqvbtoBWcT8/default.jpg" TargetMode="External" /><Relationship Id="rId41" Type="http://schemas.openxmlformats.org/officeDocument/2006/relationships/hyperlink" Target="https://i.ytimg.com/vi/1TxDK_T6yy8/default.jpg" TargetMode="External" /><Relationship Id="rId42" Type="http://schemas.openxmlformats.org/officeDocument/2006/relationships/hyperlink" Target="https://i.ytimg.com/vi/2c191ZFRr1I/default.jpg" TargetMode="External" /><Relationship Id="rId43" Type="http://schemas.openxmlformats.org/officeDocument/2006/relationships/hyperlink" Target="https://i.ytimg.com/vi/EstcGbCKwcQ/default.jpg" TargetMode="External" /><Relationship Id="rId44" Type="http://schemas.openxmlformats.org/officeDocument/2006/relationships/hyperlink" Target="https://i.ytimg.com/vi/k0UsLf61Ahs/default.jpg" TargetMode="External" /><Relationship Id="rId45" Type="http://schemas.openxmlformats.org/officeDocument/2006/relationships/hyperlink" Target="https://i.ytimg.com/vi/PmkQoFrysjU/default.jpg" TargetMode="External" /><Relationship Id="rId46" Type="http://schemas.openxmlformats.org/officeDocument/2006/relationships/hyperlink" Target="https://i.ytimg.com/vi/B0cUKFDv0lk/default.jpg" TargetMode="External" /><Relationship Id="rId47" Type="http://schemas.openxmlformats.org/officeDocument/2006/relationships/hyperlink" Target="https://i.ytimg.com/vi/FgXTWJSdvRo/default.jpg" TargetMode="External" /><Relationship Id="rId48" Type="http://schemas.openxmlformats.org/officeDocument/2006/relationships/hyperlink" Target="https://i.ytimg.com/vi/_xzJxbudbL0/default.jpg" TargetMode="External" /><Relationship Id="rId49" Type="http://schemas.openxmlformats.org/officeDocument/2006/relationships/hyperlink" Target="https://i.ytimg.com/vi/vXdkgPc62aY/default.jpg" TargetMode="External" /><Relationship Id="rId50" Type="http://schemas.openxmlformats.org/officeDocument/2006/relationships/hyperlink" Target="https://i.ytimg.com/vi/cOash8a_s0k/default.jpg" TargetMode="External" /><Relationship Id="rId51" Type="http://schemas.openxmlformats.org/officeDocument/2006/relationships/hyperlink" Target="https://i.ytimg.com/vi/GXy5op3gYG8/default.jpg" TargetMode="External" /><Relationship Id="rId52" Type="http://schemas.openxmlformats.org/officeDocument/2006/relationships/hyperlink" Target="https://i.ytimg.com/vi/1CF1AQwO1gM/default.jpg" TargetMode="External" /><Relationship Id="rId53" Type="http://schemas.openxmlformats.org/officeDocument/2006/relationships/hyperlink" Target="https://i.ytimg.com/vi/o-KseNOWntQ/default.jpg" TargetMode="External" /><Relationship Id="rId54" Type="http://schemas.openxmlformats.org/officeDocument/2006/relationships/hyperlink" Target="https://i.ytimg.com/vi/9vJV8bm9Qh8/default.jpg" TargetMode="External" /><Relationship Id="rId55" Type="http://schemas.openxmlformats.org/officeDocument/2006/relationships/hyperlink" Target="https://i.ytimg.com/vi/KURlAHZgJ1g/default.jpg" TargetMode="External" /><Relationship Id="rId56" Type="http://schemas.openxmlformats.org/officeDocument/2006/relationships/hyperlink" Target="https://i.ytimg.com/vi/Z5jHouNRGYU/default.jpg" TargetMode="External" /><Relationship Id="rId57" Type="http://schemas.openxmlformats.org/officeDocument/2006/relationships/hyperlink" Target="https://i.ytimg.com/vi/vpwztKZPCe0/default.jpg" TargetMode="External" /><Relationship Id="rId58" Type="http://schemas.openxmlformats.org/officeDocument/2006/relationships/hyperlink" Target="https://i.ytimg.com/vi/k2N1khHxQzw/default.jpg" TargetMode="External" /><Relationship Id="rId59" Type="http://schemas.openxmlformats.org/officeDocument/2006/relationships/hyperlink" Target="https://i.ytimg.com/vi/r4ee5nbp4tA/default.jpg" TargetMode="External" /><Relationship Id="rId60" Type="http://schemas.openxmlformats.org/officeDocument/2006/relationships/hyperlink" Target="https://i.ytimg.com/vi/nvcL7SdjErg/default.jpg" TargetMode="External" /><Relationship Id="rId61" Type="http://schemas.openxmlformats.org/officeDocument/2006/relationships/hyperlink" Target="https://i.ytimg.com/vi/o3Xmoo-cRik/default.jpg" TargetMode="External" /><Relationship Id="rId62" Type="http://schemas.openxmlformats.org/officeDocument/2006/relationships/hyperlink" Target="https://i.ytimg.com/vi/vNB2NPxiYvs/default.jpg" TargetMode="External" /><Relationship Id="rId63" Type="http://schemas.openxmlformats.org/officeDocument/2006/relationships/hyperlink" Target="https://i.ytimg.com/vi/dSxPpAEsie0/default.jpg" TargetMode="External" /><Relationship Id="rId64" Type="http://schemas.openxmlformats.org/officeDocument/2006/relationships/hyperlink" Target="https://i.ytimg.com/vi/yO2S0I9Nk3M/default.jpg" TargetMode="External" /><Relationship Id="rId65" Type="http://schemas.openxmlformats.org/officeDocument/2006/relationships/hyperlink" Target="https://i.ytimg.com/vi/wq6WhRZVyQk/default.jpg" TargetMode="External" /><Relationship Id="rId66" Type="http://schemas.openxmlformats.org/officeDocument/2006/relationships/hyperlink" Target="https://i.ytimg.com/vi/btlPeIZib0w/default.jpg" TargetMode="External" /><Relationship Id="rId67" Type="http://schemas.openxmlformats.org/officeDocument/2006/relationships/hyperlink" Target="https://i.ytimg.com/vi/nWxuQ6riUwI/default.jpg" TargetMode="External" /><Relationship Id="rId68" Type="http://schemas.openxmlformats.org/officeDocument/2006/relationships/hyperlink" Target="https://i.ytimg.com/vi/SSeLk5ygfCo/default.jpg" TargetMode="External" /><Relationship Id="rId69" Type="http://schemas.openxmlformats.org/officeDocument/2006/relationships/hyperlink" Target="https://i.ytimg.com/vi/9hD52Xb5mdo/default.jpg" TargetMode="External" /><Relationship Id="rId70" Type="http://schemas.openxmlformats.org/officeDocument/2006/relationships/hyperlink" Target="https://i.ytimg.com/vi/3flPy9i8gN8/default.jpg" TargetMode="External" /><Relationship Id="rId71" Type="http://schemas.openxmlformats.org/officeDocument/2006/relationships/hyperlink" Target="https://i.ytimg.com/vi/8TPUDdCNozA/default.jpg" TargetMode="External" /><Relationship Id="rId72" Type="http://schemas.openxmlformats.org/officeDocument/2006/relationships/hyperlink" Target="https://i.ytimg.com/vi/PjGyBxv8UO4/default.jpg" TargetMode="External" /><Relationship Id="rId73" Type="http://schemas.openxmlformats.org/officeDocument/2006/relationships/hyperlink" Target="https://i.ytimg.com/vi/-p6YvXUE56k/default.jpg" TargetMode="External" /><Relationship Id="rId74" Type="http://schemas.openxmlformats.org/officeDocument/2006/relationships/hyperlink" Target="https://i.ytimg.com/vi/hMSgE0iUNEQ/default.jpg" TargetMode="External" /><Relationship Id="rId75" Type="http://schemas.openxmlformats.org/officeDocument/2006/relationships/hyperlink" Target="https://i.ytimg.com/vi/J0DcYC1Zp8o/default.jpg" TargetMode="External" /><Relationship Id="rId76" Type="http://schemas.openxmlformats.org/officeDocument/2006/relationships/hyperlink" Target="https://i.ytimg.com/vi/KZEJ052_wtU/default.jpg" TargetMode="External" /><Relationship Id="rId77" Type="http://schemas.openxmlformats.org/officeDocument/2006/relationships/hyperlink" Target="https://i.ytimg.com/vi/uc6pDE-mazw/default.jpg" TargetMode="External" /><Relationship Id="rId78" Type="http://schemas.openxmlformats.org/officeDocument/2006/relationships/hyperlink" Target="https://i.ytimg.com/vi/Qb4ZwwnWWH0/default.jpg" TargetMode="External" /><Relationship Id="rId79" Type="http://schemas.openxmlformats.org/officeDocument/2006/relationships/hyperlink" Target="https://i.ytimg.com/vi/ZrtO272nluc/default.jpg" TargetMode="External" /><Relationship Id="rId80" Type="http://schemas.openxmlformats.org/officeDocument/2006/relationships/hyperlink" Target="https://i.ytimg.com/vi/7sOXFnEDbik/default.jpg" TargetMode="External" /><Relationship Id="rId81" Type="http://schemas.openxmlformats.org/officeDocument/2006/relationships/hyperlink" Target="https://i.ytimg.com/vi/fagSuLrxnI0/default.jpg" TargetMode="External" /><Relationship Id="rId82" Type="http://schemas.openxmlformats.org/officeDocument/2006/relationships/hyperlink" Target="https://i.ytimg.com/vi/K8xSRPkqn5s/default.jpg" TargetMode="External" /><Relationship Id="rId83" Type="http://schemas.openxmlformats.org/officeDocument/2006/relationships/hyperlink" Target="https://i.ytimg.com/vi/Okdi4Ff335o/default.jpg" TargetMode="External" /><Relationship Id="rId84" Type="http://schemas.openxmlformats.org/officeDocument/2006/relationships/hyperlink" Target="https://i.ytimg.com/vi/aKpefMNq56w/default.jpg" TargetMode="External" /><Relationship Id="rId85" Type="http://schemas.openxmlformats.org/officeDocument/2006/relationships/hyperlink" Target="https://i.ytimg.com/vi/XKPajbikSEo/default.jpg" TargetMode="External" /><Relationship Id="rId86" Type="http://schemas.openxmlformats.org/officeDocument/2006/relationships/hyperlink" Target="https://i.ytimg.com/vi/6Y6Nq0GEuAM/default.jpg" TargetMode="External" /><Relationship Id="rId87" Type="http://schemas.openxmlformats.org/officeDocument/2006/relationships/hyperlink" Target="https://i.ytimg.com/vi/jVr69dlPw6o/default.jpg" TargetMode="External" /><Relationship Id="rId88" Type="http://schemas.openxmlformats.org/officeDocument/2006/relationships/hyperlink" Target="https://i.ytimg.com/vi/WDJyzobl5gU/default.jpg" TargetMode="External" /><Relationship Id="rId89" Type="http://schemas.openxmlformats.org/officeDocument/2006/relationships/hyperlink" Target="https://i.ytimg.com/vi/mG1TBvnz8NY/default.jpg" TargetMode="External" /><Relationship Id="rId90" Type="http://schemas.openxmlformats.org/officeDocument/2006/relationships/hyperlink" Target="https://i.ytimg.com/vi/RzAPxcZ_jG8/default.jpg" TargetMode="External" /><Relationship Id="rId91" Type="http://schemas.openxmlformats.org/officeDocument/2006/relationships/hyperlink" Target="https://i.ytimg.com/vi/saNAg3rN9cY/default.jpg" TargetMode="External" /><Relationship Id="rId92" Type="http://schemas.openxmlformats.org/officeDocument/2006/relationships/hyperlink" Target="https://www.youtube.com/watch?v=-DbO9A98acc" TargetMode="External" /><Relationship Id="rId93" Type="http://schemas.openxmlformats.org/officeDocument/2006/relationships/hyperlink" Target="https://www.youtube.com/watch?v=lmYjlQwbBng" TargetMode="External" /><Relationship Id="rId94" Type="http://schemas.openxmlformats.org/officeDocument/2006/relationships/hyperlink" Target="https://www.youtube.com/watch?v=lEHsj1kOGWc" TargetMode="External" /><Relationship Id="rId95" Type="http://schemas.openxmlformats.org/officeDocument/2006/relationships/hyperlink" Target="https://www.youtube.com/watch?v=cz6t7g2YgTo" TargetMode="External" /><Relationship Id="rId96" Type="http://schemas.openxmlformats.org/officeDocument/2006/relationships/hyperlink" Target="https://www.youtube.com/watch?v=SgcP-v6I8IU" TargetMode="External" /><Relationship Id="rId97" Type="http://schemas.openxmlformats.org/officeDocument/2006/relationships/hyperlink" Target="https://www.youtube.com/watch?v=3jKukIdxAZ0" TargetMode="External" /><Relationship Id="rId98" Type="http://schemas.openxmlformats.org/officeDocument/2006/relationships/hyperlink" Target="https://www.youtube.com/watch?v=3fpinFZufPU" TargetMode="External" /><Relationship Id="rId99" Type="http://schemas.openxmlformats.org/officeDocument/2006/relationships/hyperlink" Target="https://www.youtube.com/watch?v=xM7iM99Wkhc" TargetMode="External" /><Relationship Id="rId100" Type="http://schemas.openxmlformats.org/officeDocument/2006/relationships/hyperlink" Target="https://www.youtube.com/watch?v=2fbUTCMzwi0" TargetMode="External" /><Relationship Id="rId101" Type="http://schemas.openxmlformats.org/officeDocument/2006/relationships/hyperlink" Target="https://www.youtube.com/watch?v=W7NVXlxNl1c" TargetMode="External" /><Relationship Id="rId102" Type="http://schemas.openxmlformats.org/officeDocument/2006/relationships/hyperlink" Target="https://www.youtube.com/watch?v=dkk_OyANXE0" TargetMode="External" /><Relationship Id="rId103" Type="http://schemas.openxmlformats.org/officeDocument/2006/relationships/hyperlink" Target="https://www.youtube.com/watch?v=llA5HX8B6Ls" TargetMode="External" /><Relationship Id="rId104" Type="http://schemas.openxmlformats.org/officeDocument/2006/relationships/hyperlink" Target="https://www.youtube.com/watch?v=ALF-es1flMw" TargetMode="External" /><Relationship Id="rId105" Type="http://schemas.openxmlformats.org/officeDocument/2006/relationships/hyperlink" Target="https://www.youtube.com/watch?v=a0xixPawhl8" TargetMode="External" /><Relationship Id="rId106" Type="http://schemas.openxmlformats.org/officeDocument/2006/relationships/hyperlink" Target="https://www.youtube.com/watch?v=OigFx_3B6D8" TargetMode="External" /><Relationship Id="rId107" Type="http://schemas.openxmlformats.org/officeDocument/2006/relationships/hyperlink" Target="https://www.youtube.com/watch?v=JCZUKawRT98" TargetMode="External" /><Relationship Id="rId108" Type="http://schemas.openxmlformats.org/officeDocument/2006/relationships/hyperlink" Target="https://www.youtube.com/watch?v=y-K3UCx2QIQ" TargetMode="External" /><Relationship Id="rId109" Type="http://schemas.openxmlformats.org/officeDocument/2006/relationships/hyperlink" Target="https://www.youtube.com/watch?v=YBx96ymYoro" TargetMode="External" /><Relationship Id="rId110" Type="http://schemas.openxmlformats.org/officeDocument/2006/relationships/hyperlink" Target="https://www.youtube.com/watch?v=T1MdZIXa53M" TargetMode="External" /><Relationship Id="rId111" Type="http://schemas.openxmlformats.org/officeDocument/2006/relationships/hyperlink" Target="https://www.youtube.com/watch?v=3WosRUNuRGc" TargetMode="External" /><Relationship Id="rId112" Type="http://schemas.openxmlformats.org/officeDocument/2006/relationships/hyperlink" Target="https://www.youtube.com/watch?v=WyTX3HG5VlA" TargetMode="External" /><Relationship Id="rId113" Type="http://schemas.openxmlformats.org/officeDocument/2006/relationships/hyperlink" Target="https://www.youtube.com/watch?v=Sq2-lgVnGD8" TargetMode="External" /><Relationship Id="rId114" Type="http://schemas.openxmlformats.org/officeDocument/2006/relationships/hyperlink" Target="https://www.youtube.com/watch?v=ftzQW1r1jIQ" TargetMode="External" /><Relationship Id="rId115" Type="http://schemas.openxmlformats.org/officeDocument/2006/relationships/hyperlink" Target="https://www.youtube.com/watch?v=7BocjANpn6k" TargetMode="External" /><Relationship Id="rId116" Type="http://schemas.openxmlformats.org/officeDocument/2006/relationships/hyperlink" Target="https://www.youtube.com/watch?v=0UYcS2_KqvE" TargetMode="External" /><Relationship Id="rId117" Type="http://schemas.openxmlformats.org/officeDocument/2006/relationships/hyperlink" Target="https://www.youtube.com/watch?v=dppva3ytf-U" TargetMode="External" /><Relationship Id="rId118" Type="http://schemas.openxmlformats.org/officeDocument/2006/relationships/hyperlink" Target="https://www.youtube.com/watch?v=uNhYndj76Vg" TargetMode="External" /><Relationship Id="rId119" Type="http://schemas.openxmlformats.org/officeDocument/2006/relationships/hyperlink" Target="https://www.youtube.com/watch?v=G0y1vy_9HHo" TargetMode="External" /><Relationship Id="rId120" Type="http://schemas.openxmlformats.org/officeDocument/2006/relationships/hyperlink" Target="https://www.youtube.com/watch?v=b07wQ79BohM" TargetMode="External" /><Relationship Id="rId121" Type="http://schemas.openxmlformats.org/officeDocument/2006/relationships/hyperlink" Target="https://www.youtube.com/watch?v=OUES8nbPkG0" TargetMode="External" /><Relationship Id="rId122" Type="http://schemas.openxmlformats.org/officeDocument/2006/relationships/hyperlink" Target="https://www.youtube.com/watch?v=OgWc5t4GWuA" TargetMode="External" /><Relationship Id="rId123" Type="http://schemas.openxmlformats.org/officeDocument/2006/relationships/hyperlink" Target="https://www.youtube.com/watch?v=EjXFUvPugPA" TargetMode="External" /><Relationship Id="rId124" Type="http://schemas.openxmlformats.org/officeDocument/2006/relationships/hyperlink" Target="https://www.youtube.com/watch?v=xB0LGibaCg4" TargetMode="External" /><Relationship Id="rId125" Type="http://schemas.openxmlformats.org/officeDocument/2006/relationships/hyperlink" Target="https://www.youtube.com/watch?v=-aHw-80v_ls" TargetMode="External" /><Relationship Id="rId126" Type="http://schemas.openxmlformats.org/officeDocument/2006/relationships/hyperlink" Target="https://www.youtube.com/watch?v=Ui_sBiarEkc" TargetMode="External" /><Relationship Id="rId127" Type="http://schemas.openxmlformats.org/officeDocument/2006/relationships/hyperlink" Target="https://www.youtube.com/watch?v=bf5bQr7GB44" TargetMode="External" /><Relationship Id="rId128" Type="http://schemas.openxmlformats.org/officeDocument/2006/relationships/hyperlink" Target="https://www.youtube.com/watch?v=LwoSL86l9LI" TargetMode="External" /><Relationship Id="rId129" Type="http://schemas.openxmlformats.org/officeDocument/2006/relationships/hyperlink" Target="https://www.youtube.com/watch?v=4FOmntgcWYI" TargetMode="External" /><Relationship Id="rId130" Type="http://schemas.openxmlformats.org/officeDocument/2006/relationships/hyperlink" Target="https://www.youtube.com/watch?v=eoyqcCRswuQ" TargetMode="External" /><Relationship Id="rId131" Type="http://schemas.openxmlformats.org/officeDocument/2006/relationships/hyperlink" Target="https://www.youtube.com/watch?v=HqvbtoBWcT8" TargetMode="External" /><Relationship Id="rId132" Type="http://schemas.openxmlformats.org/officeDocument/2006/relationships/hyperlink" Target="https://www.youtube.com/watch?v=1TxDK_T6yy8" TargetMode="External" /><Relationship Id="rId133" Type="http://schemas.openxmlformats.org/officeDocument/2006/relationships/hyperlink" Target="https://www.youtube.com/watch?v=2c191ZFRr1I" TargetMode="External" /><Relationship Id="rId134" Type="http://schemas.openxmlformats.org/officeDocument/2006/relationships/hyperlink" Target="https://www.youtube.com/watch?v=EstcGbCKwcQ" TargetMode="External" /><Relationship Id="rId135" Type="http://schemas.openxmlformats.org/officeDocument/2006/relationships/hyperlink" Target="https://www.youtube.com/watch?v=k0UsLf61Ahs" TargetMode="External" /><Relationship Id="rId136" Type="http://schemas.openxmlformats.org/officeDocument/2006/relationships/hyperlink" Target="https://www.youtube.com/watch?v=PmkQoFrysjU" TargetMode="External" /><Relationship Id="rId137" Type="http://schemas.openxmlformats.org/officeDocument/2006/relationships/hyperlink" Target="https://www.youtube.com/watch?v=B0cUKFDv0lk" TargetMode="External" /><Relationship Id="rId138" Type="http://schemas.openxmlformats.org/officeDocument/2006/relationships/hyperlink" Target="https://www.youtube.com/watch?v=FgXTWJSdvRo" TargetMode="External" /><Relationship Id="rId139" Type="http://schemas.openxmlformats.org/officeDocument/2006/relationships/hyperlink" Target="https://www.youtube.com/watch?v=_xzJxbudbL0" TargetMode="External" /><Relationship Id="rId140" Type="http://schemas.openxmlformats.org/officeDocument/2006/relationships/hyperlink" Target="https://www.youtube.com/watch?v=vXdkgPc62aY" TargetMode="External" /><Relationship Id="rId141" Type="http://schemas.openxmlformats.org/officeDocument/2006/relationships/hyperlink" Target="https://www.youtube.com/watch?v=cOash8a_s0k" TargetMode="External" /><Relationship Id="rId142" Type="http://schemas.openxmlformats.org/officeDocument/2006/relationships/hyperlink" Target="https://www.youtube.com/watch?v=GXy5op3gYG8" TargetMode="External" /><Relationship Id="rId143" Type="http://schemas.openxmlformats.org/officeDocument/2006/relationships/hyperlink" Target="https://www.youtube.com/watch?v=1CF1AQwO1gM" TargetMode="External" /><Relationship Id="rId144" Type="http://schemas.openxmlformats.org/officeDocument/2006/relationships/hyperlink" Target="https://www.youtube.com/watch?v=o-KseNOWntQ" TargetMode="External" /><Relationship Id="rId145" Type="http://schemas.openxmlformats.org/officeDocument/2006/relationships/hyperlink" Target="https://www.youtube.com/watch?v=9vJV8bm9Qh8" TargetMode="External" /><Relationship Id="rId146" Type="http://schemas.openxmlformats.org/officeDocument/2006/relationships/hyperlink" Target="https://www.youtube.com/watch?v=KURlAHZgJ1g" TargetMode="External" /><Relationship Id="rId147" Type="http://schemas.openxmlformats.org/officeDocument/2006/relationships/hyperlink" Target="https://www.youtube.com/watch?v=Z5jHouNRGYU" TargetMode="External" /><Relationship Id="rId148" Type="http://schemas.openxmlformats.org/officeDocument/2006/relationships/hyperlink" Target="https://www.youtube.com/watch?v=vpwztKZPCe0" TargetMode="External" /><Relationship Id="rId149" Type="http://schemas.openxmlformats.org/officeDocument/2006/relationships/hyperlink" Target="https://www.youtube.com/watch?v=k2N1khHxQzw" TargetMode="External" /><Relationship Id="rId150" Type="http://schemas.openxmlformats.org/officeDocument/2006/relationships/hyperlink" Target="https://www.youtube.com/watch?v=r4ee5nbp4tA" TargetMode="External" /><Relationship Id="rId151" Type="http://schemas.openxmlformats.org/officeDocument/2006/relationships/hyperlink" Target="https://www.youtube.com/watch?v=nvcL7SdjErg" TargetMode="External" /><Relationship Id="rId152" Type="http://schemas.openxmlformats.org/officeDocument/2006/relationships/hyperlink" Target="https://www.youtube.com/watch?v=o3Xmoo-cRik" TargetMode="External" /><Relationship Id="rId153" Type="http://schemas.openxmlformats.org/officeDocument/2006/relationships/hyperlink" Target="https://www.youtube.com/watch?v=vNB2NPxiYvs" TargetMode="External" /><Relationship Id="rId154" Type="http://schemas.openxmlformats.org/officeDocument/2006/relationships/hyperlink" Target="https://www.youtube.com/watch?v=dSxPpAEsie0" TargetMode="External" /><Relationship Id="rId155" Type="http://schemas.openxmlformats.org/officeDocument/2006/relationships/hyperlink" Target="https://www.youtube.com/watch?v=yO2S0I9Nk3M" TargetMode="External" /><Relationship Id="rId156" Type="http://schemas.openxmlformats.org/officeDocument/2006/relationships/hyperlink" Target="https://www.youtube.com/watch?v=wq6WhRZVyQk" TargetMode="External" /><Relationship Id="rId157" Type="http://schemas.openxmlformats.org/officeDocument/2006/relationships/hyperlink" Target="https://www.youtube.com/watch?v=btlPeIZib0w" TargetMode="External" /><Relationship Id="rId158" Type="http://schemas.openxmlformats.org/officeDocument/2006/relationships/hyperlink" Target="https://www.youtube.com/watch?v=nWxuQ6riUwI" TargetMode="External" /><Relationship Id="rId159" Type="http://schemas.openxmlformats.org/officeDocument/2006/relationships/hyperlink" Target="https://www.youtube.com/watch?v=SSeLk5ygfCo" TargetMode="External" /><Relationship Id="rId160" Type="http://schemas.openxmlformats.org/officeDocument/2006/relationships/hyperlink" Target="https://www.youtube.com/watch?v=9hD52Xb5mdo" TargetMode="External" /><Relationship Id="rId161" Type="http://schemas.openxmlformats.org/officeDocument/2006/relationships/hyperlink" Target="https://www.youtube.com/watch?v=3flPy9i8gN8" TargetMode="External" /><Relationship Id="rId162" Type="http://schemas.openxmlformats.org/officeDocument/2006/relationships/hyperlink" Target="https://www.youtube.com/watch?v=8TPUDdCNozA" TargetMode="External" /><Relationship Id="rId163" Type="http://schemas.openxmlformats.org/officeDocument/2006/relationships/hyperlink" Target="https://www.youtube.com/watch?v=PjGyBxv8UO4" TargetMode="External" /><Relationship Id="rId164" Type="http://schemas.openxmlformats.org/officeDocument/2006/relationships/hyperlink" Target="https://www.youtube.com/watch?v=-p6YvXUE56k" TargetMode="External" /><Relationship Id="rId165" Type="http://schemas.openxmlformats.org/officeDocument/2006/relationships/hyperlink" Target="https://www.youtube.com/watch?v=hMSgE0iUNEQ" TargetMode="External" /><Relationship Id="rId166" Type="http://schemas.openxmlformats.org/officeDocument/2006/relationships/hyperlink" Target="https://www.youtube.com/watch?v=J0DcYC1Zp8o" TargetMode="External" /><Relationship Id="rId167" Type="http://schemas.openxmlformats.org/officeDocument/2006/relationships/hyperlink" Target="https://www.youtube.com/watch?v=KZEJ052_wtU" TargetMode="External" /><Relationship Id="rId168" Type="http://schemas.openxmlformats.org/officeDocument/2006/relationships/hyperlink" Target="https://www.youtube.com/watch?v=uc6pDE-mazw" TargetMode="External" /><Relationship Id="rId169" Type="http://schemas.openxmlformats.org/officeDocument/2006/relationships/hyperlink" Target="https://www.youtube.com/watch?v=Qb4ZwwnWWH0" TargetMode="External" /><Relationship Id="rId170" Type="http://schemas.openxmlformats.org/officeDocument/2006/relationships/hyperlink" Target="https://www.youtube.com/watch?v=ZrtO272nluc" TargetMode="External" /><Relationship Id="rId171" Type="http://schemas.openxmlformats.org/officeDocument/2006/relationships/hyperlink" Target="https://www.youtube.com/watch?v=7sOXFnEDbik" TargetMode="External" /><Relationship Id="rId172" Type="http://schemas.openxmlformats.org/officeDocument/2006/relationships/hyperlink" Target="https://www.youtube.com/watch?v=fagSuLrxnI0" TargetMode="External" /><Relationship Id="rId173" Type="http://schemas.openxmlformats.org/officeDocument/2006/relationships/hyperlink" Target="https://www.youtube.com/watch?v=K8xSRPkqn5s" TargetMode="External" /><Relationship Id="rId174" Type="http://schemas.openxmlformats.org/officeDocument/2006/relationships/hyperlink" Target="https://www.youtube.com/watch?v=Okdi4Ff335o" TargetMode="External" /><Relationship Id="rId175" Type="http://schemas.openxmlformats.org/officeDocument/2006/relationships/hyperlink" Target="https://www.youtube.com/watch?v=aKpefMNq56w" TargetMode="External" /><Relationship Id="rId176" Type="http://schemas.openxmlformats.org/officeDocument/2006/relationships/hyperlink" Target="https://www.youtube.com/watch?v=XKPajbikSEo" TargetMode="External" /><Relationship Id="rId177" Type="http://schemas.openxmlformats.org/officeDocument/2006/relationships/hyperlink" Target="https://www.youtube.com/watch?v=6Y6Nq0GEuAM" TargetMode="External" /><Relationship Id="rId178" Type="http://schemas.openxmlformats.org/officeDocument/2006/relationships/hyperlink" Target="https://www.youtube.com/watch?v=jVr69dlPw6o" TargetMode="External" /><Relationship Id="rId179" Type="http://schemas.openxmlformats.org/officeDocument/2006/relationships/hyperlink" Target="https://www.youtube.com/watch?v=WDJyzobl5gU" TargetMode="External" /><Relationship Id="rId180" Type="http://schemas.openxmlformats.org/officeDocument/2006/relationships/hyperlink" Target="https://www.youtube.com/watch?v=mG1TBvnz8NY" TargetMode="External" /><Relationship Id="rId181" Type="http://schemas.openxmlformats.org/officeDocument/2006/relationships/hyperlink" Target="https://www.youtube.com/watch?v=RzAPxcZ_jG8" TargetMode="External" /><Relationship Id="rId182" Type="http://schemas.openxmlformats.org/officeDocument/2006/relationships/hyperlink" Target="https://www.youtube.com/watch?v=saNAg3rN9cY" TargetMode="External" /><Relationship Id="rId183" Type="http://schemas.openxmlformats.org/officeDocument/2006/relationships/comments" Target="../comments2.xml" /><Relationship Id="rId184" Type="http://schemas.openxmlformats.org/officeDocument/2006/relationships/vmlDrawing" Target="../drawings/vmlDrawing2.vml" /><Relationship Id="rId185" Type="http://schemas.openxmlformats.org/officeDocument/2006/relationships/table" Target="../tables/table2.xml" /><Relationship Id="rId1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0.7109375" style="0" bestFit="1" customWidth="1"/>
    <col min="31" max="31" width="19.140625" style="0" bestFit="1" customWidth="1"/>
    <col min="32" max="32" width="23.8515625" style="0" bestFit="1" customWidth="1"/>
    <col min="33" max="33" width="19.140625" style="0" bestFit="1" customWidth="1"/>
    <col min="34" max="34" width="23.8515625" style="0" bestFit="1" customWidth="1"/>
    <col min="35" max="35" width="19.140625" style="0" bestFit="1" customWidth="1"/>
    <col min="36" max="36" width="23.8515625" style="0" bestFit="1" customWidth="1"/>
    <col min="37" max="37" width="18.140625" style="0" bestFit="1" customWidth="1"/>
    <col min="38" max="38" width="22.28125" style="0" bestFit="1" customWidth="1"/>
    <col min="39" max="39" width="15.14062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177</v>
      </c>
      <c r="P2" s="13" t="s">
        <v>178</v>
      </c>
      <c r="Q2" s="13" t="s">
        <v>179</v>
      </c>
      <c r="R2" s="13" t="s">
        <v>180</v>
      </c>
      <c r="S2" s="13" t="s">
        <v>181</v>
      </c>
      <c r="T2" s="13" t="s">
        <v>182</v>
      </c>
      <c r="U2" s="13" t="s">
        <v>183</v>
      </c>
      <c r="V2" s="13" t="s">
        <v>184</v>
      </c>
      <c r="W2" s="13" t="s">
        <v>185</v>
      </c>
      <c r="X2" s="13" t="s">
        <v>186</v>
      </c>
      <c r="Y2" s="13" t="s">
        <v>187</v>
      </c>
      <c r="Z2" s="13" t="s">
        <v>188</v>
      </c>
      <c r="AA2" s="13" t="s">
        <v>189</v>
      </c>
      <c r="AB2" t="s">
        <v>1854</v>
      </c>
      <c r="AC2" s="13" t="s">
        <v>1870</v>
      </c>
      <c r="AD2" s="13" t="s">
        <v>1871</v>
      </c>
      <c r="AE2" s="52" t="s">
        <v>2042</v>
      </c>
      <c r="AF2" s="52" t="s">
        <v>2043</v>
      </c>
      <c r="AG2" s="52" t="s">
        <v>2044</v>
      </c>
      <c r="AH2" s="52" t="s">
        <v>2045</v>
      </c>
      <c r="AI2" s="52" t="s">
        <v>2046</v>
      </c>
      <c r="AJ2" s="52" t="s">
        <v>2047</v>
      </c>
      <c r="AK2" s="52" t="s">
        <v>2048</v>
      </c>
      <c r="AL2" s="52" t="s">
        <v>2049</v>
      </c>
      <c r="AM2" s="52" t="s">
        <v>2050</v>
      </c>
    </row>
    <row r="3" spans="1:39" ht="15" customHeight="1">
      <c r="A3" s="65" t="s">
        <v>190</v>
      </c>
      <c r="B3" s="65" t="s">
        <v>223</v>
      </c>
      <c r="C3" s="66" t="s">
        <v>2085</v>
      </c>
      <c r="D3" s="67">
        <v>3.6</v>
      </c>
      <c r="E3" s="68" t="s">
        <v>137</v>
      </c>
      <c r="F3" s="69">
        <v>27.666666666666668</v>
      </c>
      <c r="G3" s="66"/>
      <c r="H3" s="70"/>
      <c r="I3" s="71"/>
      <c r="J3" s="71"/>
      <c r="K3" s="34"/>
      <c r="L3" s="72">
        <v>3</v>
      </c>
      <c r="M3" s="72"/>
      <c r="N3" s="73"/>
      <c r="O3" s="79" t="s">
        <v>259</v>
      </c>
      <c r="P3" s="79" t="s">
        <v>260</v>
      </c>
      <c r="Q3" s="79" t="s">
        <v>506</v>
      </c>
      <c r="R3" s="79" t="s">
        <v>884</v>
      </c>
      <c r="S3" s="79"/>
      <c r="T3" s="79"/>
      <c r="U3" s="79"/>
      <c r="V3" s="79"/>
      <c r="W3" s="79"/>
      <c r="X3" s="79"/>
      <c r="Y3" s="79"/>
      <c r="Z3" s="79"/>
      <c r="AA3" s="79"/>
      <c r="AB3">
        <v>3</v>
      </c>
      <c r="AC3" s="79" t="str">
        <f>REPLACE(INDEX(GroupVertices[Group],MATCH(Edges[[#This Row],[Vertex 1]],GroupVertices[Vertex],0)),1,1,"")</f>
        <v>3</v>
      </c>
      <c r="AD3" s="79" t="str">
        <f>REPLACE(INDEX(GroupVertices[Group],MATCH(Edges[[#This Row],[Vertex 2]],GroupVertices[Vertex],0)),1,1,"")</f>
        <v>4</v>
      </c>
      <c r="AE3" s="34"/>
      <c r="AF3" s="34"/>
      <c r="AG3" s="34"/>
      <c r="AH3" s="34"/>
      <c r="AI3" s="34"/>
      <c r="AJ3" s="34"/>
      <c r="AK3" s="34"/>
      <c r="AL3" s="34"/>
      <c r="AM3" s="34"/>
    </row>
    <row r="4" spans="1:39" ht="15" customHeight="1">
      <c r="A4" s="65" t="s">
        <v>190</v>
      </c>
      <c r="B4" s="65" t="s">
        <v>223</v>
      </c>
      <c r="C4" s="66" t="s">
        <v>2085</v>
      </c>
      <c r="D4" s="67">
        <v>3.6</v>
      </c>
      <c r="E4" s="68" t="s">
        <v>137</v>
      </c>
      <c r="F4" s="69">
        <v>27.666666666666668</v>
      </c>
      <c r="G4" s="66"/>
      <c r="H4" s="70"/>
      <c r="I4" s="71"/>
      <c r="J4" s="71"/>
      <c r="K4" s="34"/>
      <c r="L4" s="78">
        <v>4</v>
      </c>
      <c r="M4" s="78"/>
      <c r="N4" s="73"/>
      <c r="O4" s="80" t="s">
        <v>259</v>
      </c>
      <c r="P4" s="80" t="s">
        <v>260</v>
      </c>
      <c r="Q4" s="80" t="s">
        <v>506</v>
      </c>
      <c r="R4" s="80" t="s">
        <v>885</v>
      </c>
      <c r="S4" s="80"/>
      <c r="T4" s="80"/>
      <c r="U4" s="80"/>
      <c r="V4" s="80"/>
      <c r="W4" s="80"/>
      <c r="X4" s="80"/>
      <c r="Y4" s="80"/>
      <c r="Z4" s="80"/>
      <c r="AA4" s="80"/>
      <c r="AB4">
        <v>3</v>
      </c>
      <c r="AC4" s="79" t="str">
        <f>REPLACE(INDEX(GroupVertices[Group],MATCH(Edges[[#This Row],[Vertex 1]],GroupVertices[Vertex],0)),1,1,"")</f>
        <v>3</v>
      </c>
      <c r="AD4" s="79" t="str">
        <f>REPLACE(INDEX(GroupVertices[Group],MATCH(Edges[[#This Row],[Vertex 2]],GroupVertices[Vertex],0)),1,1,"")</f>
        <v>4</v>
      </c>
      <c r="AE4" s="34"/>
      <c r="AF4" s="34"/>
      <c r="AG4" s="34"/>
      <c r="AH4" s="34"/>
      <c r="AI4" s="34"/>
      <c r="AJ4" s="34"/>
      <c r="AK4" s="34"/>
      <c r="AL4" s="34"/>
      <c r="AM4" s="34"/>
    </row>
    <row r="5" spans="1:39" ht="15">
      <c r="A5" s="65" t="s">
        <v>190</v>
      </c>
      <c r="B5" s="65" t="s">
        <v>223</v>
      </c>
      <c r="C5" s="66" t="s">
        <v>2085</v>
      </c>
      <c r="D5" s="67">
        <v>3.6</v>
      </c>
      <c r="E5" s="68" t="s">
        <v>137</v>
      </c>
      <c r="F5" s="69">
        <v>27.666666666666668</v>
      </c>
      <c r="G5" s="66"/>
      <c r="H5" s="70"/>
      <c r="I5" s="71"/>
      <c r="J5" s="71"/>
      <c r="K5" s="34"/>
      <c r="L5" s="78">
        <v>5</v>
      </c>
      <c r="M5" s="78"/>
      <c r="N5" s="73"/>
      <c r="O5" s="80" t="s">
        <v>259</v>
      </c>
      <c r="P5" s="80" t="s">
        <v>260</v>
      </c>
      <c r="Q5" s="80" t="s">
        <v>506</v>
      </c>
      <c r="R5" s="80" t="s">
        <v>886</v>
      </c>
      <c r="S5" s="80"/>
      <c r="T5" s="80"/>
      <c r="U5" s="80"/>
      <c r="V5" s="80"/>
      <c r="W5" s="80"/>
      <c r="X5" s="80"/>
      <c r="Y5" s="80"/>
      <c r="Z5" s="80"/>
      <c r="AA5" s="80"/>
      <c r="AB5">
        <v>3</v>
      </c>
      <c r="AC5" s="79" t="str">
        <f>REPLACE(INDEX(GroupVertices[Group],MATCH(Edges[[#This Row],[Vertex 1]],GroupVertices[Vertex],0)),1,1,"")</f>
        <v>3</v>
      </c>
      <c r="AD5" s="79" t="str">
        <f>REPLACE(INDEX(GroupVertices[Group],MATCH(Edges[[#This Row],[Vertex 2]],GroupVertices[Vertex],0)),1,1,"")</f>
        <v>4</v>
      </c>
      <c r="AE5" s="34"/>
      <c r="AF5" s="34"/>
      <c r="AG5" s="34"/>
      <c r="AH5" s="34"/>
      <c r="AI5" s="34"/>
      <c r="AJ5" s="34"/>
      <c r="AK5" s="34"/>
      <c r="AL5" s="34"/>
      <c r="AM5" s="34"/>
    </row>
    <row r="6" spans="1:39" ht="15">
      <c r="A6" s="65" t="s">
        <v>190</v>
      </c>
      <c r="B6" s="65" t="s">
        <v>203</v>
      </c>
      <c r="C6" s="66" t="s">
        <v>2085</v>
      </c>
      <c r="D6" s="67">
        <v>3.6</v>
      </c>
      <c r="E6" s="68" t="s">
        <v>137</v>
      </c>
      <c r="F6" s="69">
        <v>27.666666666666668</v>
      </c>
      <c r="G6" s="66"/>
      <c r="H6" s="70"/>
      <c r="I6" s="71"/>
      <c r="J6" s="71"/>
      <c r="K6" s="34"/>
      <c r="L6" s="78">
        <v>6</v>
      </c>
      <c r="M6" s="78"/>
      <c r="N6" s="73"/>
      <c r="O6" s="80" t="s">
        <v>259</v>
      </c>
      <c r="P6" s="80" t="s">
        <v>261</v>
      </c>
      <c r="Q6" s="80" t="s">
        <v>507</v>
      </c>
      <c r="R6" s="80" t="s">
        <v>887</v>
      </c>
      <c r="S6" s="80"/>
      <c r="T6" s="80"/>
      <c r="U6" s="80"/>
      <c r="V6" s="80"/>
      <c r="W6" s="80"/>
      <c r="X6" s="80"/>
      <c r="Y6" s="80"/>
      <c r="Z6" s="80"/>
      <c r="AA6" s="80"/>
      <c r="AB6">
        <v>3</v>
      </c>
      <c r="AC6" s="79" t="str">
        <f>REPLACE(INDEX(GroupVertices[Group],MATCH(Edges[[#This Row],[Vertex 1]],GroupVertices[Vertex],0)),1,1,"")</f>
        <v>3</v>
      </c>
      <c r="AD6" s="79" t="str">
        <f>REPLACE(INDEX(GroupVertices[Group],MATCH(Edges[[#This Row],[Vertex 2]],GroupVertices[Vertex],0)),1,1,"")</f>
        <v>3</v>
      </c>
      <c r="AE6" s="34"/>
      <c r="AF6" s="34"/>
      <c r="AG6" s="34"/>
      <c r="AH6" s="34"/>
      <c r="AI6" s="34"/>
      <c r="AJ6" s="34"/>
      <c r="AK6" s="34"/>
      <c r="AL6" s="34"/>
      <c r="AM6" s="34"/>
    </row>
    <row r="7" spans="1:39" ht="15">
      <c r="A7" s="65" t="s">
        <v>190</v>
      </c>
      <c r="B7" s="65" t="s">
        <v>203</v>
      </c>
      <c r="C7" s="66" t="s">
        <v>2085</v>
      </c>
      <c r="D7" s="67">
        <v>3.6</v>
      </c>
      <c r="E7" s="68" t="s">
        <v>137</v>
      </c>
      <c r="F7" s="69">
        <v>27.666666666666668</v>
      </c>
      <c r="G7" s="66"/>
      <c r="H7" s="70"/>
      <c r="I7" s="71"/>
      <c r="J7" s="71"/>
      <c r="K7" s="34"/>
      <c r="L7" s="78">
        <v>7</v>
      </c>
      <c r="M7" s="78"/>
      <c r="N7" s="73"/>
      <c r="O7" s="80" t="s">
        <v>259</v>
      </c>
      <c r="P7" s="80" t="s">
        <v>262</v>
      </c>
      <c r="Q7" s="80" t="s">
        <v>508</v>
      </c>
      <c r="R7" s="80" t="s">
        <v>888</v>
      </c>
      <c r="S7" s="80"/>
      <c r="T7" s="80"/>
      <c r="U7" s="80"/>
      <c r="V7" s="80"/>
      <c r="W7" s="80"/>
      <c r="X7" s="80"/>
      <c r="Y7" s="80"/>
      <c r="Z7" s="80"/>
      <c r="AA7" s="80"/>
      <c r="AB7">
        <v>3</v>
      </c>
      <c r="AC7" s="79" t="str">
        <f>REPLACE(INDEX(GroupVertices[Group],MATCH(Edges[[#This Row],[Vertex 1]],GroupVertices[Vertex],0)),1,1,"")</f>
        <v>3</v>
      </c>
      <c r="AD7" s="79" t="str">
        <f>REPLACE(INDEX(GroupVertices[Group],MATCH(Edges[[#This Row],[Vertex 2]],GroupVertices[Vertex],0)),1,1,"")</f>
        <v>3</v>
      </c>
      <c r="AE7" s="34"/>
      <c r="AF7" s="34"/>
      <c r="AG7" s="34"/>
      <c r="AH7" s="34"/>
      <c r="AI7" s="34"/>
      <c r="AJ7" s="34"/>
      <c r="AK7" s="34"/>
      <c r="AL7" s="34"/>
      <c r="AM7" s="34"/>
    </row>
    <row r="8" spans="1:39" ht="15">
      <c r="A8" s="65" t="s">
        <v>190</v>
      </c>
      <c r="B8" s="65" t="s">
        <v>203</v>
      </c>
      <c r="C8" s="66" t="s">
        <v>2085</v>
      </c>
      <c r="D8" s="67">
        <v>3.6</v>
      </c>
      <c r="E8" s="68" t="s">
        <v>137</v>
      </c>
      <c r="F8" s="69">
        <v>27.666666666666668</v>
      </c>
      <c r="G8" s="66"/>
      <c r="H8" s="70"/>
      <c r="I8" s="71"/>
      <c r="J8" s="71"/>
      <c r="K8" s="34"/>
      <c r="L8" s="78">
        <v>8</v>
      </c>
      <c r="M8" s="78"/>
      <c r="N8" s="73"/>
      <c r="O8" s="80" t="s">
        <v>259</v>
      </c>
      <c r="P8" s="80" t="s">
        <v>262</v>
      </c>
      <c r="Q8" s="80" t="s">
        <v>508</v>
      </c>
      <c r="R8" s="80" t="s">
        <v>889</v>
      </c>
      <c r="S8" s="80"/>
      <c r="T8" s="80"/>
      <c r="U8" s="80"/>
      <c r="V8" s="80"/>
      <c r="W8" s="80"/>
      <c r="X8" s="80"/>
      <c r="Y8" s="80"/>
      <c r="Z8" s="80"/>
      <c r="AA8" s="80"/>
      <c r="AB8">
        <v>3</v>
      </c>
      <c r="AC8" s="79" t="str">
        <f>REPLACE(INDEX(GroupVertices[Group],MATCH(Edges[[#This Row],[Vertex 1]],GroupVertices[Vertex],0)),1,1,"")</f>
        <v>3</v>
      </c>
      <c r="AD8" s="79" t="str">
        <f>REPLACE(INDEX(GroupVertices[Group],MATCH(Edges[[#This Row],[Vertex 2]],GroupVertices[Vertex],0)),1,1,"")</f>
        <v>3</v>
      </c>
      <c r="AE8" s="34"/>
      <c r="AF8" s="34"/>
      <c r="AG8" s="34"/>
      <c r="AH8" s="34"/>
      <c r="AI8" s="34"/>
      <c r="AJ8" s="34"/>
      <c r="AK8" s="34"/>
      <c r="AL8" s="34"/>
      <c r="AM8" s="34"/>
    </row>
    <row r="9" spans="1:39" ht="15">
      <c r="A9" s="65" t="s">
        <v>191</v>
      </c>
      <c r="B9" s="65" t="s">
        <v>247</v>
      </c>
      <c r="C9" s="66" t="s">
        <v>2086</v>
      </c>
      <c r="D9" s="67">
        <v>2</v>
      </c>
      <c r="E9" s="68" t="s">
        <v>133</v>
      </c>
      <c r="F9" s="69">
        <v>32</v>
      </c>
      <c r="G9" s="66"/>
      <c r="H9" s="70"/>
      <c r="I9" s="71"/>
      <c r="J9" s="71"/>
      <c r="K9" s="34"/>
      <c r="L9" s="78">
        <v>9</v>
      </c>
      <c r="M9" s="78"/>
      <c r="N9" s="73"/>
      <c r="O9" s="80" t="s">
        <v>259</v>
      </c>
      <c r="P9" s="80" t="s">
        <v>263</v>
      </c>
      <c r="Q9" s="80" t="s">
        <v>509</v>
      </c>
      <c r="R9" s="80" t="s">
        <v>509</v>
      </c>
      <c r="S9" s="80"/>
      <c r="T9" s="80"/>
      <c r="U9" s="80"/>
      <c r="V9" s="80"/>
      <c r="W9" s="80"/>
      <c r="X9" s="80"/>
      <c r="Y9" s="80"/>
      <c r="Z9" s="80"/>
      <c r="AA9" s="80"/>
      <c r="AB9">
        <v>1</v>
      </c>
      <c r="AC9" s="79" t="str">
        <f>REPLACE(INDEX(GroupVertices[Group],MATCH(Edges[[#This Row],[Vertex 1]],GroupVertices[Vertex],0)),1,1,"")</f>
        <v>5</v>
      </c>
      <c r="AD9" s="79" t="str">
        <f>REPLACE(INDEX(GroupVertices[Group],MATCH(Edges[[#This Row],[Vertex 2]],GroupVertices[Vertex],0)),1,1,"")</f>
        <v>5</v>
      </c>
      <c r="AE9" s="34"/>
      <c r="AF9" s="34"/>
      <c r="AG9" s="34"/>
      <c r="AH9" s="34"/>
      <c r="AI9" s="34"/>
      <c r="AJ9" s="34"/>
      <c r="AK9" s="34"/>
      <c r="AL9" s="34"/>
      <c r="AM9" s="34"/>
    </row>
    <row r="10" spans="1:39" ht="15">
      <c r="A10" s="65" t="s">
        <v>192</v>
      </c>
      <c r="B10" s="65" t="s">
        <v>247</v>
      </c>
      <c r="C10" s="66" t="s">
        <v>2087</v>
      </c>
      <c r="D10" s="67">
        <v>2.8</v>
      </c>
      <c r="E10" s="68" t="s">
        <v>137</v>
      </c>
      <c r="F10" s="69">
        <v>29.833333333333332</v>
      </c>
      <c r="G10" s="66"/>
      <c r="H10" s="70"/>
      <c r="I10" s="71"/>
      <c r="J10" s="71"/>
      <c r="K10" s="34"/>
      <c r="L10" s="78">
        <v>10</v>
      </c>
      <c r="M10" s="78"/>
      <c r="N10" s="73"/>
      <c r="O10" s="80" t="s">
        <v>259</v>
      </c>
      <c r="P10" s="80" t="s">
        <v>264</v>
      </c>
      <c r="Q10" s="80" t="s">
        <v>510</v>
      </c>
      <c r="R10" s="80" t="s">
        <v>890</v>
      </c>
      <c r="S10" s="80"/>
      <c r="T10" s="80"/>
      <c r="U10" s="80"/>
      <c r="V10" s="80"/>
      <c r="W10" s="80"/>
      <c r="X10" s="80"/>
      <c r="Y10" s="80"/>
      <c r="Z10" s="80"/>
      <c r="AA10" s="80"/>
      <c r="AB10">
        <v>2</v>
      </c>
      <c r="AC10" s="79" t="str">
        <f>REPLACE(INDEX(GroupVertices[Group],MATCH(Edges[[#This Row],[Vertex 1]],GroupVertices[Vertex],0)),1,1,"")</f>
        <v>5</v>
      </c>
      <c r="AD10" s="79" t="str">
        <f>REPLACE(INDEX(GroupVertices[Group],MATCH(Edges[[#This Row],[Vertex 2]],GroupVertices[Vertex],0)),1,1,"")</f>
        <v>5</v>
      </c>
      <c r="AE10" s="34"/>
      <c r="AF10" s="34"/>
      <c r="AG10" s="34"/>
      <c r="AH10" s="34"/>
      <c r="AI10" s="34"/>
      <c r="AJ10" s="34"/>
      <c r="AK10" s="34"/>
      <c r="AL10" s="34"/>
      <c r="AM10" s="34"/>
    </row>
    <row r="11" spans="1:39" ht="15">
      <c r="A11" s="65" t="s">
        <v>192</v>
      </c>
      <c r="B11" s="65" t="s">
        <v>247</v>
      </c>
      <c r="C11" s="66" t="s">
        <v>2087</v>
      </c>
      <c r="D11" s="67">
        <v>2.8</v>
      </c>
      <c r="E11" s="68" t="s">
        <v>137</v>
      </c>
      <c r="F11" s="69">
        <v>29.833333333333332</v>
      </c>
      <c r="G11" s="66"/>
      <c r="H11" s="70"/>
      <c r="I11" s="71"/>
      <c r="J11" s="71"/>
      <c r="K11" s="34"/>
      <c r="L11" s="78">
        <v>11</v>
      </c>
      <c r="M11" s="78"/>
      <c r="N11" s="73"/>
      <c r="O11" s="80" t="s">
        <v>259</v>
      </c>
      <c r="P11" s="80" t="s">
        <v>264</v>
      </c>
      <c r="Q11" s="80" t="s">
        <v>510</v>
      </c>
      <c r="R11" s="80" t="s">
        <v>510</v>
      </c>
      <c r="S11" s="80"/>
      <c r="T11" s="80"/>
      <c r="U11" s="80"/>
      <c r="V11" s="80"/>
      <c r="W11" s="80"/>
      <c r="X11" s="80"/>
      <c r="Y11" s="80"/>
      <c r="Z11" s="80"/>
      <c r="AA11" s="80"/>
      <c r="AB11">
        <v>2</v>
      </c>
      <c r="AC11" s="79" t="str">
        <f>REPLACE(INDEX(GroupVertices[Group],MATCH(Edges[[#This Row],[Vertex 1]],GroupVertices[Vertex],0)),1,1,"")</f>
        <v>5</v>
      </c>
      <c r="AD11" s="79" t="str">
        <f>REPLACE(INDEX(GroupVertices[Group],MATCH(Edges[[#This Row],[Vertex 2]],GroupVertices[Vertex],0)),1,1,"")</f>
        <v>5</v>
      </c>
      <c r="AE11" s="34"/>
      <c r="AF11" s="34"/>
      <c r="AG11" s="34"/>
      <c r="AH11" s="34"/>
      <c r="AI11" s="34"/>
      <c r="AJ11" s="34"/>
      <c r="AK11" s="34"/>
      <c r="AL11" s="34"/>
      <c r="AM11" s="34"/>
    </row>
    <row r="12" spans="1:39" ht="15">
      <c r="A12" s="65" t="s">
        <v>191</v>
      </c>
      <c r="B12" s="65" t="s">
        <v>220</v>
      </c>
      <c r="C12" s="66" t="s">
        <v>2086</v>
      </c>
      <c r="D12" s="67">
        <v>2</v>
      </c>
      <c r="E12" s="68" t="s">
        <v>133</v>
      </c>
      <c r="F12" s="69">
        <v>32</v>
      </c>
      <c r="G12" s="66"/>
      <c r="H12" s="70"/>
      <c r="I12" s="71"/>
      <c r="J12" s="71"/>
      <c r="K12" s="34"/>
      <c r="L12" s="78">
        <v>12</v>
      </c>
      <c r="M12" s="78"/>
      <c r="N12" s="73"/>
      <c r="O12" s="80" t="s">
        <v>259</v>
      </c>
      <c r="P12" s="80" t="s">
        <v>265</v>
      </c>
      <c r="Q12" s="80" t="s">
        <v>511</v>
      </c>
      <c r="R12" s="80" t="s">
        <v>891</v>
      </c>
      <c r="S12" s="80"/>
      <c r="T12" s="80"/>
      <c r="U12" s="80"/>
      <c r="V12" s="80"/>
      <c r="W12" s="80"/>
      <c r="X12" s="80"/>
      <c r="Y12" s="80"/>
      <c r="Z12" s="80"/>
      <c r="AA12" s="80"/>
      <c r="AB12">
        <v>1</v>
      </c>
      <c r="AC12" s="79" t="str">
        <f>REPLACE(INDEX(GroupVertices[Group],MATCH(Edges[[#This Row],[Vertex 1]],GroupVertices[Vertex],0)),1,1,"")</f>
        <v>5</v>
      </c>
      <c r="AD12" s="79" t="str">
        <f>REPLACE(INDEX(GroupVertices[Group],MATCH(Edges[[#This Row],[Vertex 2]],GroupVertices[Vertex],0)),1,1,"")</f>
        <v>4</v>
      </c>
      <c r="AE12" s="34"/>
      <c r="AF12" s="34"/>
      <c r="AG12" s="34"/>
      <c r="AH12" s="34"/>
      <c r="AI12" s="34"/>
      <c r="AJ12" s="34"/>
      <c r="AK12" s="34"/>
      <c r="AL12" s="34"/>
      <c r="AM12" s="34"/>
    </row>
    <row r="13" spans="1:39" ht="15">
      <c r="A13" s="65" t="s">
        <v>192</v>
      </c>
      <c r="B13" s="65" t="s">
        <v>191</v>
      </c>
      <c r="C13" s="66" t="s">
        <v>2088</v>
      </c>
      <c r="D13" s="67">
        <v>5.2</v>
      </c>
      <c r="E13" s="68" t="s">
        <v>137</v>
      </c>
      <c r="F13" s="69">
        <v>23.333333333333336</v>
      </c>
      <c r="G13" s="66"/>
      <c r="H13" s="70"/>
      <c r="I13" s="71"/>
      <c r="J13" s="71"/>
      <c r="K13" s="34"/>
      <c r="L13" s="78">
        <v>13</v>
      </c>
      <c r="M13" s="78"/>
      <c r="N13" s="73"/>
      <c r="O13" s="80" t="s">
        <v>259</v>
      </c>
      <c r="P13" s="80" t="s">
        <v>266</v>
      </c>
      <c r="Q13" s="80" t="s">
        <v>512</v>
      </c>
      <c r="R13" s="80" t="s">
        <v>892</v>
      </c>
      <c r="S13" s="80"/>
      <c r="T13" s="80"/>
      <c r="U13" s="80"/>
      <c r="V13" s="80"/>
      <c r="W13" s="80"/>
      <c r="X13" s="80"/>
      <c r="Y13" s="80"/>
      <c r="Z13" s="80"/>
      <c r="AA13" s="80"/>
      <c r="AB13">
        <v>5</v>
      </c>
      <c r="AC13" s="79" t="str">
        <f>REPLACE(INDEX(GroupVertices[Group],MATCH(Edges[[#This Row],[Vertex 1]],GroupVertices[Vertex],0)),1,1,"")</f>
        <v>5</v>
      </c>
      <c r="AD13" s="79" t="str">
        <f>REPLACE(INDEX(GroupVertices[Group],MATCH(Edges[[#This Row],[Vertex 2]],GroupVertices[Vertex],0)),1,1,"")</f>
        <v>5</v>
      </c>
      <c r="AE13" s="34"/>
      <c r="AF13" s="34"/>
      <c r="AG13" s="34"/>
      <c r="AH13" s="34"/>
      <c r="AI13" s="34"/>
      <c r="AJ13" s="34"/>
      <c r="AK13" s="34"/>
      <c r="AL13" s="34"/>
      <c r="AM13" s="34"/>
    </row>
    <row r="14" spans="1:39" ht="15">
      <c r="A14" s="65" t="s">
        <v>192</v>
      </c>
      <c r="B14" s="65" t="s">
        <v>191</v>
      </c>
      <c r="C14" s="66" t="s">
        <v>2088</v>
      </c>
      <c r="D14" s="67">
        <v>5.2</v>
      </c>
      <c r="E14" s="68" t="s">
        <v>137</v>
      </c>
      <c r="F14" s="69">
        <v>23.333333333333336</v>
      </c>
      <c r="G14" s="66"/>
      <c r="H14" s="70"/>
      <c r="I14" s="71"/>
      <c r="J14" s="71"/>
      <c r="K14" s="34"/>
      <c r="L14" s="78">
        <v>14</v>
      </c>
      <c r="M14" s="78"/>
      <c r="N14" s="73"/>
      <c r="O14" s="80" t="s">
        <v>259</v>
      </c>
      <c r="P14" s="80" t="s">
        <v>266</v>
      </c>
      <c r="Q14" s="80" t="s">
        <v>513</v>
      </c>
      <c r="R14" s="80" t="s">
        <v>892</v>
      </c>
      <c r="S14" s="80"/>
      <c r="T14" s="80"/>
      <c r="U14" s="80"/>
      <c r="V14" s="80"/>
      <c r="W14" s="80"/>
      <c r="X14" s="80"/>
      <c r="Y14" s="80"/>
      <c r="Z14" s="80"/>
      <c r="AA14" s="80"/>
      <c r="AB14">
        <v>5</v>
      </c>
      <c r="AC14" s="79" t="str">
        <f>REPLACE(INDEX(GroupVertices[Group],MATCH(Edges[[#This Row],[Vertex 1]],GroupVertices[Vertex],0)),1,1,"")</f>
        <v>5</v>
      </c>
      <c r="AD14" s="79" t="str">
        <f>REPLACE(INDEX(GroupVertices[Group],MATCH(Edges[[#This Row],[Vertex 2]],GroupVertices[Vertex],0)),1,1,"")</f>
        <v>5</v>
      </c>
      <c r="AE14" s="34"/>
      <c r="AF14" s="34"/>
      <c r="AG14" s="34"/>
      <c r="AH14" s="34"/>
      <c r="AI14" s="34"/>
      <c r="AJ14" s="34"/>
      <c r="AK14" s="34"/>
      <c r="AL14" s="34"/>
      <c r="AM14" s="34"/>
    </row>
    <row r="15" spans="1:39" ht="15">
      <c r="A15" s="65" t="s">
        <v>192</v>
      </c>
      <c r="B15" s="65" t="s">
        <v>191</v>
      </c>
      <c r="C15" s="66" t="s">
        <v>2088</v>
      </c>
      <c r="D15" s="67">
        <v>5.2</v>
      </c>
      <c r="E15" s="68" t="s">
        <v>137</v>
      </c>
      <c r="F15" s="69">
        <v>23.333333333333336</v>
      </c>
      <c r="G15" s="66"/>
      <c r="H15" s="70"/>
      <c r="I15" s="71"/>
      <c r="J15" s="71"/>
      <c r="K15" s="34"/>
      <c r="L15" s="78">
        <v>15</v>
      </c>
      <c r="M15" s="78"/>
      <c r="N15" s="73"/>
      <c r="O15" s="80" t="s">
        <v>259</v>
      </c>
      <c r="P15" s="80" t="s">
        <v>266</v>
      </c>
      <c r="Q15" s="80" t="s">
        <v>514</v>
      </c>
      <c r="R15" s="80" t="s">
        <v>892</v>
      </c>
      <c r="S15" s="80"/>
      <c r="T15" s="80"/>
      <c r="U15" s="80"/>
      <c r="V15" s="80"/>
      <c r="W15" s="80"/>
      <c r="X15" s="80"/>
      <c r="Y15" s="80"/>
      <c r="Z15" s="80"/>
      <c r="AA15" s="80"/>
      <c r="AB15">
        <v>5</v>
      </c>
      <c r="AC15" s="79" t="str">
        <f>REPLACE(INDEX(GroupVertices[Group],MATCH(Edges[[#This Row],[Vertex 1]],GroupVertices[Vertex],0)),1,1,"")</f>
        <v>5</v>
      </c>
      <c r="AD15" s="79" t="str">
        <f>REPLACE(INDEX(GroupVertices[Group],MATCH(Edges[[#This Row],[Vertex 2]],GroupVertices[Vertex],0)),1,1,"")</f>
        <v>5</v>
      </c>
      <c r="AE15" s="34"/>
      <c r="AF15" s="34"/>
      <c r="AG15" s="34"/>
      <c r="AH15" s="34"/>
      <c r="AI15" s="34"/>
      <c r="AJ15" s="34"/>
      <c r="AK15" s="34"/>
      <c r="AL15" s="34"/>
      <c r="AM15" s="34"/>
    </row>
    <row r="16" spans="1:39" ht="15">
      <c r="A16" s="65" t="s">
        <v>192</v>
      </c>
      <c r="B16" s="65" t="s">
        <v>191</v>
      </c>
      <c r="C16" s="66" t="s">
        <v>2088</v>
      </c>
      <c r="D16" s="67">
        <v>5.2</v>
      </c>
      <c r="E16" s="68" t="s">
        <v>137</v>
      </c>
      <c r="F16" s="69">
        <v>23.333333333333336</v>
      </c>
      <c r="G16" s="66"/>
      <c r="H16" s="70"/>
      <c r="I16" s="71"/>
      <c r="J16" s="71"/>
      <c r="K16" s="34"/>
      <c r="L16" s="78">
        <v>16</v>
      </c>
      <c r="M16" s="78"/>
      <c r="N16" s="73"/>
      <c r="O16" s="80" t="s">
        <v>259</v>
      </c>
      <c r="P16" s="80" t="s">
        <v>266</v>
      </c>
      <c r="Q16" s="80" t="s">
        <v>515</v>
      </c>
      <c r="R16" s="80" t="s">
        <v>892</v>
      </c>
      <c r="S16" s="80"/>
      <c r="T16" s="80"/>
      <c r="U16" s="80"/>
      <c r="V16" s="80"/>
      <c r="W16" s="80"/>
      <c r="X16" s="80"/>
      <c r="Y16" s="80"/>
      <c r="Z16" s="80"/>
      <c r="AA16" s="80"/>
      <c r="AB16">
        <v>5</v>
      </c>
      <c r="AC16" s="79" t="str">
        <f>REPLACE(INDEX(GroupVertices[Group],MATCH(Edges[[#This Row],[Vertex 1]],GroupVertices[Vertex],0)),1,1,"")</f>
        <v>5</v>
      </c>
      <c r="AD16" s="79" t="str">
        <f>REPLACE(INDEX(GroupVertices[Group],MATCH(Edges[[#This Row],[Vertex 2]],GroupVertices[Vertex],0)),1,1,"")</f>
        <v>5</v>
      </c>
      <c r="AE16" s="34"/>
      <c r="AF16" s="34"/>
      <c r="AG16" s="34"/>
      <c r="AH16" s="34"/>
      <c r="AI16" s="34"/>
      <c r="AJ16" s="34"/>
      <c r="AK16" s="34"/>
      <c r="AL16" s="34"/>
      <c r="AM16" s="34"/>
    </row>
    <row r="17" spans="1:39" ht="15">
      <c r="A17" s="65" t="s">
        <v>192</v>
      </c>
      <c r="B17" s="65" t="s">
        <v>191</v>
      </c>
      <c r="C17" s="66" t="s">
        <v>2088</v>
      </c>
      <c r="D17" s="67">
        <v>5.2</v>
      </c>
      <c r="E17" s="68" t="s">
        <v>137</v>
      </c>
      <c r="F17" s="69">
        <v>23.333333333333336</v>
      </c>
      <c r="G17" s="66"/>
      <c r="H17" s="70"/>
      <c r="I17" s="71"/>
      <c r="J17" s="71"/>
      <c r="K17" s="34"/>
      <c r="L17" s="78">
        <v>17</v>
      </c>
      <c r="M17" s="78"/>
      <c r="N17" s="73"/>
      <c r="O17" s="80" t="s">
        <v>259</v>
      </c>
      <c r="P17" s="80" t="s">
        <v>266</v>
      </c>
      <c r="Q17" s="80" t="s">
        <v>516</v>
      </c>
      <c r="R17" s="80" t="s">
        <v>892</v>
      </c>
      <c r="S17" s="80"/>
      <c r="T17" s="80"/>
      <c r="U17" s="80"/>
      <c r="V17" s="80"/>
      <c r="W17" s="80"/>
      <c r="X17" s="80"/>
      <c r="Y17" s="80"/>
      <c r="Z17" s="80"/>
      <c r="AA17" s="80"/>
      <c r="AB17">
        <v>5</v>
      </c>
      <c r="AC17" s="79" t="str">
        <f>REPLACE(INDEX(GroupVertices[Group],MATCH(Edges[[#This Row],[Vertex 1]],GroupVertices[Vertex],0)),1,1,"")</f>
        <v>5</v>
      </c>
      <c r="AD17" s="79" t="str">
        <f>REPLACE(INDEX(GroupVertices[Group],MATCH(Edges[[#This Row],[Vertex 2]],GroupVertices[Vertex],0)),1,1,"")</f>
        <v>5</v>
      </c>
      <c r="AE17" s="34"/>
      <c r="AF17" s="34"/>
      <c r="AG17" s="34"/>
      <c r="AH17" s="34"/>
      <c r="AI17" s="34"/>
      <c r="AJ17" s="34"/>
      <c r="AK17" s="34"/>
      <c r="AL17" s="34"/>
      <c r="AM17" s="34"/>
    </row>
    <row r="18" spans="1:39" ht="15">
      <c r="A18" s="65" t="s">
        <v>192</v>
      </c>
      <c r="B18" s="65" t="s">
        <v>248</v>
      </c>
      <c r="C18" s="66" t="s">
        <v>2086</v>
      </c>
      <c r="D18" s="67">
        <v>2</v>
      </c>
      <c r="E18" s="68" t="s">
        <v>133</v>
      </c>
      <c r="F18" s="69">
        <v>32</v>
      </c>
      <c r="G18" s="66"/>
      <c r="H18" s="70"/>
      <c r="I18" s="71"/>
      <c r="J18" s="71"/>
      <c r="K18" s="34"/>
      <c r="L18" s="78">
        <v>18</v>
      </c>
      <c r="M18" s="78"/>
      <c r="N18" s="73"/>
      <c r="O18" s="80" t="s">
        <v>259</v>
      </c>
      <c r="P18" s="80" t="s">
        <v>267</v>
      </c>
      <c r="Q18" s="80" t="s">
        <v>517</v>
      </c>
      <c r="R18" s="80" t="s">
        <v>893</v>
      </c>
      <c r="S18" s="80"/>
      <c r="T18" s="80"/>
      <c r="U18" s="80"/>
      <c r="V18" s="80"/>
      <c r="W18" s="80"/>
      <c r="X18" s="80"/>
      <c r="Y18" s="80"/>
      <c r="Z18" s="80"/>
      <c r="AA18" s="80"/>
      <c r="AB18">
        <v>1</v>
      </c>
      <c r="AC18" s="79" t="str">
        <f>REPLACE(INDEX(GroupVertices[Group],MATCH(Edges[[#This Row],[Vertex 1]],GroupVertices[Vertex],0)),1,1,"")</f>
        <v>5</v>
      </c>
      <c r="AD18" s="79" t="str">
        <f>REPLACE(INDEX(GroupVertices[Group],MATCH(Edges[[#This Row],[Vertex 2]],GroupVertices[Vertex],0)),1,1,"")</f>
        <v>5</v>
      </c>
      <c r="AE18" s="34"/>
      <c r="AF18" s="34"/>
      <c r="AG18" s="34"/>
      <c r="AH18" s="34"/>
      <c r="AI18" s="34"/>
      <c r="AJ18" s="34"/>
      <c r="AK18" s="34"/>
      <c r="AL18" s="34"/>
      <c r="AM18" s="34"/>
    </row>
    <row r="19" spans="1:39" ht="15">
      <c r="A19" s="65" t="s">
        <v>193</v>
      </c>
      <c r="B19" s="65" t="s">
        <v>249</v>
      </c>
      <c r="C19" s="66" t="s">
        <v>2087</v>
      </c>
      <c r="D19" s="67">
        <v>2.8</v>
      </c>
      <c r="E19" s="68" t="s">
        <v>137</v>
      </c>
      <c r="F19" s="69">
        <v>29.833333333333332</v>
      </c>
      <c r="G19" s="66"/>
      <c r="H19" s="70"/>
      <c r="I19" s="71"/>
      <c r="J19" s="71"/>
      <c r="K19" s="34"/>
      <c r="L19" s="78">
        <v>19</v>
      </c>
      <c r="M19" s="78"/>
      <c r="N19" s="73"/>
      <c r="O19" s="80" t="s">
        <v>259</v>
      </c>
      <c r="P19" s="80" t="s">
        <v>268</v>
      </c>
      <c r="Q19" s="80" t="s">
        <v>518</v>
      </c>
      <c r="R19" s="80" t="s">
        <v>894</v>
      </c>
      <c r="S19" s="80"/>
      <c r="T19" s="80"/>
      <c r="U19" s="80"/>
      <c r="V19" s="80"/>
      <c r="W19" s="80"/>
      <c r="X19" s="80"/>
      <c r="Y19" s="80"/>
      <c r="Z19" s="80"/>
      <c r="AA19" s="80"/>
      <c r="AB19">
        <v>2</v>
      </c>
      <c r="AC19" s="79" t="str">
        <f>REPLACE(INDEX(GroupVertices[Group],MATCH(Edges[[#This Row],[Vertex 1]],GroupVertices[Vertex],0)),1,1,"")</f>
        <v>3</v>
      </c>
      <c r="AD19" s="79" t="str">
        <f>REPLACE(INDEX(GroupVertices[Group],MATCH(Edges[[#This Row],[Vertex 2]],GroupVertices[Vertex],0)),1,1,"")</f>
        <v>3</v>
      </c>
      <c r="AE19" s="34"/>
      <c r="AF19" s="34"/>
      <c r="AG19" s="34"/>
      <c r="AH19" s="34"/>
      <c r="AI19" s="34"/>
      <c r="AJ19" s="34"/>
      <c r="AK19" s="34"/>
      <c r="AL19" s="34"/>
      <c r="AM19" s="34"/>
    </row>
    <row r="20" spans="1:39" ht="15">
      <c r="A20" s="65" t="s">
        <v>193</v>
      </c>
      <c r="B20" s="65" t="s">
        <v>249</v>
      </c>
      <c r="C20" s="66" t="s">
        <v>2087</v>
      </c>
      <c r="D20" s="67">
        <v>2.8</v>
      </c>
      <c r="E20" s="68" t="s">
        <v>137</v>
      </c>
      <c r="F20" s="69">
        <v>29.833333333333332</v>
      </c>
      <c r="G20" s="66"/>
      <c r="H20" s="70"/>
      <c r="I20" s="71"/>
      <c r="J20" s="71"/>
      <c r="K20" s="34"/>
      <c r="L20" s="78">
        <v>20</v>
      </c>
      <c r="M20" s="78"/>
      <c r="N20" s="73"/>
      <c r="O20" s="80" t="s">
        <v>259</v>
      </c>
      <c r="P20" s="80" t="s">
        <v>268</v>
      </c>
      <c r="Q20" s="80" t="s">
        <v>518</v>
      </c>
      <c r="R20" s="80" t="s">
        <v>895</v>
      </c>
      <c r="S20" s="80"/>
      <c r="T20" s="80"/>
      <c r="U20" s="80"/>
      <c r="V20" s="80"/>
      <c r="W20" s="80"/>
      <c r="X20" s="80"/>
      <c r="Y20" s="80"/>
      <c r="Z20" s="80"/>
      <c r="AA20" s="80"/>
      <c r="AB20">
        <v>2</v>
      </c>
      <c r="AC20" s="79" t="str">
        <f>REPLACE(INDEX(GroupVertices[Group],MATCH(Edges[[#This Row],[Vertex 1]],GroupVertices[Vertex],0)),1,1,"")</f>
        <v>3</v>
      </c>
      <c r="AD20" s="79" t="str">
        <f>REPLACE(INDEX(GroupVertices[Group],MATCH(Edges[[#This Row],[Vertex 2]],GroupVertices[Vertex],0)),1,1,"")</f>
        <v>3</v>
      </c>
      <c r="AE20" s="34"/>
      <c r="AF20" s="34"/>
      <c r="AG20" s="34"/>
      <c r="AH20" s="34"/>
      <c r="AI20" s="34"/>
      <c r="AJ20" s="34"/>
      <c r="AK20" s="34"/>
      <c r="AL20" s="34"/>
      <c r="AM20" s="34"/>
    </row>
    <row r="21" spans="1:39" ht="15">
      <c r="A21" s="65" t="s">
        <v>194</v>
      </c>
      <c r="B21" s="65" t="s">
        <v>249</v>
      </c>
      <c r="C21" s="66" t="s">
        <v>2087</v>
      </c>
      <c r="D21" s="67">
        <v>2.8</v>
      </c>
      <c r="E21" s="68" t="s">
        <v>137</v>
      </c>
      <c r="F21" s="69">
        <v>29.833333333333332</v>
      </c>
      <c r="G21" s="66"/>
      <c r="H21" s="70"/>
      <c r="I21" s="71"/>
      <c r="J21" s="71"/>
      <c r="K21" s="34"/>
      <c r="L21" s="78">
        <v>21</v>
      </c>
      <c r="M21" s="78"/>
      <c r="N21" s="73"/>
      <c r="O21" s="80" t="s">
        <v>259</v>
      </c>
      <c r="P21" s="80" t="s">
        <v>269</v>
      </c>
      <c r="Q21" s="80" t="s">
        <v>519</v>
      </c>
      <c r="R21" s="80" t="s">
        <v>896</v>
      </c>
      <c r="S21" s="80"/>
      <c r="T21" s="80"/>
      <c r="U21" s="80"/>
      <c r="V21" s="80"/>
      <c r="W21" s="80"/>
      <c r="X21" s="80"/>
      <c r="Y21" s="80"/>
      <c r="Z21" s="80"/>
      <c r="AA21" s="80"/>
      <c r="AB21">
        <v>2</v>
      </c>
      <c r="AC21" s="79" t="str">
        <f>REPLACE(INDEX(GroupVertices[Group],MATCH(Edges[[#This Row],[Vertex 1]],GroupVertices[Vertex],0)),1,1,"")</f>
        <v>3</v>
      </c>
      <c r="AD21" s="79" t="str">
        <f>REPLACE(INDEX(GroupVertices[Group],MATCH(Edges[[#This Row],[Vertex 2]],GroupVertices[Vertex],0)),1,1,"")</f>
        <v>3</v>
      </c>
      <c r="AE21" s="34"/>
      <c r="AF21" s="34"/>
      <c r="AG21" s="34"/>
      <c r="AH21" s="34"/>
      <c r="AI21" s="34"/>
      <c r="AJ21" s="34"/>
      <c r="AK21" s="34"/>
      <c r="AL21" s="34"/>
      <c r="AM21" s="34"/>
    </row>
    <row r="22" spans="1:39" ht="15">
      <c r="A22" s="65" t="s">
        <v>194</v>
      </c>
      <c r="B22" s="65" t="s">
        <v>249</v>
      </c>
      <c r="C22" s="66" t="s">
        <v>2087</v>
      </c>
      <c r="D22" s="67">
        <v>2.8</v>
      </c>
      <c r="E22" s="68" t="s">
        <v>137</v>
      </c>
      <c r="F22" s="69">
        <v>29.833333333333332</v>
      </c>
      <c r="G22" s="66"/>
      <c r="H22" s="70"/>
      <c r="I22" s="71"/>
      <c r="J22" s="71"/>
      <c r="K22" s="34"/>
      <c r="L22" s="78">
        <v>22</v>
      </c>
      <c r="M22" s="78"/>
      <c r="N22" s="73"/>
      <c r="O22" s="80" t="s">
        <v>259</v>
      </c>
      <c r="P22" s="80" t="s">
        <v>269</v>
      </c>
      <c r="Q22" s="80" t="s">
        <v>519</v>
      </c>
      <c r="R22" s="80" t="s">
        <v>897</v>
      </c>
      <c r="S22" s="80"/>
      <c r="T22" s="80"/>
      <c r="U22" s="80"/>
      <c r="V22" s="80"/>
      <c r="W22" s="80"/>
      <c r="X22" s="80"/>
      <c r="Y22" s="80"/>
      <c r="Z22" s="80"/>
      <c r="AA22" s="80"/>
      <c r="AB22">
        <v>2</v>
      </c>
      <c r="AC22" s="79" t="str">
        <f>REPLACE(INDEX(GroupVertices[Group],MATCH(Edges[[#This Row],[Vertex 1]],GroupVertices[Vertex],0)),1,1,"")</f>
        <v>3</v>
      </c>
      <c r="AD22" s="79" t="str">
        <f>REPLACE(INDEX(GroupVertices[Group],MATCH(Edges[[#This Row],[Vertex 2]],GroupVertices[Vertex],0)),1,1,"")</f>
        <v>3</v>
      </c>
      <c r="AE22" s="34"/>
      <c r="AF22" s="34"/>
      <c r="AG22" s="34"/>
      <c r="AH22" s="34"/>
      <c r="AI22" s="34"/>
      <c r="AJ22" s="34"/>
      <c r="AK22" s="34"/>
      <c r="AL22" s="34"/>
      <c r="AM22" s="34"/>
    </row>
    <row r="23" spans="1:39" ht="15">
      <c r="A23" s="65" t="s">
        <v>195</v>
      </c>
      <c r="B23" s="65" t="s">
        <v>250</v>
      </c>
      <c r="C23" s="66" t="s">
        <v>2086</v>
      </c>
      <c r="D23" s="67">
        <v>2</v>
      </c>
      <c r="E23" s="68" t="s">
        <v>133</v>
      </c>
      <c r="F23" s="69">
        <v>32</v>
      </c>
      <c r="G23" s="66"/>
      <c r="H23" s="70"/>
      <c r="I23" s="71"/>
      <c r="J23" s="71"/>
      <c r="K23" s="34"/>
      <c r="L23" s="78">
        <v>23</v>
      </c>
      <c r="M23" s="78"/>
      <c r="N23" s="73"/>
      <c r="O23" s="80" t="s">
        <v>259</v>
      </c>
      <c r="P23" s="80" t="s">
        <v>270</v>
      </c>
      <c r="Q23" s="80" t="s">
        <v>520</v>
      </c>
      <c r="R23" s="80" t="s">
        <v>898</v>
      </c>
      <c r="S23" s="80"/>
      <c r="T23" s="80"/>
      <c r="U23" s="80"/>
      <c r="V23" s="80"/>
      <c r="W23" s="80"/>
      <c r="X23" s="80"/>
      <c r="Y23" s="80"/>
      <c r="Z23" s="80"/>
      <c r="AA23" s="80"/>
      <c r="AB23">
        <v>1</v>
      </c>
      <c r="AC23" s="79" t="str">
        <f>REPLACE(INDEX(GroupVertices[Group],MATCH(Edges[[#This Row],[Vertex 1]],GroupVertices[Vertex],0)),1,1,"")</f>
        <v>3</v>
      </c>
      <c r="AD23" s="79" t="str">
        <f>REPLACE(INDEX(GroupVertices[Group],MATCH(Edges[[#This Row],[Vertex 2]],GroupVertices[Vertex],0)),1,1,"")</f>
        <v>3</v>
      </c>
      <c r="AE23" s="34"/>
      <c r="AF23" s="34"/>
      <c r="AG23" s="34"/>
      <c r="AH23" s="34"/>
      <c r="AI23" s="34"/>
      <c r="AJ23" s="34"/>
      <c r="AK23" s="34"/>
      <c r="AL23" s="34"/>
      <c r="AM23" s="34"/>
    </row>
    <row r="24" spans="1:39" ht="15">
      <c r="A24" s="65" t="s">
        <v>195</v>
      </c>
      <c r="B24" s="65" t="s">
        <v>196</v>
      </c>
      <c r="C24" s="66" t="s">
        <v>2086</v>
      </c>
      <c r="D24" s="67">
        <v>2</v>
      </c>
      <c r="E24" s="68" t="s">
        <v>133</v>
      </c>
      <c r="F24" s="69">
        <v>32</v>
      </c>
      <c r="G24" s="66"/>
      <c r="H24" s="70"/>
      <c r="I24" s="71"/>
      <c r="J24" s="71"/>
      <c r="K24" s="34"/>
      <c r="L24" s="78">
        <v>24</v>
      </c>
      <c r="M24" s="78"/>
      <c r="N24" s="73"/>
      <c r="O24" s="80" t="s">
        <v>259</v>
      </c>
      <c r="P24" s="80" t="s">
        <v>270</v>
      </c>
      <c r="Q24" s="80" t="s">
        <v>520</v>
      </c>
      <c r="R24" s="80" t="s">
        <v>522</v>
      </c>
      <c r="S24" s="80"/>
      <c r="T24" s="80"/>
      <c r="U24" s="80"/>
      <c r="V24" s="80"/>
      <c r="W24" s="80"/>
      <c r="X24" s="80"/>
      <c r="Y24" s="80"/>
      <c r="Z24" s="80"/>
      <c r="AA24" s="80"/>
      <c r="AB24">
        <v>1</v>
      </c>
      <c r="AC24" s="79" t="str">
        <f>REPLACE(INDEX(GroupVertices[Group],MATCH(Edges[[#This Row],[Vertex 1]],GroupVertices[Vertex],0)),1,1,"")</f>
        <v>3</v>
      </c>
      <c r="AD24" s="79" t="str">
        <f>REPLACE(INDEX(GroupVertices[Group],MATCH(Edges[[#This Row],[Vertex 2]],GroupVertices[Vertex],0)),1,1,"")</f>
        <v>3</v>
      </c>
      <c r="AE24" s="34"/>
      <c r="AF24" s="34"/>
      <c r="AG24" s="34"/>
      <c r="AH24" s="34"/>
      <c r="AI24" s="34"/>
      <c r="AJ24" s="34"/>
      <c r="AK24" s="34"/>
      <c r="AL24" s="34"/>
      <c r="AM24" s="34"/>
    </row>
    <row r="25" spans="1:39" ht="15">
      <c r="A25" s="65" t="s">
        <v>194</v>
      </c>
      <c r="B25" s="65" t="s">
        <v>195</v>
      </c>
      <c r="C25" s="66" t="s">
        <v>2086</v>
      </c>
      <c r="D25" s="67">
        <v>2</v>
      </c>
      <c r="E25" s="68" t="s">
        <v>133</v>
      </c>
      <c r="F25" s="69">
        <v>32</v>
      </c>
      <c r="G25" s="66"/>
      <c r="H25" s="70"/>
      <c r="I25" s="71"/>
      <c r="J25" s="71"/>
      <c r="K25" s="34"/>
      <c r="L25" s="78">
        <v>25</v>
      </c>
      <c r="M25" s="78"/>
      <c r="N25" s="73"/>
      <c r="O25" s="80" t="s">
        <v>259</v>
      </c>
      <c r="P25" s="80" t="s">
        <v>270</v>
      </c>
      <c r="Q25" s="80" t="s">
        <v>521</v>
      </c>
      <c r="R25" s="80" t="s">
        <v>520</v>
      </c>
      <c r="S25" s="80"/>
      <c r="T25" s="80"/>
      <c r="U25" s="80"/>
      <c r="V25" s="80"/>
      <c r="W25" s="80"/>
      <c r="X25" s="80"/>
      <c r="Y25" s="80"/>
      <c r="Z25" s="80"/>
      <c r="AA25" s="80"/>
      <c r="AB25">
        <v>1</v>
      </c>
      <c r="AC25" s="79" t="str">
        <f>REPLACE(INDEX(GroupVertices[Group],MATCH(Edges[[#This Row],[Vertex 1]],GroupVertices[Vertex],0)),1,1,"")</f>
        <v>3</v>
      </c>
      <c r="AD25" s="79" t="str">
        <f>REPLACE(INDEX(GroupVertices[Group],MATCH(Edges[[#This Row],[Vertex 2]],GroupVertices[Vertex],0)),1,1,"")</f>
        <v>3</v>
      </c>
      <c r="AE25" s="34"/>
      <c r="AF25" s="34"/>
      <c r="AG25" s="34"/>
      <c r="AH25" s="34"/>
      <c r="AI25" s="34"/>
      <c r="AJ25" s="34"/>
      <c r="AK25" s="34"/>
      <c r="AL25" s="34"/>
      <c r="AM25" s="34"/>
    </row>
    <row r="26" spans="1:39" ht="15">
      <c r="A26" s="65" t="s">
        <v>196</v>
      </c>
      <c r="B26" s="65" t="s">
        <v>250</v>
      </c>
      <c r="C26" s="66" t="s">
        <v>2086</v>
      </c>
      <c r="D26" s="67">
        <v>2</v>
      </c>
      <c r="E26" s="68" t="s">
        <v>133</v>
      </c>
      <c r="F26" s="69">
        <v>32</v>
      </c>
      <c r="G26" s="66"/>
      <c r="H26" s="70"/>
      <c r="I26" s="71"/>
      <c r="J26" s="71"/>
      <c r="K26" s="34"/>
      <c r="L26" s="78">
        <v>26</v>
      </c>
      <c r="M26" s="78"/>
      <c r="N26" s="73"/>
      <c r="O26" s="80" t="s">
        <v>259</v>
      </c>
      <c r="P26" s="80" t="s">
        <v>270</v>
      </c>
      <c r="Q26" s="80" t="s">
        <v>522</v>
      </c>
      <c r="R26" s="80" t="s">
        <v>898</v>
      </c>
      <c r="S26" s="80"/>
      <c r="T26" s="80"/>
      <c r="U26" s="80"/>
      <c r="V26" s="80"/>
      <c r="W26" s="80"/>
      <c r="X26" s="80"/>
      <c r="Y26" s="80"/>
      <c r="Z26" s="80"/>
      <c r="AA26" s="80"/>
      <c r="AB26">
        <v>1</v>
      </c>
      <c r="AC26" s="79" t="str">
        <f>REPLACE(INDEX(GroupVertices[Group],MATCH(Edges[[#This Row],[Vertex 1]],GroupVertices[Vertex],0)),1,1,"")</f>
        <v>3</v>
      </c>
      <c r="AD26" s="79" t="str">
        <f>REPLACE(INDEX(GroupVertices[Group],MATCH(Edges[[#This Row],[Vertex 2]],GroupVertices[Vertex],0)),1,1,"")</f>
        <v>3</v>
      </c>
      <c r="AE26" s="34"/>
      <c r="AF26" s="34"/>
      <c r="AG26" s="34"/>
      <c r="AH26" s="34"/>
      <c r="AI26" s="34"/>
      <c r="AJ26" s="34"/>
      <c r="AK26" s="34"/>
      <c r="AL26" s="34"/>
      <c r="AM26" s="34"/>
    </row>
    <row r="27" spans="1:39" ht="15">
      <c r="A27" s="65" t="s">
        <v>197</v>
      </c>
      <c r="B27" s="65" t="s">
        <v>250</v>
      </c>
      <c r="C27" s="66" t="s">
        <v>2087</v>
      </c>
      <c r="D27" s="67">
        <v>2.8</v>
      </c>
      <c r="E27" s="68" t="s">
        <v>137</v>
      </c>
      <c r="F27" s="69">
        <v>29.833333333333332</v>
      </c>
      <c r="G27" s="66"/>
      <c r="H27" s="70"/>
      <c r="I27" s="71"/>
      <c r="J27" s="71"/>
      <c r="K27" s="34"/>
      <c r="L27" s="78">
        <v>27</v>
      </c>
      <c r="M27" s="78"/>
      <c r="N27" s="73"/>
      <c r="O27" s="80" t="s">
        <v>259</v>
      </c>
      <c r="P27" s="80" t="s">
        <v>271</v>
      </c>
      <c r="Q27" s="80" t="s">
        <v>523</v>
      </c>
      <c r="R27" s="80" t="s">
        <v>899</v>
      </c>
      <c r="S27" s="80"/>
      <c r="T27" s="80"/>
      <c r="U27" s="80"/>
      <c r="V27" s="80"/>
      <c r="W27" s="80"/>
      <c r="X27" s="80"/>
      <c r="Y27" s="80"/>
      <c r="Z27" s="80"/>
      <c r="AA27" s="80"/>
      <c r="AB27">
        <v>2</v>
      </c>
      <c r="AC27" s="79" t="str">
        <f>REPLACE(INDEX(GroupVertices[Group],MATCH(Edges[[#This Row],[Vertex 1]],GroupVertices[Vertex],0)),1,1,"")</f>
        <v>3</v>
      </c>
      <c r="AD27" s="79" t="str">
        <f>REPLACE(INDEX(GroupVertices[Group],MATCH(Edges[[#This Row],[Vertex 2]],GroupVertices[Vertex],0)),1,1,"")</f>
        <v>3</v>
      </c>
      <c r="AE27" s="34"/>
      <c r="AF27" s="34"/>
      <c r="AG27" s="34"/>
      <c r="AH27" s="34"/>
      <c r="AI27" s="34"/>
      <c r="AJ27" s="34"/>
      <c r="AK27" s="34"/>
      <c r="AL27" s="34"/>
      <c r="AM27" s="34"/>
    </row>
    <row r="28" spans="1:39" ht="15">
      <c r="A28" s="65" t="s">
        <v>197</v>
      </c>
      <c r="B28" s="65" t="s">
        <v>250</v>
      </c>
      <c r="C28" s="66" t="s">
        <v>2087</v>
      </c>
      <c r="D28" s="67">
        <v>2.8</v>
      </c>
      <c r="E28" s="68" t="s">
        <v>137</v>
      </c>
      <c r="F28" s="69">
        <v>29.833333333333332</v>
      </c>
      <c r="G28" s="66"/>
      <c r="H28" s="70"/>
      <c r="I28" s="71"/>
      <c r="J28" s="71"/>
      <c r="K28" s="34"/>
      <c r="L28" s="78">
        <v>28</v>
      </c>
      <c r="M28" s="78"/>
      <c r="N28" s="73"/>
      <c r="O28" s="80" t="s">
        <v>259</v>
      </c>
      <c r="P28" s="80" t="s">
        <v>272</v>
      </c>
      <c r="Q28" s="80" t="s">
        <v>524</v>
      </c>
      <c r="R28" s="80" t="s">
        <v>900</v>
      </c>
      <c r="S28" s="80"/>
      <c r="T28" s="80"/>
      <c r="U28" s="80"/>
      <c r="V28" s="80"/>
      <c r="W28" s="80"/>
      <c r="X28" s="80"/>
      <c r="Y28" s="80"/>
      <c r="Z28" s="80"/>
      <c r="AA28" s="80"/>
      <c r="AB28">
        <v>2</v>
      </c>
      <c r="AC28" s="79" t="str">
        <f>REPLACE(INDEX(GroupVertices[Group],MATCH(Edges[[#This Row],[Vertex 1]],GroupVertices[Vertex],0)),1,1,"")</f>
        <v>3</v>
      </c>
      <c r="AD28" s="79" t="str">
        <f>REPLACE(INDEX(GroupVertices[Group],MATCH(Edges[[#This Row],[Vertex 2]],GroupVertices[Vertex],0)),1,1,"")</f>
        <v>3</v>
      </c>
      <c r="AE28" s="34"/>
      <c r="AF28" s="34"/>
      <c r="AG28" s="34"/>
      <c r="AH28" s="34"/>
      <c r="AI28" s="34"/>
      <c r="AJ28" s="34"/>
      <c r="AK28" s="34"/>
      <c r="AL28" s="34"/>
      <c r="AM28" s="34"/>
    </row>
    <row r="29" spans="1:39" ht="15">
      <c r="A29" s="65" t="s">
        <v>198</v>
      </c>
      <c r="B29" s="65" t="s">
        <v>250</v>
      </c>
      <c r="C29" s="66" t="s">
        <v>2089</v>
      </c>
      <c r="D29" s="67">
        <v>6</v>
      </c>
      <c r="E29" s="68" t="s">
        <v>137</v>
      </c>
      <c r="F29" s="69">
        <v>19</v>
      </c>
      <c r="G29" s="66"/>
      <c r="H29" s="70"/>
      <c r="I29" s="71"/>
      <c r="J29" s="71"/>
      <c r="K29" s="34"/>
      <c r="L29" s="78">
        <v>29</v>
      </c>
      <c r="M29" s="78"/>
      <c r="N29" s="73"/>
      <c r="O29" s="80" t="s">
        <v>259</v>
      </c>
      <c r="P29" s="80" t="s">
        <v>273</v>
      </c>
      <c r="Q29" s="80" t="s">
        <v>525</v>
      </c>
      <c r="R29" s="80" t="s">
        <v>901</v>
      </c>
      <c r="S29" s="80"/>
      <c r="T29" s="80"/>
      <c r="U29" s="80"/>
      <c r="V29" s="80"/>
      <c r="W29" s="80"/>
      <c r="X29" s="80"/>
      <c r="Y29" s="80"/>
      <c r="Z29" s="80"/>
      <c r="AA29" s="80"/>
      <c r="AB29">
        <v>7</v>
      </c>
      <c r="AC29" s="79" t="str">
        <f>REPLACE(INDEX(GroupVertices[Group],MATCH(Edges[[#This Row],[Vertex 1]],GroupVertices[Vertex],0)),1,1,"")</f>
        <v>3</v>
      </c>
      <c r="AD29" s="79" t="str">
        <f>REPLACE(INDEX(GroupVertices[Group],MATCH(Edges[[#This Row],[Vertex 2]],GroupVertices[Vertex],0)),1,1,"")</f>
        <v>3</v>
      </c>
      <c r="AE29" s="34"/>
      <c r="AF29" s="34"/>
      <c r="AG29" s="34"/>
      <c r="AH29" s="34"/>
      <c r="AI29" s="34"/>
      <c r="AJ29" s="34"/>
      <c r="AK29" s="34"/>
      <c r="AL29" s="34"/>
      <c r="AM29" s="34"/>
    </row>
    <row r="30" spans="1:39" ht="15">
      <c r="A30" s="65" t="s">
        <v>198</v>
      </c>
      <c r="B30" s="65" t="s">
        <v>250</v>
      </c>
      <c r="C30" s="66" t="s">
        <v>2089</v>
      </c>
      <c r="D30" s="67">
        <v>6</v>
      </c>
      <c r="E30" s="68" t="s">
        <v>137</v>
      </c>
      <c r="F30" s="69">
        <v>19</v>
      </c>
      <c r="G30" s="66"/>
      <c r="H30" s="70"/>
      <c r="I30" s="71"/>
      <c r="J30" s="71"/>
      <c r="K30" s="34"/>
      <c r="L30" s="78">
        <v>30</v>
      </c>
      <c r="M30" s="78"/>
      <c r="N30" s="73"/>
      <c r="O30" s="80" t="s">
        <v>259</v>
      </c>
      <c r="P30" s="80" t="s">
        <v>273</v>
      </c>
      <c r="Q30" s="80" t="s">
        <v>526</v>
      </c>
      <c r="R30" s="80" t="s">
        <v>901</v>
      </c>
      <c r="S30" s="80"/>
      <c r="T30" s="80"/>
      <c r="U30" s="80"/>
      <c r="V30" s="80"/>
      <c r="W30" s="80"/>
      <c r="X30" s="80"/>
      <c r="Y30" s="80"/>
      <c r="Z30" s="80"/>
      <c r="AA30" s="80"/>
      <c r="AB30">
        <v>7</v>
      </c>
      <c r="AC30" s="79" t="str">
        <f>REPLACE(INDEX(GroupVertices[Group],MATCH(Edges[[#This Row],[Vertex 1]],GroupVertices[Vertex],0)),1,1,"")</f>
        <v>3</v>
      </c>
      <c r="AD30" s="79" t="str">
        <f>REPLACE(INDEX(GroupVertices[Group],MATCH(Edges[[#This Row],[Vertex 2]],GroupVertices[Vertex],0)),1,1,"")</f>
        <v>3</v>
      </c>
      <c r="AE30" s="34"/>
      <c r="AF30" s="34"/>
      <c r="AG30" s="34"/>
      <c r="AH30" s="34"/>
      <c r="AI30" s="34"/>
      <c r="AJ30" s="34"/>
      <c r="AK30" s="34"/>
      <c r="AL30" s="34"/>
      <c r="AM30" s="34"/>
    </row>
    <row r="31" spans="1:39" ht="15">
      <c r="A31" s="65" t="s">
        <v>198</v>
      </c>
      <c r="B31" s="65" t="s">
        <v>250</v>
      </c>
      <c r="C31" s="66" t="s">
        <v>2089</v>
      </c>
      <c r="D31" s="67">
        <v>6</v>
      </c>
      <c r="E31" s="68" t="s">
        <v>137</v>
      </c>
      <c r="F31" s="69">
        <v>19</v>
      </c>
      <c r="G31" s="66"/>
      <c r="H31" s="70"/>
      <c r="I31" s="71"/>
      <c r="J31" s="71"/>
      <c r="K31" s="34"/>
      <c r="L31" s="78">
        <v>31</v>
      </c>
      <c r="M31" s="78"/>
      <c r="N31" s="73"/>
      <c r="O31" s="80" t="s">
        <v>259</v>
      </c>
      <c r="P31" s="80" t="s">
        <v>273</v>
      </c>
      <c r="Q31" s="80" t="s">
        <v>527</v>
      </c>
      <c r="R31" s="80" t="s">
        <v>901</v>
      </c>
      <c r="S31" s="80"/>
      <c r="T31" s="80"/>
      <c r="U31" s="80"/>
      <c r="V31" s="80"/>
      <c r="W31" s="80"/>
      <c r="X31" s="80"/>
      <c r="Y31" s="80"/>
      <c r="Z31" s="80"/>
      <c r="AA31" s="80"/>
      <c r="AB31">
        <v>7</v>
      </c>
      <c r="AC31" s="79" t="str">
        <f>REPLACE(INDEX(GroupVertices[Group],MATCH(Edges[[#This Row],[Vertex 1]],GroupVertices[Vertex],0)),1,1,"")</f>
        <v>3</v>
      </c>
      <c r="AD31" s="79" t="str">
        <f>REPLACE(INDEX(GroupVertices[Group],MATCH(Edges[[#This Row],[Vertex 2]],GroupVertices[Vertex],0)),1,1,"")</f>
        <v>3</v>
      </c>
      <c r="AE31" s="34"/>
      <c r="AF31" s="34"/>
      <c r="AG31" s="34"/>
      <c r="AH31" s="34"/>
      <c r="AI31" s="34"/>
      <c r="AJ31" s="34"/>
      <c r="AK31" s="34"/>
      <c r="AL31" s="34"/>
      <c r="AM31" s="34"/>
    </row>
    <row r="32" spans="1:39" ht="15">
      <c r="A32" s="65" t="s">
        <v>198</v>
      </c>
      <c r="B32" s="65" t="s">
        <v>250</v>
      </c>
      <c r="C32" s="66" t="s">
        <v>2089</v>
      </c>
      <c r="D32" s="67">
        <v>6</v>
      </c>
      <c r="E32" s="68" t="s">
        <v>137</v>
      </c>
      <c r="F32" s="69">
        <v>19</v>
      </c>
      <c r="G32" s="66"/>
      <c r="H32" s="70"/>
      <c r="I32" s="71"/>
      <c r="J32" s="71"/>
      <c r="K32" s="34"/>
      <c r="L32" s="78">
        <v>32</v>
      </c>
      <c r="M32" s="78"/>
      <c r="N32" s="73"/>
      <c r="O32" s="80" t="s">
        <v>259</v>
      </c>
      <c r="P32" s="80" t="s">
        <v>273</v>
      </c>
      <c r="Q32" s="80" t="s">
        <v>528</v>
      </c>
      <c r="R32" s="80" t="s">
        <v>901</v>
      </c>
      <c r="S32" s="80"/>
      <c r="T32" s="80"/>
      <c r="U32" s="80"/>
      <c r="V32" s="80"/>
      <c r="W32" s="80"/>
      <c r="X32" s="80"/>
      <c r="Y32" s="80"/>
      <c r="Z32" s="80"/>
      <c r="AA32" s="80"/>
      <c r="AB32">
        <v>7</v>
      </c>
      <c r="AC32" s="79" t="str">
        <f>REPLACE(INDEX(GroupVertices[Group],MATCH(Edges[[#This Row],[Vertex 1]],GroupVertices[Vertex],0)),1,1,"")</f>
        <v>3</v>
      </c>
      <c r="AD32" s="79" t="str">
        <f>REPLACE(INDEX(GroupVertices[Group],MATCH(Edges[[#This Row],[Vertex 2]],GroupVertices[Vertex],0)),1,1,"")</f>
        <v>3</v>
      </c>
      <c r="AE32" s="34"/>
      <c r="AF32" s="34"/>
      <c r="AG32" s="34"/>
      <c r="AH32" s="34"/>
      <c r="AI32" s="34"/>
      <c r="AJ32" s="34"/>
      <c r="AK32" s="34"/>
      <c r="AL32" s="34"/>
      <c r="AM32" s="34"/>
    </row>
    <row r="33" spans="1:39" ht="15">
      <c r="A33" s="65" t="s">
        <v>198</v>
      </c>
      <c r="B33" s="65" t="s">
        <v>250</v>
      </c>
      <c r="C33" s="66" t="s">
        <v>2089</v>
      </c>
      <c r="D33" s="67">
        <v>6</v>
      </c>
      <c r="E33" s="68" t="s">
        <v>137</v>
      </c>
      <c r="F33" s="69">
        <v>19</v>
      </c>
      <c r="G33" s="66"/>
      <c r="H33" s="70"/>
      <c r="I33" s="71"/>
      <c r="J33" s="71"/>
      <c r="K33" s="34"/>
      <c r="L33" s="78">
        <v>33</v>
      </c>
      <c r="M33" s="78"/>
      <c r="N33" s="73"/>
      <c r="O33" s="80" t="s">
        <v>259</v>
      </c>
      <c r="P33" s="80" t="s">
        <v>273</v>
      </c>
      <c r="Q33" s="80" t="s">
        <v>529</v>
      </c>
      <c r="R33" s="80" t="s">
        <v>901</v>
      </c>
      <c r="S33" s="80"/>
      <c r="T33" s="80"/>
      <c r="U33" s="80"/>
      <c r="V33" s="80"/>
      <c r="W33" s="80"/>
      <c r="X33" s="80"/>
      <c r="Y33" s="80"/>
      <c r="Z33" s="80"/>
      <c r="AA33" s="80"/>
      <c r="AB33">
        <v>7</v>
      </c>
      <c r="AC33" s="79" t="str">
        <f>REPLACE(INDEX(GroupVertices[Group],MATCH(Edges[[#This Row],[Vertex 1]],GroupVertices[Vertex],0)),1,1,"")</f>
        <v>3</v>
      </c>
      <c r="AD33" s="79" t="str">
        <f>REPLACE(INDEX(GroupVertices[Group],MATCH(Edges[[#This Row],[Vertex 2]],GroupVertices[Vertex],0)),1,1,"")</f>
        <v>3</v>
      </c>
      <c r="AE33" s="34"/>
      <c r="AF33" s="34"/>
      <c r="AG33" s="34"/>
      <c r="AH33" s="34"/>
      <c r="AI33" s="34"/>
      <c r="AJ33" s="34"/>
      <c r="AK33" s="34"/>
      <c r="AL33" s="34"/>
      <c r="AM33" s="34"/>
    </row>
    <row r="34" spans="1:39" ht="15">
      <c r="A34" s="65" t="s">
        <v>198</v>
      </c>
      <c r="B34" s="65" t="s">
        <v>250</v>
      </c>
      <c r="C34" s="66" t="s">
        <v>2089</v>
      </c>
      <c r="D34" s="67">
        <v>6</v>
      </c>
      <c r="E34" s="68" t="s">
        <v>137</v>
      </c>
      <c r="F34" s="69">
        <v>19</v>
      </c>
      <c r="G34" s="66"/>
      <c r="H34" s="70"/>
      <c r="I34" s="71"/>
      <c r="J34" s="71"/>
      <c r="K34" s="34"/>
      <c r="L34" s="78">
        <v>34</v>
      </c>
      <c r="M34" s="78"/>
      <c r="N34" s="73"/>
      <c r="O34" s="80" t="s">
        <v>259</v>
      </c>
      <c r="P34" s="80" t="s">
        <v>273</v>
      </c>
      <c r="Q34" s="80" t="s">
        <v>530</v>
      </c>
      <c r="R34" s="80" t="s">
        <v>901</v>
      </c>
      <c r="S34" s="80"/>
      <c r="T34" s="80"/>
      <c r="U34" s="80"/>
      <c r="V34" s="80"/>
      <c r="W34" s="80"/>
      <c r="X34" s="80"/>
      <c r="Y34" s="80"/>
      <c r="Z34" s="80"/>
      <c r="AA34" s="80"/>
      <c r="AB34">
        <v>7</v>
      </c>
      <c r="AC34" s="79" t="str">
        <f>REPLACE(INDEX(GroupVertices[Group],MATCH(Edges[[#This Row],[Vertex 1]],GroupVertices[Vertex],0)),1,1,"")</f>
        <v>3</v>
      </c>
      <c r="AD34" s="79" t="str">
        <f>REPLACE(INDEX(GroupVertices[Group],MATCH(Edges[[#This Row],[Vertex 2]],GroupVertices[Vertex],0)),1,1,"")</f>
        <v>3</v>
      </c>
      <c r="AE34" s="34"/>
      <c r="AF34" s="34"/>
      <c r="AG34" s="34"/>
      <c r="AH34" s="34"/>
      <c r="AI34" s="34"/>
      <c r="AJ34" s="34"/>
      <c r="AK34" s="34"/>
      <c r="AL34" s="34"/>
      <c r="AM34" s="34"/>
    </row>
    <row r="35" spans="1:39" ht="15">
      <c r="A35" s="65" t="s">
        <v>198</v>
      </c>
      <c r="B35" s="65" t="s">
        <v>250</v>
      </c>
      <c r="C35" s="66" t="s">
        <v>2089</v>
      </c>
      <c r="D35" s="67">
        <v>6</v>
      </c>
      <c r="E35" s="68" t="s">
        <v>137</v>
      </c>
      <c r="F35" s="69">
        <v>19</v>
      </c>
      <c r="G35" s="66"/>
      <c r="H35" s="70"/>
      <c r="I35" s="71"/>
      <c r="J35" s="71"/>
      <c r="K35" s="34"/>
      <c r="L35" s="78">
        <v>35</v>
      </c>
      <c r="M35" s="78"/>
      <c r="N35" s="73"/>
      <c r="O35" s="80" t="s">
        <v>259</v>
      </c>
      <c r="P35" s="80" t="s">
        <v>273</v>
      </c>
      <c r="Q35" s="80" t="s">
        <v>531</v>
      </c>
      <c r="R35" s="80" t="s">
        <v>901</v>
      </c>
      <c r="S35" s="80"/>
      <c r="T35" s="80"/>
      <c r="U35" s="80"/>
      <c r="V35" s="80"/>
      <c r="W35" s="80"/>
      <c r="X35" s="80"/>
      <c r="Y35" s="80"/>
      <c r="Z35" s="80"/>
      <c r="AA35" s="80"/>
      <c r="AB35">
        <v>7</v>
      </c>
      <c r="AC35" s="79" t="str">
        <f>REPLACE(INDEX(GroupVertices[Group],MATCH(Edges[[#This Row],[Vertex 1]],GroupVertices[Vertex],0)),1,1,"")</f>
        <v>3</v>
      </c>
      <c r="AD35" s="79" t="str">
        <f>REPLACE(INDEX(GroupVertices[Group],MATCH(Edges[[#This Row],[Vertex 2]],GroupVertices[Vertex],0)),1,1,"")</f>
        <v>3</v>
      </c>
      <c r="AE35" s="34"/>
      <c r="AF35" s="34"/>
      <c r="AG35" s="34"/>
      <c r="AH35" s="34"/>
      <c r="AI35" s="34"/>
      <c r="AJ35" s="34"/>
      <c r="AK35" s="34"/>
      <c r="AL35" s="34"/>
      <c r="AM35" s="34"/>
    </row>
    <row r="36" spans="1:39" ht="15">
      <c r="A36" s="65" t="s">
        <v>194</v>
      </c>
      <c r="B36" s="65" t="s">
        <v>250</v>
      </c>
      <c r="C36" s="66" t="s">
        <v>2086</v>
      </c>
      <c r="D36" s="67">
        <v>2</v>
      </c>
      <c r="E36" s="68" t="s">
        <v>133</v>
      </c>
      <c r="F36" s="69">
        <v>32</v>
      </c>
      <c r="G36" s="66"/>
      <c r="H36" s="70"/>
      <c r="I36" s="71"/>
      <c r="J36" s="71"/>
      <c r="K36" s="34"/>
      <c r="L36" s="78">
        <v>36</v>
      </c>
      <c r="M36" s="78"/>
      <c r="N36" s="73"/>
      <c r="O36" s="80" t="s">
        <v>259</v>
      </c>
      <c r="P36" s="80" t="s">
        <v>270</v>
      </c>
      <c r="Q36" s="80" t="s">
        <v>521</v>
      </c>
      <c r="R36" s="80" t="s">
        <v>898</v>
      </c>
      <c r="S36" s="80"/>
      <c r="T36" s="80"/>
      <c r="U36" s="80"/>
      <c r="V36" s="80"/>
      <c r="W36" s="80"/>
      <c r="X36" s="80"/>
      <c r="Y36" s="80"/>
      <c r="Z36" s="80"/>
      <c r="AA36" s="80"/>
      <c r="AB36">
        <v>1</v>
      </c>
      <c r="AC36" s="79" t="str">
        <f>REPLACE(INDEX(GroupVertices[Group],MATCH(Edges[[#This Row],[Vertex 1]],GroupVertices[Vertex],0)),1,1,"")</f>
        <v>3</v>
      </c>
      <c r="AD36" s="79" t="str">
        <f>REPLACE(INDEX(GroupVertices[Group],MATCH(Edges[[#This Row],[Vertex 2]],GroupVertices[Vertex],0)),1,1,"")</f>
        <v>3</v>
      </c>
      <c r="AE36" s="34"/>
      <c r="AF36" s="34"/>
      <c r="AG36" s="34"/>
      <c r="AH36" s="34"/>
      <c r="AI36" s="34"/>
      <c r="AJ36" s="34"/>
      <c r="AK36" s="34"/>
      <c r="AL36" s="34"/>
      <c r="AM36" s="34"/>
    </row>
    <row r="37" spans="1:39" ht="15">
      <c r="A37" s="65" t="s">
        <v>199</v>
      </c>
      <c r="B37" s="65" t="s">
        <v>250</v>
      </c>
      <c r="C37" s="66" t="s">
        <v>2086</v>
      </c>
      <c r="D37" s="67">
        <v>2</v>
      </c>
      <c r="E37" s="68" t="s">
        <v>133</v>
      </c>
      <c r="F37" s="69">
        <v>32</v>
      </c>
      <c r="G37" s="66"/>
      <c r="H37" s="70"/>
      <c r="I37" s="71"/>
      <c r="J37" s="71"/>
      <c r="K37" s="34"/>
      <c r="L37" s="78">
        <v>37</v>
      </c>
      <c r="M37" s="78"/>
      <c r="N37" s="73"/>
      <c r="O37" s="80" t="s">
        <v>259</v>
      </c>
      <c r="P37" s="80" t="s">
        <v>273</v>
      </c>
      <c r="Q37" s="80" t="s">
        <v>532</v>
      </c>
      <c r="R37" s="80" t="s">
        <v>901</v>
      </c>
      <c r="S37" s="80"/>
      <c r="T37" s="80"/>
      <c r="U37" s="80"/>
      <c r="V37" s="80"/>
      <c r="W37" s="80"/>
      <c r="X37" s="80"/>
      <c r="Y37" s="80"/>
      <c r="Z37" s="80"/>
      <c r="AA37" s="80"/>
      <c r="AB37">
        <v>1</v>
      </c>
      <c r="AC37" s="79" t="str">
        <f>REPLACE(INDEX(GroupVertices[Group],MATCH(Edges[[#This Row],[Vertex 1]],GroupVertices[Vertex],0)),1,1,"")</f>
        <v>3</v>
      </c>
      <c r="AD37" s="79" t="str">
        <f>REPLACE(INDEX(GroupVertices[Group],MATCH(Edges[[#This Row],[Vertex 2]],GroupVertices[Vertex],0)),1,1,"")</f>
        <v>3</v>
      </c>
      <c r="AE37" s="34"/>
      <c r="AF37" s="34"/>
      <c r="AG37" s="34"/>
      <c r="AH37" s="34"/>
      <c r="AI37" s="34"/>
      <c r="AJ37" s="34"/>
      <c r="AK37" s="34"/>
      <c r="AL37" s="34"/>
      <c r="AM37" s="34"/>
    </row>
    <row r="38" spans="1:39" ht="15">
      <c r="A38" s="65" t="s">
        <v>200</v>
      </c>
      <c r="B38" s="65" t="s">
        <v>251</v>
      </c>
      <c r="C38" s="66" t="s">
        <v>2086</v>
      </c>
      <c r="D38" s="67">
        <v>2</v>
      </c>
      <c r="E38" s="68" t="s">
        <v>133</v>
      </c>
      <c r="F38" s="69">
        <v>32</v>
      </c>
      <c r="G38" s="66"/>
      <c r="H38" s="70"/>
      <c r="I38" s="71"/>
      <c r="J38" s="71"/>
      <c r="K38" s="34"/>
      <c r="L38" s="78">
        <v>38</v>
      </c>
      <c r="M38" s="78"/>
      <c r="N38" s="73"/>
      <c r="O38" s="80" t="s">
        <v>259</v>
      </c>
      <c r="P38" s="80" t="s">
        <v>274</v>
      </c>
      <c r="Q38" s="80" t="s">
        <v>533</v>
      </c>
      <c r="R38" s="80" t="s">
        <v>902</v>
      </c>
      <c r="S38" s="80"/>
      <c r="T38" s="80"/>
      <c r="U38" s="80"/>
      <c r="V38" s="80"/>
      <c r="W38" s="80"/>
      <c r="X38" s="80"/>
      <c r="Y38" s="80"/>
      <c r="Z38" s="80"/>
      <c r="AA38" s="80"/>
      <c r="AB38">
        <v>1</v>
      </c>
      <c r="AC38" s="79" t="str">
        <f>REPLACE(INDEX(GroupVertices[Group],MATCH(Edges[[#This Row],[Vertex 1]],GroupVertices[Vertex],0)),1,1,"")</f>
        <v>3</v>
      </c>
      <c r="AD38" s="79" t="str">
        <f>REPLACE(INDEX(GroupVertices[Group],MATCH(Edges[[#This Row],[Vertex 2]],GroupVertices[Vertex],0)),1,1,"")</f>
        <v>3</v>
      </c>
      <c r="AE38" s="34"/>
      <c r="AF38" s="34"/>
      <c r="AG38" s="34"/>
      <c r="AH38" s="34"/>
      <c r="AI38" s="34"/>
      <c r="AJ38" s="34"/>
      <c r="AK38" s="34"/>
      <c r="AL38" s="34"/>
      <c r="AM38" s="34"/>
    </row>
    <row r="39" spans="1:39" ht="15">
      <c r="A39" s="65" t="s">
        <v>200</v>
      </c>
      <c r="B39" s="65" t="s">
        <v>228</v>
      </c>
      <c r="C39" s="66" t="s">
        <v>2086</v>
      </c>
      <c r="D39" s="67">
        <v>2</v>
      </c>
      <c r="E39" s="68" t="s">
        <v>133</v>
      </c>
      <c r="F39" s="69">
        <v>32</v>
      </c>
      <c r="G39" s="66"/>
      <c r="H39" s="70"/>
      <c r="I39" s="71"/>
      <c r="J39" s="71"/>
      <c r="K39" s="34"/>
      <c r="L39" s="78">
        <v>39</v>
      </c>
      <c r="M39" s="78"/>
      <c r="N39" s="73"/>
      <c r="O39" s="80" t="s">
        <v>259</v>
      </c>
      <c r="P39" s="80" t="s">
        <v>275</v>
      </c>
      <c r="Q39" s="80" t="s">
        <v>534</v>
      </c>
      <c r="R39" s="80" t="s">
        <v>903</v>
      </c>
      <c r="S39" s="80"/>
      <c r="T39" s="80"/>
      <c r="U39" s="80"/>
      <c r="V39" s="80"/>
      <c r="W39" s="80"/>
      <c r="X39" s="80"/>
      <c r="Y39" s="80"/>
      <c r="Z39" s="80"/>
      <c r="AA39" s="80"/>
      <c r="AB39">
        <v>1</v>
      </c>
      <c r="AC39" s="79" t="str">
        <f>REPLACE(INDEX(GroupVertices[Group],MATCH(Edges[[#This Row],[Vertex 1]],GroupVertices[Vertex],0)),1,1,"")</f>
        <v>3</v>
      </c>
      <c r="AD39" s="79" t="str">
        <f>REPLACE(INDEX(GroupVertices[Group],MATCH(Edges[[#This Row],[Vertex 2]],GroupVertices[Vertex],0)),1,1,"")</f>
        <v>2</v>
      </c>
      <c r="AE39" s="34"/>
      <c r="AF39" s="34"/>
      <c r="AG39" s="34"/>
      <c r="AH39" s="34"/>
      <c r="AI39" s="34"/>
      <c r="AJ39" s="34"/>
      <c r="AK39" s="34"/>
      <c r="AL39" s="34"/>
      <c r="AM39" s="34"/>
    </row>
    <row r="40" spans="1:39" ht="15">
      <c r="A40" s="65" t="s">
        <v>200</v>
      </c>
      <c r="B40" s="65" t="s">
        <v>209</v>
      </c>
      <c r="C40" s="66" t="s">
        <v>2085</v>
      </c>
      <c r="D40" s="67">
        <v>3.6</v>
      </c>
      <c r="E40" s="68" t="s">
        <v>137</v>
      </c>
      <c r="F40" s="69">
        <v>27.666666666666668</v>
      </c>
      <c r="G40" s="66"/>
      <c r="H40" s="70"/>
      <c r="I40" s="71"/>
      <c r="J40" s="71"/>
      <c r="K40" s="34"/>
      <c r="L40" s="78">
        <v>40</v>
      </c>
      <c r="M40" s="78"/>
      <c r="N40" s="73"/>
      <c r="O40" s="80" t="s">
        <v>259</v>
      </c>
      <c r="P40" s="80" t="s">
        <v>276</v>
      </c>
      <c r="Q40" s="80" t="s">
        <v>535</v>
      </c>
      <c r="R40" s="80" t="s">
        <v>904</v>
      </c>
      <c r="S40" s="80"/>
      <c r="T40" s="80"/>
      <c r="U40" s="80"/>
      <c r="V40" s="80"/>
      <c r="W40" s="80"/>
      <c r="X40" s="80"/>
      <c r="Y40" s="80"/>
      <c r="Z40" s="80"/>
      <c r="AA40" s="80"/>
      <c r="AB40">
        <v>3</v>
      </c>
      <c r="AC40" s="79" t="str">
        <f>REPLACE(INDEX(GroupVertices[Group],MATCH(Edges[[#This Row],[Vertex 1]],GroupVertices[Vertex],0)),1,1,"")</f>
        <v>3</v>
      </c>
      <c r="AD40" s="79" t="str">
        <f>REPLACE(INDEX(GroupVertices[Group],MATCH(Edges[[#This Row],[Vertex 2]],GroupVertices[Vertex],0)),1,1,"")</f>
        <v>4</v>
      </c>
      <c r="AE40" s="34"/>
      <c r="AF40" s="34"/>
      <c r="AG40" s="34"/>
      <c r="AH40" s="34"/>
      <c r="AI40" s="34"/>
      <c r="AJ40" s="34"/>
      <c r="AK40" s="34"/>
      <c r="AL40" s="34"/>
      <c r="AM40" s="34"/>
    </row>
    <row r="41" spans="1:39" ht="15">
      <c r="A41" s="65" t="s">
        <v>200</v>
      </c>
      <c r="B41" s="65" t="s">
        <v>209</v>
      </c>
      <c r="C41" s="66" t="s">
        <v>2085</v>
      </c>
      <c r="D41" s="67">
        <v>3.6</v>
      </c>
      <c r="E41" s="68" t="s">
        <v>137</v>
      </c>
      <c r="F41" s="69">
        <v>27.666666666666668</v>
      </c>
      <c r="G41" s="66"/>
      <c r="H41" s="70"/>
      <c r="I41" s="71"/>
      <c r="J41" s="71"/>
      <c r="K41" s="34"/>
      <c r="L41" s="78">
        <v>41</v>
      </c>
      <c r="M41" s="78"/>
      <c r="N41" s="73"/>
      <c r="O41" s="80" t="s">
        <v>259</v>
      </c>
      <c r="P41" s="80" t="s">
        <v>276</v>
      </c>
      <c r="Q41" s="80" t="s">
        <v>536</v>
      </c>
      <c r="R41" s="80" t="s">
        <v>904</v>
      </c>
      <c r="S41" s="80"/>
      <c r="T41" s="80"/>
      <c r="U41" s="80"/>
      <c r="V41" s="80"/>
      <c r="W41" s="80"/>
      <c r="X41" s="80"/>
      <c r="Y41" s="80"/>
      <c r="Z41" s="80"/>
      <c r="AA41" s="80"/>
      <c r="AB41">
        <v>3</v>
      </c>
      <c r="AC41" s="79" t="str">
        <f>REPLACE(INDEX(GroupVertices[Group],MATCH(Edges[[#This Row],[Vertex 1]],GroupVertices[Vertex],0)),1,1,"")</f>
        <v>3</v>
      </c>
      <c r="AD41" s="79" t="str">
        <f>REPLACE(INDEX(GroupVertices[Group],MATCH(Edges[[#This Row],[Vertex 2]],GroupVertices[Vertex],0)),1,1,"")</f>
        <v>4</v>
      </c>
      <c r="AE41" s="34"/>
      <c r="AF41" s="34"/>
      <c r="AG41" s="34"/>
      <c r="AH41" s="34"/>
      <c r="AI41" s="34"/>
      <c r="AJ41" s="34"/>
      <c r="AK41" s="34"/>
      <c r="AL41" s="34"/>
      <c r="AM41" s="34"/>
    </row>
    <row r="42" spans="1:39" ht="15">
      <c r="A42" s="65" t="s">
        <v>200</v>
      </c>
      <c r="B42" s="65" t="s">
        <v>209</v>
      </c>
      <c r="C42" s="66" t="s">
        <v>2085</v>
      </c>
      <c r="D42" s="67">
        <v>3.6</v>
      </c>
      <c r="E42" s="68" t="s">
        <v>137</v>
      </c>
      <c r="F42" s="69">
        <v>27.666666666666668</v>
      </c>
      <c r="G42" s="66"/>
      <c r="H42" s="70"/>
      <c r="I42" s="71"/>
      <c r="J42" s="71"/>
      <c r="K42" s="34"/>
      <c r="L42" s="78">
        <v>42</v>
      </c>
      <c r="M42" s="78"/>
      <c r="N42" s="73"/>
      <c r="O42" s="80" t="s">
        <v>259</v>
      </c>
      <c r="P42" s="80" t="s">
        <v>276</v>
      </c>
      <c r="Q42" s="80" t="s">
        <v>537</v>
      </c>
      <c r="R42" s="80" t="s">
        <v>904</v>
      </c>
      <c r="S42" s="80"/>
      <c r="T42" s="80"/>
      <c r="U42" s="80"/>
      <c r="V42" s="80"/>
      <c r="W42" s="80"/>
      <c r="X42" s="80"/>
      <c r="Y42" s="80"/>
      <c r="Z42" s="80"/>
      <c r="AA42" s="80"/>
      <c r="AB42">
        <v>3</v>
      </c>
      <c r="AC42" s="79" t="str">
        <f>REPLACE(INDEX(GroupVertices[Group],MATCH(Edges[[#This Row],[Vertex 1]],GroupVertices[Vertex],0)),1,1,"")</f>
        <v>3</v>
      </c>
      <c r="AD42" s="79" t="str">
        <f>REPLACE(INDEX(GroupVertices[Group],MATCH(Edges[[#This Row],[Vertex 2]],GroupVertices[Vertex],0)),1,1,"")</f>
        <v>4</v>
      </c>
      <c r="AE42" s="34"/>
      <c r="AF42" s="34"/>
      <c r="AG42" s="34"/>
      <c r="AH42" s="34"/>
      <c r="AI42" s="34"/>
      <c r="AJ42" s="34"/>
      <c r="AK42" s="34"/>
      <c r="AL42" s="34"/>
      <c r="AM42" s="34"/>
    </row>
    <row r="43" spans="1:39" ht="15">
      <c r="A43" s="65" t="s">
        <v>197</v>
      </c>
      <c r="B43" s="65" t="s">
        <v>200</v>
      </c>
      <c r="C43" s="66" t="s">
        <v>2090</v>
      </c>
      <c r="D43" s="67">
        <v>4.4</v>
      </c>
      <c r="E43" s="68" t="s">
        <v>137</v>
      </c>
      <c r="F43" s="69">
        <v>25.5</v>
      </c>
      <c r="G43" s="66"/>
      <c r="H43" s="70"/>
      <c r="I43" s="71"/>
      <c r="J43" s="71"/>
      <c r="K43" s="34"/>
      <c r="L43" s="78">
        <v>43</v>
      </c>
      <c r="M43" s="78"/>
      <c r="N43" s="73"/>
      <c r="O43" s="80" t="s">
        <v>259</v>
      </c>
      <c r="P43" s="80" t="s">
        <v>277</v>
      </c>
      <c r="Q43" s="80" t="s">
        <v>538</v>
      </c>
      <c r="R43" s="80" t="s">
        <v>905</v>
      </c>
      <c r="S43" s="80"/>
      <c r="T43" s="80"/>
      <c r="U43" s="80"/>
      <c r="V43" s="80"/>
      <c r="W43" s="80"/>
      <c r="X43" s="80"/>
      <c r="Y43" s="80"/>
      <c r="Z43" s="80"/>
      <c r="AA43" s="80"/>
      <c r="AB43">
        <v>4</v>
      </c>
      <c r="AC43" s="79" t="str">
        <f>REPLACE(INDEX(GroupVertices[Group],MATCH(Edges[[#This Row],[Vertex 1]],GroupVertices[Vertex],0)),1,1,"")</f>
        <v>3</v>
      </c>
      <c r="AD43" s="79" t="str">
        <f>REPLACE(INDEX(GroupVertices[Group],MATCH(Edges[[#This Row],[Vertex 2]],GroupVertices[Vertex],0)),1,1,"")</f>
        <v>3</v>
      </c>
      <c r="AE43" s="34"/>
      <c r="AF43" s="34"/>
      <c r="AG43" s="34"/>
      <c r="AH43" s="34"/>
      <c r="AI43" s="34"/>
      <c r="AJ43" s="34"/>
      <c r="AK43" s="34"/>
      <c r="AL43" s="34"/>
      <c r="AM43" s="34"/>
    </row>
    <row r="44" spans="1:39" ht="15">
      <c r="A44" s="65" t="s">
        <v>197</v>
      </c>
      <c r="B44" s="65" t="s">
        <v>200</v>
      </c>
      <c r="C44" s="66" t="s">
        <v>2090</v>
      </c>
      <c r="D44" s="67">
        <v>4.4</v>
      </c>
      <c r="E44" s="68" t="s">
        <v>137</v>
      </c>
      <c r="F44" s="69">
        <v>25.5</v>
      </c>
      <c r="G44" s="66"/>
      <c r="H44" s="70"/>
      <c r="I44" s="71"/>
      <c r="J44" s="71"/>
      <c r="K44" s="34"/>
      <c r="L44" s="78">
        <v>44</v>
      </c>
      <c r="M44" s="78"/>
      <c r="N44" s="73"/>
      <c r="O44" s="80" t="s">
        <v>259</v>
      </c>
      <c r="P44" s="80" t="s">
        <v>277</v>
      </c>
      <c r="Q44" s="80" t="s">
        <v>538</v>
      </c>
      <c r="R44" s="80" t="s">
        <v>906</v>
      </c>
      <c r="S44" s="80"/>
      <c r="T44" s="80"/>
      <c r="U44" s="80"/>
      <c r="V44" s="80"/>
      <c r="W44" s="80"/>
      <c r="X44" s="80"/>
      <c r="Y44" s="80"/>
      <c r="Z44" s="80"/>
      <c r="AA44" s="80"/>
      <c r="AB44">
        <v>4</v>
      </c>
      <c r="AC44" s="79" t="str">
        <f>REPLACE(INDEX(GroupVertices[Group],MATCH(Edges[[#This Row],[Vertex 1]],GroupVertices[Vertex],0)),1,1,"")</f>
        <v>3</v>
      </c>
      <c r="AD44" s="79" t="str">
        <f>REPLACE(INDEX(GroupVertices[Group],MATCH(Edges[[#This Row],[Vertex 2]],GroupVertices[Vertex],0)),1,1,"")</f>
        <v>3</v>
      </c>
      <c r="AE44" s="34"/>
      <c r="AF44" s="34"/>
      <c r="AG44" s="34"/>
      <c r="AH44" s="34"/>
      <c r="AI44" s="34"/>
      <c r="AJ44" s="34"/>
      <c r="AK44" s="34"/>
      <c r="AL44" s="34"/>
      <c r="AM44" s="34"/>
    </row>
    <row r="45" spans="1:39" ht="15">
      <c r="A45" s="65" t="s">
        <v>197</v>
      </c>
      <c r="B45" s="65" t="s">
        <v>200</v>
      </c>
      <c r="C45" s="66" t="s">
        <v>2090</v>
      </c>
      <c r="D45" s="67">
        <v>4.4</v>
      </c>
      <c r="E45" s="68" t="s">
        <v>137</v>
      </c>
      <c r="F45" s="69">
        <v>25.5</v>
      </c>
      <c r="G45" s="66"/>
      <c r="H45" s="70"/>
      <c r="I45" s="71"/>
      <c r="J45" s="71"/>
      <c r="K45" s="34"/>
      <c r="L45" s="78">
        <v>45</v>
      </c>
      <c r="M45" s="78"/>
      <c r="N45" s="73"/>
      <c r="O45" s="80" t="s">
        <v>259</v>
      </c>
      <c r="P45" s="80" t="s">
        <v>277</v>
      </c>
      <c r="Q45" s="80" t="s">
        <v>539</v>
      </c>
      <c r="R45" s="80" t="s">
        <v>905</v>
      </c>
      <c r="S45" s="80"/>
      <c r="T45" s="80"/>
      <c r="U45" s="80"/>
      <c r="V45" s="80"/>
      <c r="W45" s="80"/>
      <c r="X45" s="80"/>
      <c r="Y45" s="80"/>
      <c r="Z45" s="80"/>
      <c r="AA45" s="80"/>
      <c r="AB45">
        <v>4</v>
      </c>
      <c r="AC45" s="79" t="str">
        <f>REPLACE(INDEX(GroupVertices[Group],MATCH(Edges[[#This Row],[Vertex 1]],GroupVertices[Vertex],0)),1,1,"")</f>
        <v>3</v>
      </c>
      <c r="AD45" s="79" t="str">
        <f>REPLACE(INDEX(GroupVertices[Group],MATCH(Edges[[#This Row],[Vertex 2]],GroupVertices[Vertex],0)),1,1,"")</f>
        <v>3</v>
      </c>
      <c r="AE45" s="34"/>
      <c r="AF45" s="34"/>
      <c r="AG45" s="34"/>
      <c r="AH45" s="34"/>
      <c r="AI45" s="34"/>
      <c r="AJ45" s="34"/>
      <c r="AK45" s="34"/>
      <c r="AL45" s="34"/>
      <c r="AM45" s="34"/>
    </row>
    <row r="46" spans="1:39" ht="15">
      <c r="A46" s="65" t="s">
        <v>197</v>
      </c>
      <c r="B46" s="65" t="s">
        <v>200</v>
      </c>
      <c r="C46" s="66" t="s">
        <v>2090</v>
      </c>
      <c r="D46" s="67">
        <v>4.4</v>
      </c>
      <c r="E46" s="68" t="s">
        <v>137</v>
      </c>
      <c r="F46" s="69">
        <v>25.5</v>
      </c>
      <c r="G46" s="66"/>
      <c r="H46" s="70"/>
      <c r="I46" s="71"/>
      <c r="J46" s="71"/>
      <c r="K46" s="34"/>
      <c r="L46" s="78">
        <v>46</v>
      </c>
      <c r="M46" s="78"/>
      <c r="N46" s="73"/>
      <c r="O46" s="80" t="s">
        <v>259</v>
      </c>
      <c r="P46" s="80" t="s">
        <v>277</v>
      </c>
      <c r="Q46" s="80" t="s">
        <v>539</v>
      </c>
      <c r="R46" s="80" t="s">
        <v>906</v>
      </c>
      <c r="S46" s="80"/>
      <c r="T46" s="80"/>
      <c r="U46" s="80"/>
      <c r="V46" s="80"/>
      <c r="W46" s="80"/>
      <c r="X46" s="80"/>
      <c r="Y46" s="80"/>
      <c r="Z46" s="80"/>
      <c r="AA46" s="80"/>
      <c r="AB46">
        <v>4</v>
      </c>
      <c r="AC46" s="79" t="str">
        <f>REPLACE(INDEX(GroupVertices[Group],MATCH(Edges[[#This Row],[Vertex 1]],GroupVertices[Vertex],0)),1,1,"")</f>
        <v>3</v>
      </c>
      <c r="AD46" s="79" t="str">
        <f>REPLACE(INDEX(GroupVertices[Group],MATCH(Edges[[#This Row],[Vertex 2]],GroupVertices[Vertex],0)),1,1,"")</f>
        <v>3</v>
      </c>
      <c r="AE46" s="34"/>
      <c r="AF46" s="34"/>
      <c r="AG46" s="34"/>
      <c r="AH46" s="34"/>
      <c r="AI46" s="34"/>
      <c r="AJ46" s="34"/>
      <c r="AK46" s="34"/>
      <c r="AL46" s="34"/>
      <c r="AM46" s="34"/>
    </row>
    <row r="47" spans="1:39" ht="15">
      <c r="A47" s="65" t="s">
        <v>194</v>
      </c>
      <c r="B47" s="65" t="s">
        <v>200</v>
      </c>
      <c r="C47" s="66" t="s">
        <v>2086</v>
      </c>
      <c r="D47" s="67">
        <v>2</v>
      </c>
      <c r="E47" s="68" t="s">
        <v>133</v>
      </c>
      <c r="F47" s="69">
        <v>32</v>
      </c>
      <c r="G47" s="66"/>
      <c r="H47" s="70"/>
      <c r="I47" s="71"/>
      <c r="J47" s="71"/>
      <c r="K47" s="34"/>
      <c r="L47" s="78">
        <v>47</v>
      </c>
      <c r="M47" s="78"/>
      <c r="N47" s="73"/>
      <c r="O47" s="80" t="s">
        <v>259</v>
      </c>
      <c r="P47" s="80" t="s">
        <v>278</v>
      </c>
      <c r="Q47" s="80" t="s">
        <v>540</v>
      </c>
      <c r="R47" s="80" t="s">
        <v>907</v>
      </c>
      <c r="S47" s="80"/>
      <c r="T47" s="80" t="s">
        <v>1166</v>
      </c>
      <c r="U47" s="80"/>
      <c r="V47" s="80" t="s">
        <v>1172</v>
      </c>
      <c r="W47" s="80"/>
      <c r="X47" s="80"/>
      <c r="Y47" s="80" t="s">
        <v>1178</v>
      </c>
      <c r="Z47" s="80" t="s">
        <v>1191</v>
      </c>
      <c r="AA47" s="80"/>
      <c r="AB47">
        <v>1</v>
      </c>
      <c r="AC47" s="79" t="str">
        <f>REPLACE(INDEX(GroupVertices[Group],MATCH(Edges[[#This Row],[Vertex 1]],GroupVertices[Vertex],0)),1,1,"")</f>
        <v>3</v>
      </c>
      <c r="AD47" s="79" t="str">
        <f>REPLACE(INDEX(GroupVertices[Group],MATCH(Edges[[#This Row],[Vertex 2]],GroupVertices[Vertex],0)),1,1,"")</f>
        <v>3</v>
      </c>
      <c r="AE47" s="34"/>
      <c r="AF47" s="34"/>
      <c r="AG47" s="34"/>
      <c r="AH47" s="34"/>
      <c r="AI47" s="34"/>
      <c r="AJ47" s="34"/>
      <c r="AK47" s="34"/>
      <c r="AL47" s="34"/>
      <c r="AM47" s="34"/>
    </row>
    <row r="48" spans="1:39" ht="15">
      <c r="A48" s="65" t="s">
        <v>201</v>
      </c>
      <c r="B48" s="65" t="s">
        <v>200</v>
      </c>
      <c r="C48" s="66" t="s">
        <v>2089</v>
      </c>
      <c r="D48" s="67">
        <v>6</v>
      </c>
      <c r="E48" s="68" t="s">
        <v>137</v>
      </c>
      <c r="F48" s="69">
        <v>19</v>
      </c>
      <c r="G48" s="66"/>
      <c r="H48" s="70"/>
      <c r="I48" s="71"/>
      <c r="J48" s="71"/>
      <c r="K48" s="34"/>
      <c r="L48" s="78">
        <v>48</v>
      </c>
      <c r="M48" s="78"/>
      <c r="N48" s="73"/>
      <c r="O48" s="80" t="s">
        <v>259</v>
      </c>
      <c r="P48" s="80" t="s">
        <v>279</v>
      </c>
      <c r="Q48" s="80" t="s">
        <v>541</v>
      </c>
      <c r="R48" s="80" t="s">
        <v>908</v>
      </c>
      <c r="S48" s="80"/>
      <c r="T48" s="80"/>
      <c r="U48" s="80"/>
      <c r="V48" s="80"/>
      <c r="W48" s="80"/>
      <c r="X48" s="80"/>
      <c r="Y48" s="80"/>
      <c r="Z48" s="80"/>
      <c r="AA48" s="80"/>
      <c r="AB48">
        <v>7</v>
      </c>
      <c r="AC48" s="79" t="str">
        <f>REPLACE(INDEX(GroupVertices[Group],MATCH(Edges[[#This Row],[Vertex 1]],GroupVertices[Vertex],0)),1,1,"")</f>
        <v>3</v>
      </c>
      <c r="AD48" s="79" t="str">
        <f>REPLACE(INDEX(GroupVertices[Group],MATCH(Edges[[#This Row],[Vertex 2]],GroupVertices[Vertex],0)),1,1,"")</f>
        <v>3</v>
      </c>
      <c r="AE48" s="34"/>
      <c r="AF48" s="34"/>
      <c r="AG48" s="34"/>
      <c r="AH48" s="34"/>
      <c r="AI48" s="34"/>
      <c r="AJ48" s="34"/>
      <c r="AK48" s="34"/>
      <c r="AL48" s="34"/>
      <c r="AM48" s="34"/>
    </row>
    <row r="49" spans="1:39" ht="15">
      <c r="A49" s="65" t="s">
        <v>201</v>
      </c>
      <c r="B49" s="65" t="s">
        <v>200</v>
      </c>
      <c r="C49" s="66" t="s">
        <v>2089</v>
      </c>
      <c r="D49" s="67">
        <v>6</v>
      </c>
      <c r="E49" s="68" t="s">
        <v>137</v>
      </c>
      <c r="F49" s="69">
        <v>19</v>
      </c>
      <c r="G49" s="66"/>
      <c r="H49" s="70"/>
      <c r="I49" s="71"/>
      <c r="J49" s="71"/>
      <c r="K49" s="34"/>
      <c r="L49" s="78">
        <v>49</v>
      </c>
      <c r="M49" s="78"/>
      <c r="N49" s="73"/>
      <c r="O49" s="80" t="s">
        <v>259</v>
      </c>
      <c r="P49" s="80" t="s">
        <v>279</v>
      </c>
      <c r="Q49" s="80" t="s">
        <v>541</v>
      </c>
      <c r="R49" s="80" t="s">
        <v>909</v>
      </c>
      <c r="S49" s="80"/>
      <c r="T49" s="80"/>
      <c r="U49" s="80"/>
      <c r="V49" s="80"/>
      <c r="W49" s="80"/>
      <c r="X49" s="80"/>
      <c r="Y49" s="80"/>
      <c r="Z49" s="80"/>
      <c r="AA49" s="80"/>
      <c r="AB49">
        <v>7</v>
      </c>
      <c r="AC49" s="79" t="str">
        <f>REPLACE(INDEX(GroupVertices[Group],MATCH(Edges[[#This Row],[Vertex 1]],GroupVertices[Vertex],0)),1,1,"")</f>
        <v>3</v>
      </c>
      <c r="AD49" s="79" t="str">
        <f>REPLACE(INDEX(GroupVertices[Group],MATCH(Edges[[#This Row],[Vertex 2]],GroupVertices[Vertex],0)),1,1,"")</f>
        <v>3</v>
      </c>
      <c r="AE49" s="34"/>
      <c r="AF49" s="34"/>
      <c r="AG49" s="34"/>
      <c r="AH49" s="34"/>
      <c r="AI49" s="34"/>
      <c r="AJ49" s="34"/>
      <c r="AK49" s="34"/>
      <c r="AL49" s="34"/>
      <c r="AM49" s="34"/>
    </row>
    <row r="50" spans="1:39" ht="15">
      <c r="A50" s="65" t="s">
        <v>201</v>
      </c>
      <c r="B50" s="65" t="s">
        <v>200</v>
      </c>
      <c r="C50" s="66" t="s">
        <v>2089</v>
      </c>
      <c r="D50" s="67">
        <v>6</v>
      </c>
      <c r="E50" s="68" t="s">
        <v>137</v>
      </c>
      <c r="F50" s="69">
        <v>19</v>
      </c>
      <c r="G50" s="66"/>
      <c r="H50" s="70"/>
      <c r="I50" s="71"/>
      <c r="J50" s="71"/>
      <c r="K50" s="34"/>
      <c r="L50" s="78">
        <v>50</v>
      </c>
      <c r="M50" s="78"/>
      <c r="N50" s="73"/>
      <c r="O50" s="80" t="s">
        <v>259</v>
      </c>
      <c r="P50" s="80" t="s">
        <v>280</v>
      </c>
      <c r="Q50" s="80" t="s">
        <v>542</v>
      </c>
      <c r="R50" s="80" t="s">
        <v>910</v>
      </c>
      <c r="S50" s="80"/>
      <c r="T50" s="80"/>
      <c r="U50" s="80"/>
      <c r="V50" s="80"/>
      <c r="W50" s="80"/>
      <c r="X50" s="80"/>
      <c r="Y50" s="80"/>
      <c r="Z50" s="80"/>
      <c r="AA50" s="80"/>
      <c r="AB50">
        <v>7</v>
      </c>
      <c r="AC50" s="79" t="str">
        <f>REPLACE(INDEX(GroupVertices[Group],MATCH(Edges[[#This Row],[Vertex 1]],GroupVertices[Vertex],0)),1,1,"")</f>
        <v>3</v>
      </c>
      <c r="AD50" s="79" t="str">
        <f>REPLACE(INDEX(GroupVertices[Group],MATCH(Edges[[#This Row],[Vertex 2]],GroupVertices[Vertex],0)),1,1,"")</f>
        <v>3</v>
      </c>
      <c r="AE50" s="34"/>
      <c r="AF50" s="34"/>
      <c r="AG50" s="34"/>
      <c r="AH50" s="34"/>
      <c r="AI50" s="34"/>
      <c r="AJ50" s="34"/>
      <c r="AK50" s="34"/>
      <c r="AL50" s="34"/>
      <c r="AM50" s="34"/>
    </row>
    <row r="51" spans="1:39" ht="15">
      <c r="A51" s="65" t="s">
        <v>201</v>
      </c>
      <c r="B51" s="65" t="s">
        <v>200</v>
      </c>
      <c r="C51" s="66" t="s">
        <v>2089</v>
      </c>
      <c r="D51" s="67">
        <v>6</v>
      </c>
      <c r="E51" s="68" t="s">
        <v>137</v>
      </c>
      <c r="F51" s="69">
        <v>19</v>
      </c>
      <c r="G51" s="66"/>
      <c r="H51" s="70"/>
      <c r="I51" s="71"/>
      <c r="J51" s="71"/>
      <c r="K51" s="34"/>
      <c r="L51" s="78">
        <v>51</v>
      </c>
      <c r="M51" s="78"/>
      <c r="N51" s="73"/>
      <c r="O51" s="80" t="s">
        <v>259</v>
      </c>
      <c r="P51" s="80" t="s">
        <v>280</v>
      </c>
      <c r="Q51" s="80" t="s">
        <v>542</v>
      </c>
      <c r="R51" s="80" t="s">
        <v>911</v>
      </c>
      <c r="S51" s="80"/>
      <c r="T51" s="80"/>
      <c r="U51" s="80"/>
      <c r="V51" s="80"/>
      <c r="W51" s="80"/>
      <c r="X51" s="80"/>
      <c r="Y51" s="80"/>
      <c r="Z51" s="80"/>
      <c r="AA51" s="80"/>
      <c r="AB51">
        <v>7</v>
      </c>
      <c r="AC51" s="79" t="str">
        <f>REPLACE(INDEX(GroupVertices[Group],MATCH(Edges[[#This Row],[Vertex 1]],GroupVertices[Vertex],0)),1,1,"")</f>
        <v>3</v>
      </c>
      <c r="AD51" s="79" t="str">
        <f>REPLACE(INDEX(GroupVertices[Group],MATCH(Edges[[#This Row],[Vertex 2]],GroupVertices[Vertex],0)),1,1,"")</f>
        <v>3</v>
      </c>
      <c r="AE51" s="34"/>
      <c r="AF51" s="34"/>
      <c r="AG51" s="34"/>
      <c r="AH51" s="34"/>
      <c r="AI51" s="34"/>
      <c r="AJ51" s="34"/>
      <c r="AK51" s="34"/>
      <c r="AL51" s="34"/>
      <c r="AM51" s="34"/>
    </row>
    <row r="52" spans="1:39" ht="15">
      <c r="A52" s="65" t="s">
        <v>201</v>
      </c>
      <c r="B52" s="65" t="s">
        <v>200</v>
      </c>
      <c r="C52" s="66" t="s">
        <v>2089</v>
      </c>
      <c r="D52" s="67">
        <v>6</v>
      </c>
      <c r="E52" s="68" t="s">
        <v>137</v>
      </c>
      <c r="F52" s="69">
        <v>19</v>
      </c>
      <c r="G52" s="66"/>
      <c r="H52" s="70"/>
      <c r="I52" s="71"/>
      <c r="J52" s="71"/>
      <c r="K52" s="34"/>
      <c r="L52" s="78">
        <v>52</v>
      </c>
      <c r="M52" s="78"/>
      <c r="N52" s="73"/>
      <c r="O52" s="80" t="s">
        <v>259</v>
      </c>
      <c r="P52" s="80" t="s">
        <v>280</v>
      </c>
      <c r="Q52" s="80" t="s">
        <v>542</v>
      </c>
      <c r="R52" s="80" t="s">
        <v>912</v>
      </c>
      <c r="S52" s="80"/>
      <c r="T52" s="80"/>
      <c r="U52" s="80"/>
      <c r="V52" s="80"/>
      <c r="W52" s="80"/>
      <c r="X52" s="80"/>
      <c r="Y52" s="80"/>
      <c r="Z52" s="80"/>
      <c r="AA52" s="80"/>
      <c r="AB52">
        <v>7</v>
      </c>
      <c r="AC52" s="79" t="str">
        <f>REPLACE(INDEX(GroupVertices[Group],MATCH(Edges[[#This Row],[Vertex 1]],GroupVertices[Vertex],0)),1,1,"")</f>
        <v>3</v>
      </c>
      <c r="AD52" s="79" t="str">
        <f>REPLACE(INDEX(GroupVertices[Group],MATCH(Edges[[#This Row],[Vertex 2]],GroupVertices[Vertex],0)),1,1,"")</f>
        <v>3</v>
      </c>
      <c r="AE52" s="34"/>
      <c r="AF52" s="34"/>
      <c r="AG52" s="34"/>
      <c r="AH52" s="34"/>
      <c r="AI52" s="34"/>
      <c r="AJ52" s="34"/>
      <c r="AK52" s="34"/>
      <c r="AL52" s="34"/>
      <c r="AM52" s="34"/>
    </row>
    <row r="53" spans="1:39" ht="15">
      <c r="A53" s="65" t="s">
        <v>201</v>
      </c>
      <c r="B53" s="65" t="s">
        <v>200</v>
      </c>
      <c r="C53" s="66" t="s">
        <v>2089</v>
      </c>
      <c r="D53" s="67">
        <v>6</v>
      </c>
      <c r="E53" s="68" t="s">
        <v>137</v>
      </c>
      <c r="F53" s="69">
        <v>19</v>
      </c>
      <c r="G53" s="66"/>
      <c r="H53" s="70"/>
      <c r="I53" s="71"/>
      <c r="J53" s="71"/>
      <c r="K53" s="34"/>
      <c r="L53" s="78">
        <v>53</v>
      </c>
      <c r="M53" s="78"/>
      <c r="N53" s="73"/>
      <c r="O53" s="80" t="s">
        <v>259</v>
      </c>
      <c r="P53" s="80" t="s">
        <v>281</v>
      </c>
      <c r="Q53" s="80" t="s">
        <v>543</v>
      </c>
      <c r="R53" s="80" t="s">
        <v>913</v>
      </c>
      <c r="S53" s="80"/>
      <c r="T53" s="80"/>
      <c r="U53" s="80"/>
      <c r="V53" s="80"/>
      <c r="W53" s="80"/>
      <c r="X53" s="80"/>
      <c r="Y53" s="80"/>
      <c r="Z53" s="80"/>
      <c r="AA53" s="80"/>
      <c r="AB53">
        <v>7</v>
      </c>
      <c r="AC53" s="79" t="str">
        <f>REPLACE(INDEX(GroupVertices[Group],MATCH(Edges[[#This Row],[Vertex 1]],GroupVertices[Vertex],0)),1,1,"")</f>
        <v>3</v>
      </c>
      <c r="AD53" s="79" t="str">
        <f>REPLACE(INDEX(GroupVertices[Group],MATCH(Edges[[#This Row],[Vertex 2]],GroupVertices[Vertex],0)),1,1,"")</f>
        <v>3</v>
      </c>
      <c r="AE53" s="34"/>
      <c r="AF53" s="34"/>
      <c r="AG53" s="34"/>
      <c r="AH53" s="34"/>
      <c r="AI53" s="34"/>
      <c r="AJ53" s="34"/>
      <c r="AK53" s="34"/>
      <c r="AL53" s="34"/>
      <c r="AM53" s="34"/>
    </row>
    <row r="54" spans="1:39" ht="15">
      <c r="A54" s="65" t="s">
        <v>201</v>
      </c>
      <c r="B54" s="65" t="s">
        <v>200</v>
      </c>
      <c r="C54" s="66" t="s">
        <v>2089</v>
      </c>
      <c r="D54" s="67">
        <v>6</v>
      </c>
      <c r="E54" s="68" t="s">
        <v>137</v>
      </c>
      <c r="F54" s="69">
        <v>19</v>
      </c>
      <c r="G54" s="66"/>
      <c r="H54" s="70"/>
      <c r="I54" s="71"/>
      <c r="J54" s="71"/>
      <c r="K54" s="34"/>
      <c r="L54" s="78">
        <v>54</v>
      </c>
      <c r="M54" s="78"/>
      <c r="N54" s="73"/>
      <c r="O54" s="80" t="s">
        <v>259</v>
      </c>
      <c r="P54" s="80" t="s">
        <v>281</v>
      </c>
      <c r="Q54" s="80" t="s">
        <v>543</v>
      </c>
      <c r="R54" s="80" t="s">
        <v>914</v>
      </c>
      <c r="S54" s="80"/>
      <c r="T54" s="80"/>
      <c r="U54" s="80"/>
      <c r="V54" s="80"/>
      <c r="W54" s="80"/>
      <c r="X54" s="80"/>
      <c r="Y54" s="80"/>
      <c r="Z54" s="80"/>
      <c r="AA54" s="80"/>
      <c r="AB54">
        <v>7</v>
      </c>
      <c r="AC54" s="79" t="str">
        <f>REPLACE(INDEX(GroupVertices[Group],MATCH(Edges[[#This Row],[Vertex 1]],GroupVertices[Vertex],0)),1,1,"")</f>
        <v>3</v>
      </c>
      <c r="AD54" s="79" t="str">
        <f>REPLACE(INDEX(GroupVertices[Group],MATCH(Edges[[#This Row],[Vertex 2]],GroupVertices[Vertex],0)),1,1,"")</f>
        <v>3</v>
      </c>
      <c r="AE54" s="34"/>
      <c r="AF54" s="34"/>
      <c r="AG54" s="34"/>
      <c r="AH54" s="34"/>
      <c r="AI54" s="34"/>
      <c r="AJ54" s="34"/>
      <c r="AK54" s="34"/>
      <c r="AL54" s="34"/>
      <c r="AM54" s="34"/>
    </row>
    <row r="55" spans="1:39" ht="15">
      <c r="A55" s="65" t="s">
        <v>199</v>
      </c>
      <c r="B55" s="65" t="s">
        <v>200</v>
      </c>
      <c r="C55" s="66" t="s">
        <v>2086</v>
      </c>
      <c r="D55" s="67">
        <v>2</v>
      </c>
      <c r="E55" s="68" t="s">
        <v>133</v>
      </c>
      <c r="F55" s="69">
        <v>32</v>
      </c>
      <c r="G55" s="66"/>
      <c r="H55" s="70"/>
      <c r="I55" s="71"/>
      <c r="J55" s="71"/>
      <c r="K55" s="34"/>
      <c r="L55" s="78">
        <v>55</v>
      </c>
      <c r="M55" s="78"/>
      <c r="N55" s="73"/>
      <c r="O55" s="80" t="s">
        <v>259</v>
      </c>
      <c r="P55" s="80" t="s">
        <v>282</v>
      </c>
      <c r="Q55" s="80" t="s">
        <v>544</v>
      </c>
      <c r="R55" s="80" t="s">
        <v>915</v>
      </c>
      <c r="S55" s="80"/>
      <c r="T55" s="80"/>
      <c r="U55" s="80"/>
      <c r="V55" s="80"/>
      <c r="W55" s="80"/>
      <c r="X55" s="80"/>
      <c r="Y55" s="80"/>
      <c r="Z55" s="80"/>
      <c r="AA55" s="80"/>
      <c r="AB55">
        <v>1</v>
      </c>
      <c r="AC55" s="79" t="str">
        <f>REPLACE(INDEX(GroupVertices[Group],MATCH(Edges[[#This Row],[Vertex 1]],GroupVertices[Vertex],0)),1,1,"")</f>
        <v>3</v>
      </c>
      <c r="AD55" s="79" t="str">
        <f>REPLACE(INDEX(GroupVertices[Group],MATCH(Edges[[#This Row],[Vertex 2]],GroupVertices[Vertex],0)),1,1,"")</f>
        <v>3</v>
      </c>
      <c r="AE55" s="34"/>
      <c r="AF55" s="34"/>
      <c r="AG55" s="34"/>
      <c r="AH55" s="34"/>
      <c r="AI55" s="34"/>
      <c r="AJ55" s="34"/>
      <c r="AK55" s="34"/>
      <c r="AL55" s="34"/>
      <c r="AM55" s="34"/>
    </row>
    <row r="56" spans="1:39" ht="15">
      <c r="A56" s="65" t="s">
        <v>198</v>
      </c>
      <c r="B56" s="65" t="s">
        <v>193</v>
      </c>
      <c r="C56" s="66" t="s">
        <v>2086</v>
      </c>
      <c r="D56" s="67">
        <v>2</v>
      </c>
      <c r="E56" s="68" t="s">
        <v>133</v>
      </c>
      <c r="F56" s="69">
        <v>32</v>
      </c>
      <c r="G56" s="66"/>
      <c r="H56" s="70"/>
      <c r="I56" s="71"/>
      <c r="J56" s="71"/>
      <c r="K56" s="34"/>
      <c r="L56" s="78">
        <v>56</v>
      </c>
      <c r="M56" s="78"/>
      <c r="N56" s="73"/>
      <c r="O56" s="80" t="s">
        <v>259</v>
      </c>
      <c r="P56" s="80" t="s">
        <v>283</v>
      </c>
      <c r="Q56" s="80" t="s">
        <v>545</v>
      </c>
      <c r="R56" s="80" t="s">
        <v>916</v>
      </c>
      <c r="S56" s="80"/>
      <c r="T56" s="80"/>
      <c r="U56" s="80"/>
      <c r="V56" s="80"/>
      <c r="W56" s="80"/>
      <c r="X56" s="80"/>
      <c r="Y56" s="80"/>
      <c r="Z56" s="80"/>
      <c r="AA56" s="80"/>
      <c r="AB56">
        <v>1</v>
      </c>
      <c r="AC56" s="79" t="str">
        <f>REPLACE(INDEX(GroupVertices[Group],MATCH(Edges[[#This Row],[Vertex 1]],GroupVertices[Vertex],0)),1,1,"")</f>
        <v>3</v>
      </c>
      <c r="AD56" s="79" t="str">
        <f>REPLACE(INDEX(GroupVertices[Group],MATCH(Edges[[#This Row],[Vertex 2]],GroupVertices[Vertex],0)),1,1,"")</f>
        <v>3</v>
      </c>
      <c r="AE56" s="34"/>
      <c r="AF56" s="34"/>
      <c r="AG56" s="34"/>
      <c r="AH56" s="34"/>
      <c r="AI56" s="34"/>
      <c r="AJ56" s="34"/>
      <c r="AK56" s="34"/>
      <c r="AL56" s="34"/>
      <c r="AM56" s="34"/>
    </row>
    <row r="57" spans="1:39" ht="15">
      <c r="A57" s="65" t="s">
        <v>202</v>
      </c>
      <c r="B57" s="65" t="s">
        <v>193</v>
      </c>
      <c r="C57" s="66" t="s">
        <v>2086</v>
      </c>
      <c r="D57" s="67">
        <v>2</v>
      </c>
      <c r="E57" s="68" t="s">
        <v>133</v>
      </c>
      <c r="F57" s="69">
        <v>32</v>
      </c>
      <c r="G57" s="66"/>
      <c r="H57" s="70"/>
      <c r="I57" s="71"/>
      <c r="J57" s="71"/>
      <c r="K57" s="34"/>
      <c r="L57" s="78">
        <v>57</v>
      </c>
      <c r="M57" s="78"/>
      <c r="N57" s="73"/>
      <c r="O57" s="80" t="s">
        <v>259</v>
      </c>
      <c r="P57" s="80" t="s">
        <v>284</v>
      </c>
      <c r="Q57" s="80" t="s">
        <v>546</v>
      </c>
      <c r="R57" s="80" t="s">
        <v>917</v>
      </c>
      <c r="S57" s="80"/>
      <c r="T57" s="80"/>
      <c r="U57" s="80"/>
      <c r="V57" s="80"/>
      <c r="W57" s="80"/>
      <c r="X57" s="80"/>
      <c r="Y57" s="80"/>
      <c r="Z57" s="80"/>
      <c r="AA57" s="80"/>
      <c r="AB57">
        <v>1</v>
      </c>
      <c r="AC57" s="79" t="str">
        <f>REPLACE(INDEX(GroupVertices[Group],MATCH(Edges[[#This Row],[Vertex 1]],GroupVertices[Vertex],0)),1,1,"")</f>
        <v>2</v>
      </c>
      <c r="AD57" s="79" t="str">
        <f>REPLACE(INDEX(GroupVertices[Group],MATCH(Edges[[#This Row],[Vertex 2]],GroupVertices[Vertex],0)),1,1,"")</f>
        <v>3</v>
      </c>
      <c r="AE57" s="34"/>
      <c r="AF57" s="34"/>
      <c r="AG57" s="34"/>
      <c r="AH57" s="34"/>
      <c r="AI57" s="34"/>
      <c r="AJ57" s="34"/>
      <c r="AK57" s="34"/>
      <c r="AL57" s="34"/>
      <c r="AM57" s="34"/>
    </row>
    <row r="58" spans="1:39" ht="15">
      <c r="A58" s="65" t="s">
        <v>199</v>
      </c>
      <c r="B58" s="65" t="s">
        <v>193</v>
      </c>
      <c r="C58" s="66" t="s">
        <v>2086</v>
      </c>
      <c r="D58" s="67">
        <v>2</v>
      </c>
      <c r="E58" s="68" t="s">
        <v>133</v>
      </c>
      <c r="F58" s="69">
        <v>32</v>
      </c>
      <c r="G58" s="66"/>
      <c r="H58" s="70"/>
      <c r="I58" s="71"/>
      <c r="J58" s="71"/>
      <c r="K58" s="34"/>
      <c r="L58" s="78">
        <v>58</v>
      </c>
      <c r="M58" s="78"/>
      <c r="N58" s="73"/>
      <c r="O58" s="80" t="s">
        <v>259</v>
      </c>
      <c r="P58" s="80" t="s">
        <v>283</v>
      </c>
      <c r="Q58" s="80" t="s">
        <v>547</v>
      </c>
      <c r="R58" s="80" t="s">
        <v>916</v>
      </c>
      <c r="S58" s="80"/>
      <c r="T58" s="80"/>
      <c r="U58" s="80"/>
      <c r="V58" s="80"/>
      <c r="W58" s="80"/>
      <c r="X58" s="80"/>
      <c r="Y58" s="80"/>
      <c r="Z58" s="80"/>
      <c r="AA58" s="80"/>
      <c r="AB58">
        <v>1</v>
      </c>
      <c r="AC58" s="79" t="str">
        <f>REPLACE(INDEX(GroupVertices[Group],MATCH(Edges[[#This Row],[Vertex 1]],GroupVertices[Vertex],0)),1,1,"")</f>
        <v>3</v>
      </c>
      <c r="AD58" s="79" t="str">
        <f>REPLACE(INDEX(GroupVertices[Group],MATCH(Edges[[#This Row],[Vertex 2]],GroupVertices[Vertex],0)),1,1,"")</f>
        <v>3</v>
      </c>
      <c r="AE58" s="34"/>
      <c r="AF58" s="34"/>
      <c r="AG58" s="34"/>
      <c r="AH58" s="34"/>
      <c r="AI58" s="34"/>
      <c r="AJ58" s="34"/>
      <c r="AK58" s="34"/>
      <c r="AL58" s="34"/>
      <c r="AM58" s="34"/>
    </row>
    <row r="59" spans="1:39" ht="15">
      <c r="A59" s="65" t="s">
        <v>203</v>
      </c>
      <c r="B59" s="65" t="s">
        <v>251</v>
      </c>
      <c r="C59" s="66" t="s">
        <v>2087</v>
      </c>
      <c r="D59" s="67">
        <v>2.8</v>
      </c>
      <c r="E59" s="68" t="s">
        <v>137</v>
      </c>
      <c r="F59" s="69">
        <v>29.833333333333332</v>
      </c>
      <c r="G59" s="66"/>
      <c r="H59" s="70"/>
      <c r="I59" s="71"/>
      <c r="J59" s="71"/>
      <c r="K59" s="34"/>
      <c r="L59" s="78">
        <v>59</v>
      </c>
      <c r="M59" s="78"/>
      <c r="N59" s="73"/>
      <c r="O59" s="80" t="s">
        <v>259</v>
      </c>
      <c r="P59" s="80" t="s">
        <v>285</v>
      </c>
      <c r="Q59" s="80" t="s">
        <v>548</v>
      </c>
      <c r="R59" s="80" t="s">
        <v>918</v>
      </c>
      <c r="S59" s="80"/>
      <c r="T59" s="80"/>
      <c r="U59" s="80"/>
      <c r="V59" s="80"/>
      <c r="W59" s="80"/>
      <c r="X59" s="80"/>
      <c r="Y59" s="80"/>
      <c r="Z59" s="80"/>
      <c r="AA59" s="80"/>
      <c r="AB59">
        <v>2</v>
      </c>
      <c r="AC59" s="79" t="str">
        <f>REPLACE(INDEX(GroupVertices[Group],MATCH(Edges[[#This Row],[Vertex 1]],GroupVertices[Vertex],0)),1,1,"")</f>
        <v>3</v>
      </c>
      <c r="AD59" s="79" t="str">
        <f>REPLACE(INDEX(GroupVertices[Group],MATCH(Edges[[#This Row],[Vertex 2]],GroupVertices[Vertex],0)),1,1,"")</f>
        <v>3</v>
      </c>
      <c r="AE59" s="34"/>
      <c r="AF59" s="34"/>
      <c r="AG59" s="34"/>
      <c r="AH59" s="34"/>
      <c r="AI59" s="34"/>
      <c r="AJ59" s="34"/>
      <c r="AK59" s="34"/>
      <c r="AL59" s="34"/>
      <c r="AM59" s="34"/>
    </row>
    <row r="60" spans="1:39" ht="15">
      <c r="A60" s="65" t="s">
        <v>203</v>
      </c>
      <c r="B60" s="65" t="s">
        <v>251</v>
      </c>
      <c r="C60" s="66" t="s">
        <v>2087</v>
      </c>
      <c r="D60" s="67">
        <v>2.8</v>
      </c>
      <c r="E60" s="68" t="s">
        <v>137</v>
      </c>
      <c r="F60" s="69">
        <v>29.833333333333332</v>
      </c>
      <c r="G60" s="66"/>
      <c r="H60" s="70"/>
      <c r="I60" s="71"/>
      <c r="J60" s="71"/>
      <c r="K60" s="34"/>
      <c r="L60" s="78">
        <v>60</v>
      </c>
      <c r="M60" s="78"/>
      <c r="N60" s="73"/>
      <c r="O60" s="80" t="s">
        <v>259</v>
      </c>
      <c r="P60" s="80" t="s">
        <v>285</v>
      </c>
      <c r="Q60" s="80" t="s">
        <v>549</v>
      </c>
      <c r="R60" s="80" t="s">
        <v>918</v>
      </c>
      <c r="S60" s="80"/>
      <c r="T60" s="80"/>
      <c r="U60" s="80"/>
      <c r="V60" s="80"/>
      <c r="W60" s="80"/>
      <c r="X60" s="80"/>
      <c r="Y60" s="80"/>
      <c r="Z60" s="80"/>
      <c r="AA60" s="80"/>
      <c r="AB60">
        <v>2</v>
      </c>
      <c r="AC60" s="79" t="str">
        <f>REPLACE(INDEX(GroupVertices[Group],MATCH(Edges[[#This Row],[Vertex 1]],GroupVertices[Vertex],0)),1,1,"")</f>
        <v>3</v>
      </c>
      <c r="AD60" s="79" t="str">
        <f>REPLACE(INDEX(GroupVertices[Group],MATCH(Edges[[#This Row],[Vertex 2]],GroupVertices[Vertex],0)),1,1,"")</f>
        <v>3</v>
      </c>
      <c r="AE60" s="34"/>
      <c r="AF60" s="34"/>
      <c r="AG60" s="34"/>
      <c r="AH60" s="34"/>
      <c r="AI60" s="34"/>
      <c r="AJ60" s="34"/>
      <c r="AK60" s="34"/>
      <c r="AL60" s="34"/>
      <c r="AM60" s="34"/>
    </row>
    <row r="61" spans="1:39" ht="15">
      <c r="A61" s="65" t="s">
        <v>194</v>
      </c>
      <c r="B61" s="65" t="s">
        <v>251</v>
      </c>
      <c r="C61" s="66" t="s">
        <v>2086</v>
      </c>
      <c r="D61" s="67">
        <v>2</v>
      </c>
      <c r="E61" s="68" t="s">
        <v>133</v>
      </c>
      <c r="F61" s="69">
        <v>32</v>
      </c>
      <c r="G61" s="66"/>
      <c r="H61" s="70"/>
      <c r="I61" s="71"/>
      <c r="J61" s="71"/>
      <c r="K61" s="34"/>
      <c r="L61" s="78">
        <v>61</v>
      </c>
      <c r="M61" s="78"/>
      <c r="N61" s="73"/>
      <c r="O61" s="80" t="s">
        <v>259</v>
      </c>
      <c r="P61" s="80" t="s">
        <v>286</v>
      </c>
      <c r="Q61" s="80" t="s">
        <v>550</v>
      </c>
      <c r="R61" s="80" t="s">
        <v>919</v>
      </c>
      <c r="S61" s="80"/>
      <c r="T61" s="80"/>
      <c r="U61" s="80"/>
      <c r="V61" s="80"/>
      <c r="W61" s="80"/>
      <c r="X61" s="80"/>
      <c r="Y61" s="80"/>
      <c r="Z61" s="80"/>
      <c r="AA61" s="80"/>
      <c r="AB61">
        <v>1</v>
      </c>
      <c r="AC61" s="79" t="str">
        <f>REPLACE(INDEX(GroupVertices[Group],MATCH(Edges[[#This Row],[Vertex 1]],GroupVertices[Vertex],0)),1,1,"")</f>
        <v>3</v>
      </c>
      <c r="AD61" s="79" t="str">
        <f>REPLACE(INDEX(GroupVertices[Group],MATCH(Edges[[#This Row],[Vertex 2]],GroupVertices[Vertex],0)),1,1,"")</f>
        <v>3</v>
      </c>
      <c r="AE61" s="34"/>
      <c r="AF61" s="34"/>
      <c r="AG61" s="34"/>
      <c r="AH61" s="34"/>
      <c r="AI61" s="34"/>
      <c r="AJ61" s="34"/>
      <c r="AK61" s="34"/>
      <c r="AL61" s="34"/>
      <c r="AM61" s="34"/>
    </row>
    <row r="62" spans="1:39" ht="15">
      <c r="A62" s="65" t="s">
        <v>204</v>
      </c>
      <c r="B62" s="65" t="s">
        <v>251</v>
      </c>
      <c r="C62" s="66" t="s">
        <v>2090</v>
      </c>
      <c r="D62" s="67">
        <v>4.4</v>
      </c>
      <c r="E62" s="68" t="s">
        <v>137</v>
      </c>
      <c r="F62" s="69">
        <v>25.5</v>
      </c>
      <c r="G62" s="66"/>
      <c r="H62" s="70"/>
      <c r="I62" s="71"/>
      <c r="J62" s="71"/>
      <c r="K62" s="34"/>
      <c r="L62" s="78">
        <v>62</v>
      </c>
      <c r="M62" s="78"/>
      <c r="N62" s="73"/>
      <c r="O62" s="80" t="s">
        <v>259</v>
      </c>
      <c r="P62" s="80" t="s">
        <v>287</v>
      </c>
      <c r="Q62" s="80" t="s">
        <v>551</v>
      </c>
      <c r="R62" s="80" t="s">
        <v>920</v>
      </c>
      <c r="S62" s="80"/>
      <c r="T62" s="80"/>
      <c r="U62" s="80"/>
      <c r="V62" s="80"/>
      <c r="W62" s="80"/>
      <c r="X62" s="80"/>
      <c r="Y62" s="80"/>
      <c r="Z62" s="80"/>
      <c r="AA62" s="80"/>
      <c r="AB62">
        <v>4</v>
      </c>
      <c r="AC62" s="79" t="str">
        <f>REPLACE(INDEX(GroupVertices[Group],MATCH(Edges[[#This Row],[Vertex 1]],GroupVertices[Vertex],0)),1,1,"")</f>
        <v>3</v>
      </c>
      <c r="AD62" s="79" t="str">
        <f>REPLACE(INDEX(GroupVertices[Group],MATCH(Edges[[#This Row],[Vertex 2]],GroupVertices[Vertex],0)),1,1,"")</f>
        <v>3</v>
      </c>
      <c r="AE62" s="34"/>
      <c r="AF62" s="34"/>
      <c r="AG62" s="34"/>
      <c r="AH62" s="34"/>
      <c r="AI62" s="34"/>
      <c r="AJ62" s="34"/>
      <c r="AK62" s="34"/>
      <c r="AL62" s="34"/>
      <c r="AM62" s="34"/>
    </row>
    <row r="63" spans="1:39" ht="15">
      <c r="A63" s="65" t="s">
        <v>204</v>
      </c>
      <c r="B63" s="65" t="s">
        <v>251</v>
      </c>
      <c r="C63" s="66" t="s">
        <v>2090</v>
      </c>
      <c r="D63" s="67">
        <v>4.4</v>
      </c>
      <c r="E63" s="68" t="s">
        <v>137</v>
      </c>
      <c r="F63" s="69">
        <v>25.5</v>
      </c>
      <c r="G63" s="66"/>
      <c r="H63" s="70"/>
      <c r="I63" s="71"/>
      <c r="J63" s="71"/>
      <c r="K63" s="34"/>
      <c r="L63" s="78">
        <v>63</v>
      </c>
      <c r="M63" s="78"/>
      <c r="N63" s="73"/>
      <c r="O63" s="80" t="s">
        <v>259</v>
      </c>
      <c r="P63" s="80" t="s">
        <v>287</v>
      </c>
      <c r="Q63" s="80" t="s">
        <v>551</v>
      </c>
      <c r="R63" s="80" t="s">
        <v>921</v>
      </c>
      <c r="S63" s="80"/>
      <c r="T63" s="80"/>
      <c r="U63" s="80"/>
      <c r="V63" s="80"/>
      <c r="W63" s="80"/>
      <c r="X63" s="80"/>
      <c r="Y63" s="80"/>
      <c r="Z63" s="80"/>
      <c r="AA63" s="80"/>
      <c r="AB63">
        <v>4</v>
      </c>
      <c r="AC63" s="79" t="str">
        <f>REPLACE(INDEX(GroupVertices[Group],MATCH(Edges[[#This Row],[Vertex 1]],GroupVertices[Vertex],0)),1,1,"")</f>
        <v>3</v>
      </c>
      <c r="AD63" s="79" t="str">
        <f>REPLACE(INDEX(GroupVertices[Group],MATCH(Edges[[#This Row],[Vertex 2]],GroupVertices[Vertex],0)),1,1,"")</f>
        <v>3</v>
      </c>
      <c r="AE63" s="34"/>
      <c r="AF63" s="34"/>
      <c r="AG63" s="34"/>
      <c r="AH63" s="34"/>
      <c r="AI63" s="34"/>
      <c r="AJ63" s="34"/>
      <c r="AK63" s="34"/>
      <c r="AL63" s="34"/>
      <c r="AM63" s="34"/>
    </row>
    <row r="64" spans="1:39" ht="15">
      <c r="A64" s="65" t="s">
        <v>204</v>
      </c>
      <c r="B64" s="65" t="s">
        <v>251</v>
      </c>
      <c r="C64" s="66" t="s">
        <v>2090</v>
      </c>
      <c r="D64" s="67">
        <v>4.4</v>
      </c>
      <c r="E64" s="68" t="s">
        <v>137</v>
      </c>
      <c r="F64" s="69">
        <v>25.5</v>
      </c>
      <c r="G64" s="66"/>
      <c r="H64" s="70"/>
      <c r="I64" s="71"/>
      <c r="J64" s="71"/>
      <c r="K64" s="34"/>
      <c r="L64" s="78">
        <v>64</v>
      </c>
      <c r="M64" s="78"/>
      <c r="N64" s="73"/>
      <c r="O64" s="80" t="s">
        <v>259</v>
      </c>
      <c r="P64" s="80" t="s">
        <v>287</v>
      </c>
      <c r="Q64" s="80" t="s">
        <v>552</v>
      </c>
      <c r="R64" s="80" t="s">
        <v>920</v>
      </c>
      <c r="S64" s="80"/>
      <c r="T64" s="80"/>
      <c r="U64" s="80"/>
      <c r="V64" s="80"/>
      <c r="W64" s="80"/>
      <c r="X64" s="80"/>
      <c r="Y64" s="80"/>
      <c r="Z64" s="80"/>
      <c r="AA64" s="80"/>
      <c r="AB64">
        <v>4</v>
      </c>
      <c r="AC64" s="79" t="str">
        <f>REPLACE(INDEX(GroupVertices[Group],MATCH(Edges[[#This Row],[Vertex 1]],GroupVertices[Vertex],0)),1,1,"")</f>
        <v>3</v>
      </c>
      <c r="AD64" s="79" t="str">
        <f>REPLACE(INDEX(GroupVertices[Group],MATCH(Edges[[#This Row],[Vertex 2]],GroupVertices[Vertex],0)),1,1,"")</f>
        <v>3</v>
      </c>
      <c r="AE64" s="34"/>
      <c r="AF64" s="34"/>
      <c r="AG64" s="34"/>
      <c r="AH64" s="34"/>
      <c r="AI64" s="34"/>
      <c r="AJ64" s="34"/>
      <c r="AK64" s="34"/>
      <c r="AL64" s="34"/>
      <c r="AM64" s="34"/>
    </row>
    <row r="65" spans="1:39" ht="15">
      <c r="A65" s="65" t="s">
        <v>204</v>
      </c>
      <c r="B65" s="65" t="s">
        <v>251</v>
      </c>
      <c r="C65" s="66" t="s">
        <v>2090</v>
      </c>
      <c r="D65" s="67">
        <v>4.4</v>
      </c>
      <c r="E65" s="68" t="s">
        <v>137</v>
      </c>
      <c r="F65" s="69">
        <v>25.5</v>
      </c>
      <c r="G65" s="66"/>
      <c r="H65" s="70"/>
      <c r="I65" s="71"/>
      <c r="J65" s="71"/>
      <c r="K65" s="34"/>
      <c r="L65" s="78">
        <v>65</v>
      </c>
      <c r="M65" s="78"/>
      <c r="N65" s="73"/>
      <c r="O65" s="80" t="s">
        <v>259</v>
      </c>
      <c r="P65" s="80" t="s">
        <v>287</v>
      </c>
      <c r="Q65" s="80" t="s">
        <v>552</v>
      </c>
      <c r="R65" s="80" t="s">
        <v>921</v>
      </c>
      <c r="S65" s="80"/>
      <c r="T65" s="80"/>
      <c r="U65" s="80"/>
      <c r="V65" s="80"/>
      <c r="W65" s="80"/>
      <c r="X65" s="80"/>
      <c r="Y65" s="80"/>
      <c r="Z65" s="80"/>
      <c r="AA65" s="80"/>
      <c r="AB65">
        <v>4</v>
      </c>
      <c r="AC65" s="79" t="str">
        <f>REPLACE(INDEX(GroupVertices[Group],MATCH(Edges[[#This Row],[Vertex 1]],GroupVertices[Vertex],0)),1,1,"")</f>
        <v>3</v>
      </c>
      <c r="AD65" s="79" t="str">
        <f>REPLACE(INDEX(GroupVertices[Group],MATCH(Edges[[#This Row],[Vertex 2]],GroupVertices[Vertex],0)),1,1,"")</f>
        <v>3</v>
      </c>
      <c r="AE65" s="34"/>
      <c r="AF65" s="34"/>
      <c r="AG65" s="34"/>
      <c r="AH65" s="34"/>
      <c r="AI65" s="34"/>
      <c r="AJ65" s="34"/>
      <c r="AK65" s="34"/>
      <c r="AL65" s="34"/>
      <c r="AM65" s="34"/>
    </row>
    <row r="66" spans="1:39" ht="15">
      <c r="A66" s="65" t="s">
        <v>205</v>
      </c>
      <c r="B66" s="65" t="s">
        <v>228</v>
      </c>
      <c r="C66" s="66" t="s">
        <v>2086</v>
      </c>
      <c r="D66" s="67">
        <v>2</v>
      </c>
      <c r="E66" s="68" t="s">
        <v>133</v>
      </c>
      <c r="F66" s="69">
        <v>32</v>
      </c>
      <c r="G66" s="66"/>
      <c r="H66" s="70"/>
      <c r="I66" s="71"/>
      <c r="J66" s="71"/>
      <c r="K66" s="34"/>
      <c r="L66" s="78">
        <v>66</v>
      </c>
      <c r="M66" s="78"/>
      <c r="N66" s="73"/>
      <c r="O66" s="80" t="s">
        <v>259</v>
      </c>
      <c r="P66" s="80" t="s">
        <v>288</v>
      </c>
      <c r="Q66" s="80" t="s">
        <v>553</v>
      </c>
      <c r="R66" s="80" t="s">
        <v>922</v>
      </c>
      <c r="S66" s="80"/>
      <c r="T66" s="80"/>
      <c r="U66" s="80"/>
      <c r="V66" s="80"/>
      <c r="W66" s="80"/>
      <c r="X66" s="80"/>
      <c r="Y66" s="80"/>
      <c r="Z66" s="80"/>
      <c r="AA66" s="80"/>
      <c r="AB66">
        <v>1</v>
      </c>
      <c r="AC66" s="79" t="str">
        <f>REPLACE(INDEX(GroupVertices[Group],MATCH(Edges[[#This Row],[Vertex 1]],GroupVertices[Vertex],0)),1,1,"")</f>
        <v>3</v>
      </c>
      <c r="AD66" s="79" t="str">
        <f>REPLACE(INDEX(GroupVertices[Group],MATCH(Edges[[#This Row],[Vertex 2]],GroupVertices[Vertex],0)),1,1,"")</f>
        <v>2</v>
      </c>
      <c r="AE66" s="34"/>
      <c r="AF66" s="34"/>
      <c r="AG66" s="34"/>
      <c r="AH66" s="34"/>
      <c r="AI66" s="34"/>
      <c r="AJ66" s="34"/>
      <c r="AK66" s="34"/>
      <c r="AL66" s="34"/>
      <c r="AM66" s="34"/>
    </row>
    <row r="67" spans="1:39" ht="15">
      <c r="A67" s="65" t="s">
        <v>197</v>
      </c>
      <c r="B67" s="65" t="s">
        <v>205</v>
      </c>
      <c r="C67" s="66" t="s">
        <v>2087</v>
      </c>
      <c r="D67" s="67">
        <v>2.8</v>
      </c>
      <c r="E67" s="68" t="s">
        <v>137</v>
      </c>
      <c r="F67" s="69">
        <v>29.833333333333332</v>
      </c>
      <c r="G67" s="66"/>
      <c r="H67" s="70"/>
      <c r="I67" s="71"/>
      <c r="J67" s="71"/>
      <c r="K67" s="34"/>
      <c r="L67" s="78">
        <v>67</v>
      </c>
      <c r="M67" s="78"/>
      <c r="N67" s="73"/>
      <c r="O67" s="80" t="s">
        <v>259</v>
      </c>
      <c r="P67" s="80" t="s">
        <v>289</v>
      </c>
      <c r="Q67" s="80" t="s">
        <v>554</v>
      </c>
      <c r="R67" s="80" t="s">
        <v>923</v>
      </c>
      <c r="S67" s="80"/>
      <c r="T67" s="80"/>
      <c r="U67" s="80"/>
      <c r="V67" s="80"/>
      <c r="W67" s="80"/>
      <c r="X67" s="80"/>
      <c r="Y67" s="80"/>
      <c r="Z67" s="80"/>
      <c r="AA67" s="80"/>
      <c r="AB67">
        <v>2</v>
      </c>
      <c r="AC67" s="79" t="str">
        <f>REPLACE(INDEX(GroupVertices[Group],MATCH(Edges[[#This Row],[Vertex 1]],GroupVertices[Vertex],0)),1,1,"")</f>
        <v>3</v>
      </c>
      <c r="AD67" s="79" t="str">
        <f>REPLACE(INDEX(GroupVertices[Group],MATCH(Edges[[#This Row],[Vertex 2]],GroupVertices[Vertex],0)),1,1,"")</f>
        <v>3</v>
      </c>
      <c r="AE67" s="34"/>
      <c r="AF67" s="34"/>
      <c r="AG67" s="34"/>
      <c r="AH67" s="34"/>
      <c r="AI67" s="34"/>
      <c r="AJ67" s="34"/>
      <c r="AK67" s="34"/>
      <c r="AL67" s="34"/>
      <c r="AM67" s="34"/>
    </row>
    <row r="68" spans="1:39" ht="15">
      <c r="A68" s="65" t="s">
        <v>197</v>
      </c>
      <c r="B68" s="65" t="s">
        <v>205</v>
      </c>
      <c r="C68" s="66" t="s">
        <v>2087</v>
      </c>
      <c r="D68" s="67">
        <v>2.8</v>
      </c>
      <c r="E68" s="68" t="s">
        <v>137</v>
      </c>
      <c r="F68" s="69">
        <v>29.833333333333332</v>
      </c>
      <c r="G68" s="66"/>
      <c r="H68" s="70"/>
      <c r="I68" s="71"/>
      <c r="J68" s="71"/>
      <c r="K68" s="34"/>
      <c r="L68" s="78">
        <v>68</v>
      </c>
      <c r="M68" s="78"/>
      <c r="N68" s="73"/>
      <c r="O68" s="80" t="s">
        <v>259</v>
      </c>
      <c r="P68" s="80" t="s">
        <v>290</v>
      </c>
      <c r="Q68" s="80" t="s">
        <v>555</v>
      </c>
      <c r="R68" s="80" t="s">
        <v>924</v>
      </c>
      <c r="S68" s="80"/>
      <c r="T68" s="80"/>
      <c r="U68" s="80"/>
      <c r="V68" s="80"/>
      <c r="W68" s="80"/>
      <c r="X68" s="80"/>
      <c r="Y68" s="80"/>
      <c r="Z68" s="80"/>
      <c r="AA68" s="80"/>
      <c r="AB68">
        <v>2</v>
      </c>
      <c r="AC68" s="79" t="str">
        <f>REPLACE(INDEX(GroupVertices[Group],MATCH(Edges[[#This Row],[Vertex 1]],GroupVertices[Vertex],0)),1,1,"")</f>
        <v>3</v>
      </c>
      <c r="AD68" s="79" t="str">
        <f>REPLACE(INDEX(GroupVertices[Group],MATCH(Edges[[#This Row],[Vertex 2]],GroupVertices[Vertex],0)),1,1,"")</f>
        <v>3</v>
      </c>
      <c r="AE68" s="34"/>
      <c r="AF68" s="34"/>
      <c r="AG68" s="34"/>
      <c r="AH68" s="34"/>
      <c r="AI68" s="34"/>
      <c r="AJ68" s="34"/>
      <c r="AK68" s="34"/>
      <c r="AL68" s="34"/>
      <c r="AM68" s="34"/>
    </row>
    <row r="69" spans="1:39" ht="15">
      <c r="A69" s="65" t="s">
        <v>206</v>
      </c>
      <c r="B69" s="65" t="s">
        <v>205</v>
      </c>
      <c r="C69" s="66" t="s">
        <v>2087</v>
      </c>
      <c r="D69" s="67">
        <v>2.8</v>
      </c>
      <c r="E69" s="68" t="s">
        <v>137</v>
      </c>
      <c r="F69" s="69">
        <v>29.833333333333332</v>
      </c>
      <c r="G69" s="66"/>
      <c r="H69" s="70"/>
      <c r="I69" s="71"/>
      <c r="J69" s="71"/>
      <c r="K69" s="34"/>
      <c r="L69" s="78">
        <v>69</v>
      </c>
      <c r="M69" s="78"/>
      <c r="N69" s="73"/>
      <c r="O69" s="80" t="s">
        <v>259</v>
      </c>
      <c r="P69" s="80" t="s">
        <v>291</v>
      </c>
      <c r="Q69" s="80" t="s">
        <v>556</v>
      </c>
      <c r="R69" s="80" t="s">
        <v>925</v>
      </c>
      <c r="S69" s="80"/>
      <c r="T69" s="80"/>
      <c r="U69" s="80"/>
      <c r="V69" s="80"/>
      <c r="W69" s="80"/>
      <c r="X69" s="80"/>
      <c r="Y69" s="80"/>
      <c r="Z69" s="80"/>
      <c r="AA69" s="80"/>
      <c r="AB69">
        <v>2</v>
      </c>
      <c r="AC69" s="79" t="str">
        <f>REPLACE(INDEX(GroupVertices[Group],MATCH(Edges[[#This Row],[Vertex 1]],GroupVertices[Vertex],0)),1,1,"")</f>
        <v>2</v>
      </c>
      <c r="AD69" s="79" t="str">
        <f>REPLACE(INDEX(GroupVertices[Group],MATCH(Edges[[#This Row],[Vertex 2]],GroupVertices[Vertex],0)),1,1,"")</f>
        <v>3</v>
      </c>
      <c r="AE69" s="34"/>
      <c r="AF69" s="34"/>
      <c r="AG69" s="34"/>
      <c r="AH69" s="34"/>
      <c r="AI69" s="34"/>
      <c r="AJ69" s="34"/>
      <c r="AK69" s="34"/>
      <c r="AL69" s="34"/>
      <c r="AM69" s="34"/>
    </row>
    <row r="70" spans="1:39" ht="15">
      <c r="A70" s="65" t="s">
        <v>206</v>
      </c>
      <c r="B70" s="65" t="s">
        <v>205</v>
      </c>
      <c r="C70" s="66" t="s">
        <v>2087</v>
      </c>
      <c r="D70" s="67">
        <v>2.8</v>
      </c>
      <c r="E70" s="68" t="s">
        <v>137</v>
      </c>
      <c r="F70" s="69">
        <v>29.833333333333332</v>
      </c>
      <c r="G70" s="66"/>
      <c r="H70" s="70"/>
      <c r="I70" s="71"/>
      <c r="J70" s="71"/>
      <c r="K70" s="34"/>
      <c r="L70" s="78">
        <v>70</v>
      </c>
      <c r="M70" s="78"/>
      <c r="N70" s="73"/>
      <c r="O70" s="80" t="s">
        <v>259</v>
      </c>
      <c r="P70" s="80" t="s">
        <v>290</v>
      </c>
      <c r="Q70" s="80" t="s">
        <v>557</v>
      </c>
      <c r="R70" s="80" t="s">
        <v>924</v>
      </c>
      <c r="S70" s="80"/>
      <c r="T70" s="80"/>
      <c r="U70" s="80"/>
      <c r="V70" s="80"/>
      <c r="W70" s="80"/>
      <c r="X70" s="80"/>
      <c r="Y70" s="80"/>
      <c r="Z70" s="80"/>
      <c r="AA70" s="80"/>
      <c r="AB70">
        <v>2</v>
      </c>
      <c r="AC70" s="79" t="str">
        <f>REPLACE(INDEX(GroupVertices[Group],MATCH(Edges[[#This Row],[Vertex 1]],GroupVertices[Vertex],0)),1,1,"")</f>
        <v>2</v>
      </c>
      <c r="AD70" s="79" t="str">
        <f>REPLACE(INDEX(GroupVertices[Group],MATCH(Edges[[#This Row],[Vertex 2]],GroupVertices[Vertex],0)),1,1,"")</f>
        <v>3</v>
      </c>
      <c r="AE70" s="34"/>
      <c r="AF70" s="34"/>
      <c r="AG70" s="34"/>
      <c r="AH70" s="34"/>
      <c r="AI70" s="34"/>
      <c r="AJ70" s="34"/>
      <c r="AK70" s="34"/>
      <c r="AL70" s="34"/>
      <c r="AM70" s="34"/>
    </row>
    <row r="71" spans="1:39" ht="15">
      <c r="A71" s="65" t="s">
        <v>198</v>
      </c>
      <c r="B71" s="65" t="s">
        <v>205</v>
      </c>
      <c r="C71" s="66" t="s">
        <v>2086</v>
      </c>
      <c r="D71" s="67">
        <v>2</v>
      </c>
      <c r="E71" s="68" t="s">
        <v>133</v>
      </c>
      <c r="F71" s="69">
        <v>32</v>
      </c>
      <c r="G71" s="66"/>
      <c r="H71" s="70"/>
      <c r="I71" s="71"/>
      <c r="J71" s="71"/>
      <c r="K71" s="34"/>
      <c r="L71" s="78">
        <v>71</v>
      </c>
      <c r="M71" s="78"/>
      <c r="N71" s="73"/>
      <c r="O71" s="80" t="s">
        <v>259</v>
      </c>
      <c r="P71" s="80" t="s">
        <v>292</v>
      </c>
      <c r="Q71" s="80" t="s">
        <v>558</v>
      </c>
      <c r="R71" s="80" t="s">
        <v>926</v>
      </c>
      <c r="S71" s="80"/>
      <c r="T71" s="80"/>
      <c r="U71" s="80"/>
      <c r="V71" s="80"/>
      <c r="W71" s="80"/>
      <c r="X71" s="80"/>
      <c r="Y71" s="80"/>
      <c r="Z71" s="80"/>
      <c r="AA71" s="80"/>
      <c r="AB71">
        <v>1</v>
      </c>
      <c r="AC71" s="79" t="str">
        <f>REPLACE(INDEX(GroupVertices[Group],MATCH(Edges[[#This Row],[Vertex 1]],GroupVertices[Vertex],0)),1,1,"")</f>
        <v>3</v>
      </c>
      <c r="AD71" s="79" t="str">
        <f>REPLACE(INDEX(GroupVertices[Group],MATCH(Edges[[#This Row],[Vertex 2]],GroupVertices[Vertex],0)),1,1,"")</f>
        <v>3</v>
      </c>
      <c r="AE71" s="34"/>
      <c r="AF71" s="34"/>
      <c r="AG71" s="34"/>
      <c r="AH71" s="34"/>
      <c r="AI71" s="34"/>
      <c r="AJ71" s="34"/>
      <c r="AK71" s="34"/>
      <c r="AL71" s="34"/>
      <c r="AM71" s="34"/>
    </row>
    <row r="72" spans="1:39" ht="15">
      <c r="A72" s="65" t="s">
        <v>204</v>
      </c>
      <c r="B72" s="65" t="s">
        <v>205</v>
      </c>
      <c r="C72" s="66" t="s">
        <v>2086</v>
      </c>
      <c r="D72" s="67">
        <v>2</v>
      </c>
      <c r="E72" s="68" t="s">
        <v>133</v>
      </c>
      <c r="F72" s="69">
        <v>32</v>
      </c>
      <c r="G72" s="66"/>
      <c r="H72" s="70"/>
      <c r="I72" s="71"/>
      <c r="J72" s="71"/>
      <c r="K72" s="34"/>
      <c r="L72" s="78">
        <v>72</v>
      </c>
      <c r="M72" s="78"/>
      <c r="N72" s="73"/>
      <c r="O72" s="80" t="s">
        <v>259</v>
      </c>
      <c r="P72" s="80" t="s">
        <v>293</v>
      </c>
      <c r="Q72" s="80" t="s">
        <v>559</v>
      </c>
      <c r="R72" s="80" t="s">
        <v>927</v>
      </c>
      <c r="S72" s="80"/>
      <c r="T72" s="80"/>
      <c r="U72" s="80"/>
      <c r="V72" s="80"/>
      <c r="W72" s="80"/>
      <c r="X72" s="80"/>
      <c r="Y72" s="80"/>
      <c r="Z72" s="80"/>
      <c r="AA72" s="80"/>
      <c r="AB72">
        <v>1</v>
      </c>
      <c r="AC72" s="79" t="str">
        <f>REPLACE(INDEX(GroupVertices[Group],MATCH(Edges[[#This Row],[Vertex 1]],GroupVertices[Vertex],0)),1,1,"")</f>
        <v>3</v>
      </c>
      <c r="AD72" s="79" t="str">
        <f>REPLACE(INDEX(GroupVertices[Group],MATCH(Edges[[#This Row],[Vertex 2]],GroupVertices[Vertex],0)),1,1,"")</f>
        <v>3</v>
      </c>
      <c r="AE72" s="34"/>
      <c r="AF72" s="34"/>
      <c r="AG72" s="34"/>
      <c r="AH72" s="34"/>
      <c r="AI72" s="34"/>
      <c r="AJ72" s="34"/>
      <c r="AK72" s="34"/>
      <c r="AL72" s="34"/>
      <c r="AM72" s="34"/>
    </row>
    <row r="73" spans="1:39" ht="15">
      <c r="A73" s="65" t="s">
        <v>207</v>
      </c>
      <c r="B73" s="65" t="s">
        <v>252</v>
      </c>
      <c r="C73" s="66" t="s">
        <v>2086</v>
      </c>
      <c r="D73" s="67">
        <v>2</v>
      </c>
      <c r="E73" s="68" t="s">
        <v>133</v>
      </c>
      <c r="F73" s="69">
        <v>32</v>
      </c>
      <c r="G73" s="66"/>
      <c r="H73" s="70"/>
      <c r="I73" s="71"/>
      <c r="J73" s="71"/>
      <c r="K73" s="34"/>
      <c r="L73" s="78">
        <v>73</v>
      </c>
      <c r="M73" s="78"/>
      <c r="N73" s="73"/>
      <c r="O73" s="80" t="s">
        <v>259</v>
      </c>
      <c r="P73" s="80" t="s">
        <v>294</v>
      </c>
      <c r="Q73" s="80" t="s">
        <v>560</v>
      </c>
      <c r="R73" s="80" t="s">
        <v>928</v>
      </c>
      <c r="S73" s="80"/>
      <c r="T73" s="80"/>
      <c r="U73" s="80"/>
      <c r="V73" s="80"/>
      <c r="W73" s="80"/>
      <c r="X73" s="80"/>
      <c r="Y73" s="80"/>
      <c r="Z73" s="80"/>
      <c r="AA73" s="80"/>
      <c r="AB73">
        <v>1</v>
      </c>
      <c r="AC73" s="79" t="str">
        <f>REPLACE(INDEX(GroupVertices[Group],MATCH(Edges[[#This Row],[Vertex 1]],GroupVertices[Vertex],0)),1,1,"")</f>
        <v>7</v>
      </c>
      <c r="AD73" s="79" t="str">
        <f>REPLACE(INDEX(GroupVertices[Group],MATCH(Edges[[#This Row],[Vertex 2]],GroupVertices[Vertex],0)),1,1,"")</f>
        <v>7</v>
      </c>
      <c r="AE73" s="34"/>
      <c r="AF73" s="34"/>
      <c r="AG73" s="34"/>
      <c r="AH73" s="34"/>
      <c r="AI73" s="34"/>
      <c r="AJ73" s="34"/>
      <c r="AK73" s="34"/>
      <c r="AL73" s="34"/>
      <c r="AM73" s="34"/>
    </row>
    <row r="74" spans="1:39" ht="15">
      <c r="A74" s="65" t="s">
        <v>208</v>
      </c>
      <c r="B74" s="65" t="s">
        <v>222</v>
      </c>
      <c r="C74" s="66" t="s">
        <v>2086</v>
      </c>
      <c r="D74" s="67">
        <v>2</v>
      </c>
      <c r="E74" s="68" t="s">
        <v>133</v>
      </c>
      <c r="F74" s="69">
        <v>32</v>
      </c>
      <c r="G74" s="66"/>
      <c r="H74" s="70"/>
      <c r="I74" s="71"/>
      <c r="J74" s="71"/>
      <c r="K74" s="34"/>
      <c r="L74" s="78">
        <v>74</v>
      </c>
      <c r="M74" s="78"/>
      <c r="N74" s="73"/>
      <c r="O74" s="80" t="s">
        <v>259</v>
      </c>
      <c r="P74" s="80" t="s">
        <v>295</v>
      </c>
      <c r="Q74" s="80" t="s">
        <v>561</v>
      </c>
      <c r="R74" s="80" t="s">
        <v>929</v>
      </c>
      <c r="S74" s="80"/>
      <c r="T74" s="80"/>
      <c r="U74" s="80"/>
      <c r="V74" s="80"/>
      <c r="W74" s="80"/>
      <c r="X74" s="80"/>
      <c r="Y74" s="80"/>
      <c r="Z74" s="80"/>
      <c r="AA74" s="80"/>
      <c r="AB74">
        <v>1</v>
      </c>
      <c r="AC74" s="79" t="str">
        <f>REPLACE(INDEX(GroupVertices[Group],MATCH(Edges[[#This Row],[Vertex 1]],GroupVertices[Vertex],0)),1,1,"")</f>
        <v>6</v>
      </c>
      <c r="AD74" s="79" t="str">
        <f>REPLACE(INDEX(GroupVertices[Group],MATCH(Edges[[#This Row],[Vertex 2]],GroupVertices[Vertex],0)),1,1,"")</f>
        <v>6</v>
      </c>
      <c r="AE74" s="34"/>
      <c r="AF74" s="34"/>
      <c r="AG74" s="34"/>
      <c r="AH74" s="34"/>
      <c r="AI74" s="34"/>
      <c r="AJ74" s="34"/>
      <c r="AK74" s="34"/>
      <c r="AL74" s="34"/>
      <c r="AM74" s="34"/>
    </row>
    <row r="75" spans="1:39" ht="15">
      <c r="A75" s="65" t="s">
        <v>208</v>
      </c>
      <c r="B75" s="65" t="s">
        <v>224</v>
      </c>
      <c r="C75" s="66" t="s">
        <v>2086</v>
      </c>
      <c r="D75" s="67">
        <v>2</v>
      </c>
      <c r="E75" s="68" t="s">
        <v>133</v>
      </c>
      <c r="F75" s="69">
        <v>32</v>
      </c>
      <c r="G75" s="66"/>
      <c r="H75" s="70"/>
      <c r="I75" s="71"/>
      <c r="J75" s="71"/>
      <c r="K75" s="34"/>
      <c r="L75" s="78">
        <v>75</v>
      </c>
      <c r="M75" s="78"/>
      <c r="N75" s="73"/>
      <c r="O75" s="80" t="s">
        <v>259</v>
      </c>
      <c r="P75" s="80" t="s">
        <v>296</v>
      </c>
      <c r="Q75" s="80" t="s">
        <v>562</v>
      </c>
      <c r="R75" s="80" t="s">
        <v>930</v>
      </c>
      <c r="S75" s="80"/>
      <c r="T75" s="80"/>
      <c r="U75" s="80"/>
      <c r="V75" s="80"/>
      <c r="W75" s="80"/>
      <c r="X75" s="80"/>
      <c r="Y75" s="80"/>
      <c r="Z75" s="80"/>
      <c r="AA75" s="80"/>
      <c r="AB75">
        <v>1</v>
      </c>
      <c r="AC75" s="79" t="str">
        <f>REPLACE(INDEX(GroupVertices[Group],MATCH(Edges[[#This Row],[Vertex 1]],GroupVertices[Vertex],0)),1,1,"")</f>
        <v>6</v>
      </c>
      <c r="AD75" s="79" t="str">
        <f>REPLACE(INDEX(GroupVertices[Group],MATCH(Edges[[#This Row],[Vertex 2]],GroupVertices[Vertex],0)),1,1,"")</f>
        <v>4</v>
      </c>
      <c r="AE75" s="34"/>
      <c r="AF75" s="34"/>
      <c r="AG75" s="34"/>
      <c r="AH75" s="34"/>
      <c r="AI75" s="34"/>
      <c r="AJ75" s="34"/>
      <c r="AK75" s="34"/>
      <c r="AL75" s="34"/>
      <c r="AM75" s="34"/>
    </row>
    <row r="76" spans="1:39" ht="15">
      <c r="A76" s="65" t="s">
        <v>208</v>
      </c>
      <c r="B76" s="65" t="s">
        <v>253</v>
      </c>
      <c r="C76" s="66" t="s">
        <v>2086</v>
      </c>
      <c r="D76" s="67">
        <v>2</v>
      </c>
      <c r="E76" s="68" t="s">
        <v>133</v>
      </c>
      <c r="F76" s="69">
        <v>32</v>
      </c>
      <c r="G76" s="66"/>
      <c r="H76" s="70"/>
      <c r="I76" s="71"/>
      <c r="J76" s="71"/>
      <c r="K76" s="34"/>
      <c r="L76" s="78">
        <v>76</v>
      </c>
      <c r="M76" s="78"/>
      <c r="N76" s="73"/>
      <c r="O76" s="80" t="s">
        <v>259</v>
      </c>
      <c r="P76" s="80" t="s">
        <v>297</v>
      </c>
      <c r="Q76" s="80" t="s">
        <v>563</v>
      </c>
      <c r="R76" s="80" t="s">
        <v>931</v>
      </c>
      <c r="S76" s="80"/>
      <c r="T76" s="80"/>
      <c r="U76" s="80"/>
      <c r="V76" s="80"/>
      <c r="W76" s="80"/>
      <c r="X76" s="80"/>
      <c r="Y76" s="80"/>
      <c r="Z76" s="80"/>
      <c r="AA76" s="80"/>
      <c r="AB76">
        <v>1</v>
      </c>
      <c r="AC76" s="79" t="str">
        <f>REPLACE(INDEX(GroupVertices[Group],MATCH(Edges[[#This Row],[Vertex 1]],GroupVertices[Vertex],0)),1,1,"")</f>
        <v>6</v>
      </c>
      <c r="AD76" s="79" t="str">
        <f>REPLACE(INDEX(GroupVertices[Group],MATCH(Edges[[#This Row],[Vertex 2]],GroupVertices[Vertex],0)),1,1,"")</f>
        <v>6</v>
      </c>
      <c r="AE76" s="34"/>
      <c r="AF76" s="34"/>
      <c r="AG76" s="34"/>
      <c r="AH76" s="34"/>
      <c r="AI76" s="34"/>
      <c r="AJ76" s="34"/>
      <c r="AK76" s="34"/>
      <c r="AL76" s="34"/>
      <c r="AM76" s="34"/>
    </row>
    <row r="77" spans="1:39" ht="15">
      <c r="A77" s="65" t="s">
        <v>209</v>
      </c>
      <c r="B77" s="65" t="s">
        <v>254</v>
      </c>
      <c r="C77" s="66" t="s">
        <v>2085</v>
      </c>
      <c r="D77" s="67">
        <v>3.6</v>
      </c>
      <c r="E77" s="68" t="s">
        <v>137</v>
      </c>
      <c r="F77" s="69">
        <v>27.666666666666668</v>
      </c>
      <c r="G77" s="66"/>
      <c r="H77" s="70"/>
      <c r="I77" s="71"/>
      <c r="J77" s="71"/>
      <c r="K77" s="34"/>
      <c r="L77" s="78">
        <v>77</v>
      </c>
      <c r="M77" s="78"/>
      <c r="N77" s="73"/>
      <c r="O77" s="80" t="s">
        <v>259</v>
      </c>
      <c r="P77" s="80" t="s">
        <v>298</v>
      </c>
      <c r="Q77" s="80" t="s">
        <v>564</v>
      </c>
      <c r="R77" s="80" t="s">
        <v>932</v>
      </c>
      <c r="S77" s="80"/>
      <c r="T77" s="80" t="s">
        <v>1167</v>
      </c>
      <c r="U77" s="80"/>
      <c r="V77" s="80" t="s">
        <v>1173</v>
      </c>
      <c r="W77" s="80"/>
      <c r="X77" s="80"/>
      <c r="Y77" s="80" t="s">
        <v>1179</v>
      </c>
      <c r="Z77" s="80" t="s">
        <v>1192</v>
      </c>
      <c r="AA77" s="80"/>
      <c r="AB77">
        <v>3</v>
      </c>
      <c r="AC77" s="79" t="str">
        <f>REPLACE(INDEX(GroupVertices[Group],MATCH(Edges[[#This Row],[Vertex 1]],GroupVertices[Vertex],0)),1,1,"")</f>
        <v>4</v>
      </c>
      <c r="AD77" s="79" t="str">
        <f>REPLACE(INDEX(GroupVertices[Group],MATCH(Edges[[#This Row],[Vertex 2]],GroupVertices[Vertex],0)),1,1,"")</f>
        <v>4</v>
      </c>
      <c r="AE77" s="34"/>
      <c r="AF77" s="34"/>
      <c r="AG77" s="34"/>
      <c r="AH77" s="34"/>
      <c r="AI77" s="34"/>
      <c r="AJ77" s="34"/>
      <c r="AK77" s="34"/>
      <c r="AL77" s="34"/>
      <c r="AM77" s="34"/>
    </row>
    <row r="78" spans="1:39" ht="15">
      <c r="A78" s="65" t="s">
        <v>209</v>
      </c>
      <c r="B78" s="65" t="s">
        <v>254</v>
      </c>
      <c r="C78" s="66" t="s">
        <v>2085</v>
      </c>
      <c r="D78" s="67">
        <v>3.6</v>
      </c>
      <c r="E78" s="68" t="s">
        <v>137</v>
      </c>
      <c r="F78" s="69">
        <v>27.666666666666668</v>
      </c>
      <c r="G78" s="66"/>
      <c r="H78" s="70"/>
      <c r="I78" s="71"/>
      <c r="J78" s="71"/>
      <c r="K78" s="34"/>
      <c r="L78" s="78">
        <v>78</v>
      </c>
      <c r="M78" s="78"/>
      <c r="N78" s="73"/>
      <c r="O78" s="80" t="s">
        <v>259</v>
      </c>
      <c r="P78" s="80" t="s">
        <v>298</v>
      </c>
      <c r="Q78" s="80" t="s">
        <v>565</v>
      </c>
      <c r="R78" s="80" t="s">
        <v>932</v>
      </c>
      <c r="S78" s="80"/>
      <c r="T78" s="80" t="s">
        <v>1167</v>
      </c>
      <c r="U78" s="80"/>
      <c r="V78" s="80" t="s">
        <v>1173</v>
      </c>
      <c r="W78" s="80"/>
      <c r="X78" s="80"/>
      <c r="Y78" s="80" t="s">
        <v>1179</v>
      </c>
      <c r="Z78" s="80" t="s">
        <v>1192</v>
      </c>
      <c r="AA78" s="80"/>
      <c r="AB78">
        <v>3</v>
      </c>
      <c r="AC78" s="79" t="str">
        <f>REPLACE(INDEX(GroupVertices[Group],MATCH(Edges[[#This Row],[Vertex 1]],GroupVertices[Vertex],0)),1,1,"")</f>
        <v>4</v>
      </c>
      <c r="AD78" s="79" t="str">
        <f>REPLACE(INDEX(GroupVertices[Group],MATCH(Edges[[#This Row],[Vertex 2]],GroupVertices[Vertex],0)),1,1,"")</f>
        <v>4</v>
      </c>
      <c r="AE78" s="34"/>
      <c r="AF78" s="34"/>
      <c r="AG78" s="34"/>
      <c r="AH78" s="34"/>
      <c r="AI78" s="34"/>
      <c r="AJ78" s="34"/>
      <c r="AK78" s="34"/>
      <c r="AL78" s="34"/>
      <c r="AM78" s="34"/>
    </row>
    <row r="79" spans="1:39" ht="15">
      <c r="A79" s="65" t="s">
        <v>209</v>
      </c>
      <c r="B79" s="65" t="s">
        <v>254</v>
      </c>
      <c r="C79" s="66" t="s">
        <v>2085</v>
      </c>
      <c r="D79" s="67">
        <v>3.6</v>
      </c>
      <c r="E79" s="68" t="s">
        <v>137</v>
      </c>
      <c r="F79" s="69">
        <v>27.666666666666668</v>
      </c>
      <c r="G79" s="66"/>
      <c r="H79" s="70"/>
      <c r="I79" s="71"/>
      <c r="J79" s="71"/>
      <c r="K79" s="34"/>
      <c r="L79" s="78">
        <v>79</v>
      </c>
      <c r="M79" s="78"/>
      <c r="N79" s="73"/>
      <c r="O79" s="80" t="s">
        <v>259</v>
      </c>
      <c r="P79" s="80" t="s">
        <v>298</v>
      </c>
      <c r="Q79" s="80" t="s">
        <v>566</v>
      </c>
      <c r="R79" s="80" t="s">
        <v>932</v>
      </c>
      <c r="S79" s="80"/>
      <c r="T79" s="80" t="s">
        <v>1167</v>
      </c>
      <c r="U79" s="80"/>
      <c r="V79" s="80" t="s">
        <v>1173</v>
      </c>
      <c r="W79" s="80"/>
      <c r="X79" s="80"/>
      <c r="Y79" s="80" t="s">
        <v>1179</v>
      </c>
      <c r="Z79" s="80" t="s">
        <v>1192</v>
      </c>
      <c r="AA79" s="80"/>
      <c r="AB79">
        <v>3</v>
      </c>
      <c r="AC79" s="79" t="str">
        <f>REPLACE(INDEX(GroupVertices[Group],MATCH(Edges[[#This Row],[Vertex 1]],GroupVertices[Vertex],0)),1,1,"")</f>
        <v>4</v>
      </c>
      <c r="AD79" s="79" t="str">
        <f>REPLACE(INDEX(GroupVertices[Group],MATCH(Edges[[#This Row],[Vertex 2]],GroupVertices[Vertex],0)),1,1,"")</f>
        <v>4</v>
      </c>
      <c r="AE79" s="34"/>
      <c r="AF79" s="34"/>
      <c r="AG79" s="34"/>
      <c r="AH79" s="34"/>
      <c r="AI79" s="34"/>
      <c r="AJ79" s="34"/>
      <c r="AK79" s="34"/>
      <c r="AL79" s="34"/>
      <c r="AM79" s="34"/>
    </row>
    <row r="80" spans="1:39" ht="15">
      <c r="A80" s="65" t="s">
        <v>209</v>
      </c>
      <c r="B80" s="65" t="s">
        <v>221</v>
      </c>
      <c r="C80" s="66" t="s">
        <v>2087</v>
      </c>
      <c r="D80" s="67">
        <v>2.8</v>
      </c>
      <c r="E80" s="68" t="s">
        <v>137</v>
      </c>
      <c r="F80" s="69">
        <v>29.833333333333332</v>
      </c>
      <c r="G80" s="66"/>
      <c r="H80" s="70"/>
      <c r="I80" s="71"/>
      <c r="J80" s="71"/>
      <c r="K80" s="34"/>
      <c r="L80" s="78">
        <v>80</v>
      </c>
      <c r="M80" s="78"/>
      <c r="N80" s="73"/>
      <c r="O80" s="80" t="s">
        <v>259</v>
      </c>
      <c r="P80" s="80" t="s">
        <v>299</v>
      </c>
      <c r="Q80" s="80" t="s">
        <v>567</v>
      </c>
      <c r="R80" s="80" t="s">
        <v>933</v>
      </c>
      <c r="S80" s="80"/>
      <c r="T80" s="80"/>
      <c r="U80" s="80"/>
      <c r="V80" s="80"/>
      <c r="W80" s="80"/>
      <c r="X80" s="80"/>
      <c r="Y80" s="80"/>
      <c r="Z80" s="80"/>
      <c r="AA80" s="80"/>
      <c r="AB80">
        <v>2</v>
      </c>
      <c r="AC80" s="79" t="str">
        <f>REPLACE(INDEX(GroupVertices[Group],MATCH(Edges[[#This Row],[Vertex 1]],GroupVertices[Vertex],0)),1,1,"")</f>
        <v>4</v>
      </c>
      <c r="AD80" s="79" t="str">
        <f>REPLACE(INDEX(GroupVertices[Group],MATCH(Edges[[#This Row],[Vertex 2]],GroupVertices[Vertex],0)),1,1,"")</f>
        <v>2</v>
      </c>
      <c r="AE80" s="34"/>
      <c r="AF80" s="34"/>
      <c r="AG80" s="34"/>
      <c r="AH80" s="34"/>
      <c r="AI80" s="34"/>
      <c r="AJ80" s="34"/>
      <c r="AK80" s="34"/>
      <c r="AL80" s="34"/>
      <c r="AM80" s="34"/>
    </row>
    <row r="81" spans="1:39" ht="15">
      <c r="A81" s="65" t="s">
        <v>209</v>
      </c>
      <c r="B81" s="65" t="s">
        <v>221</v>
      </c>
      <c r="C81" s="66" t="s">
        <v>2087</v>
      </c>
      <c r="D81" s="67">
        <v>2.8</v>
      </c>
      <c r="E81" s="68" t="s">
        <v>137</v>
      </c>
      <c r="F81" s="69">
        <v>29.833333333333332</v>
      </c>
      <c r="G81" s="66"/>
      <c r="H81" s="70"/>
      <c r="I81" s="71"/>
      <c r="J81" s="71"/>
      <c r="K81" s="34"/>
      <c r="L81" s="78">
        <v>81</v>
      </c>
      <c r="M81" s="78"/>
      <c r="N81" s="73"/>
      <c r="O81" s="80" t="s">
        <v>259</v>
      </c>
      <c r="P81" s="80" t="s">
        <v>299</v>
      </c>
      <c r="Q81" s="80" t="s">
        <v>568</v>
      </c>
      <c r="R81" s="80" t="s">
        <v>933</v>
      </c>
      <c r="S81" s="80"/>
      <c r="T81" s="80"/>
      <c r="U81" s="80"/>
      <c r="V81" s="80"/>
      <c r="W81" s="80"/>
      <c r="X81" s="80"/>
      <c r="Y81" s="80"/>
      <c r="Z81" s="80"/>
      <c r="AA81" s="80"/>
      <c r="AB81">
        <v>2</v>
      </c>
      <c r="AC81" s="79" t="str">
        <f>REPLACE(INDEX(GroupVertices[Group],MATCH(Edges[[#This Row],[Vertex 1]],GroupVertices[Vertex],0)),1,1,"")</f>
        <v>4</v>
      </c>
      <c r="AD81" s="79" t="str">
        <f>REPLACE(INDEX(GroupVertices[Group],MATCH(Edges[[#This Row],[Vertex 2]],GroupVertices[Vertex],0)),1,1,"")</f>
        <v>2</v>
      </c>
      <c r="AE81" s="34"/>
      <c r="AF81" s="34"/>
      <c r="AG81" s="34"/>
      <c r="AH81" s="34"/>
      <c r="AI81" s="34"/>
      <c r="AJ81" s="34"/>
      <c r="AK81" s="34"/>
      <c r="AL81" s="34"/>
      <c r="AM81" s="34"/>
    </row>
    <row r="82" spans="1:39" ht="15">
      <c r="A82" s="65" t="s">
        <v>209</v>
      </c>
      <c r="B82" s="65" t="s">
        <v>255</v>
      </c>
      <c r="C82" s="66" t="s">
        <v>2086</v>
      </c>
      <c r="D82" s="67">
        <v>2</v>
      </c>
      <c r="E82" s="68" t="s">
        <v>133</v>
      </c>
      <c r="F82" s="69">
        <v>32</v>
      </c>
      <c r="G82" s="66"/>
      <c r="H82" s="70"/>
      <c r="I82" s="71"/>
      <c r="J82" s="71"/>
      <c r="K82" s="34"/>
      <c r="L82" s="78">
        <v>82</v>
      </c>
      <c r="M82" s="78"/>
      <c r="N82" s="73"/>
      <c r="O82" s="80" t="s">
        <v>259</v>
      </c>
      <c r="P82" s="80" t="s">
        <v>300</v>
      </c>
      <c r="Q82" s="80" t="s">
        <v>569</v>
      </c>
      <c r="R82" s="80" t="s">
        <v>934</v>
      </c>
      <c r="S82" s="80"/>
      <c r="T82" s="80"/>
      <c r="U82" s="80"/>
      <c r="V82" s="80"/>
      <c r="W82" s="80"/>
      <c r="X82" s="80"/>
      <c r="Y82" s="80"/>
      <c r="Z82" s="80"/>
      <c r="AA82" s="80"/>
      <c r="AB82">
        <v>1</v>
      </c>
      <c r="AC82" s="79" t="str">
        <f>REPLACE(INDEX(GroupVertices[Group],MATCH(Edges[[#This Row],[Vertex 1]],GroupVertices[Vertex],0)),1,1,"")</f>
        <v>4</v>
      </c>
      <c r="AD82" s="79" t="str">
        <f>REPLACE(INDEX(GroupVertices[Group],MATCH(Edges[[#This Row],[Vertex 2]],GroupVertices[Vertex],0)),1,1,"")</f>
        <v>4</v>
      </c>
      <c r="AE82" s="34"/>
      <c r="AF82" s="34"/>
      <c r="AG82" s="34"/>
      <c r="AH82" s="34"/>
      <c r="AI82" s="34"/>
      <c r="AJ82" s="34"/>
      <c r="AK82" s="34"/>
      <c r="AL82" s="34"/>
      <c r="AM82" s="34"/>
    </row>
    <row r="83" spans="1:39" ht="15">
      <c r="A83" s="65" t="s">
        <v>210</v>
      </c>
      <c r="B83" s="65" t="s">
        <v>209</v>
      </c>
      <c r="C83" s="66" t="s">
        <v>2091</v>
      </c>
      <c r="D83" s="67">
        <v>6</v>
      </c>
      <c r="E83" s="68" t="s">
        <v>137</v>
      </c>
      <c r="F83" s="69">
        <v>21.166666666666664</v>
      </c>
      <c r="G83" s="66"/>
      <c r="H83" s="70"/>
      <c r="I83" s="71"/>
      <c r="J83" s="71"/>
      <c r="K83" s="34"/>
      <c r="L83" s="78">
        <v>83</v>
      </c>
      <c r="M83" s="78"/>
      <c r="N83" s="73"/>
      <c r="O83" s="80" t="s">
        <v>259</v>
      </c>
      <c r="P83" s="80" t="s">
        <v>301</v>
      </c>
      <c r="Q83" s="80" t="s">
        <v>570</v>
      </c>
      <c r="R83" s="80" t="s">
        <v>935</v>
      </c>
      <c r="S83" s="80"/>
      <c r="T83" s="80"/>
      <c r="U83" s="80"/>
      <c r="V83" s="80"/>
      <c r="W83" s="80"/>
      <c r="X83" s="80"/>
      <c r="Y83" s="80"/>
      <c r="Z83" s="80"/>
      <c r="AA83" s="80"/>
      <c r="AB83">
        <v>6</v>
      </c>
      <c r="AC83" s="79" t="str">
        <f>REPLACE(INDEX(GroupVertices[Group],MATCH(Edges[[#This Row],[Vertex 1]],GroupVertices[Vertex],0)),1,1,"")</f>
        <v>4</v>
      </c>
      <c r="AD83" s="79" t="str">
        <f>REPLACE(INDEX(GroupVertices[Group],MATCH(Edges[[#This Row],[Vertex 2]],GroupVertices[Vertex],0)),1,1,"")</f>
        <v>4</v>
      </c>
      <c r="AE83" s="34"/>
      <c r="AF83" s="34"/>
      <c r="AG83" s="34"/>
      <c r="AH83" s="34"/>
      <c r="AI83" s="34"/>
      <c r="AJ83" s="34"/>
      <c r="AK83" s="34"/>
      <c r="AL83" s="34"/>
      <c r="AM83" s="34"/>
    </row>
    <row r="84" spans="1:39" ht="15">
      <c r="A84" s="65" t="s">
        <v>210</v>
      </c>
      <c r="B84" s="65" t="s">
        <v>209</v>
      </c>
      <c r="C84" s="66" t="s">
        <v>2091</v>
      </c>
      <c r="D84" s="67">
        <v>6</v>
      </c>
      <c r="E84" s="68" t="s">
        <v>137</v>
      </c>
      <c r="F84" s="69">
        <v>21.166666666666664</v>
      </c>
      <c r="G84" s="66"/>
      <c r="H84" s="70"/>
      <c r="I84" s="71"/>
      <c r="J84" s="71"/>
      <c r="K84" s="34"/>
      <c r="L84" s="78">
        <v>84</v>
      </c>
      <c r="M84" s="78"/>
      <c r="N84" s="73"/>
      <c r="O84" s="80" t="s">
        <v>259</v>
      </c>
      <c r="P84" s="80" t="s">
        <v>302</v>
      </c>
      <c r="Q84" s="80" t="s">
        <v>571</v>
      </c>
      <c r="R84" s="80" t="s">
        <v>936</v>
      </c>
      <c r="S84" s="80"/>
      <c r="T84" s="80"/>
      <c r="U84" s="80"/>
      <c r="V84" s="80"/>
      <c r="W84" s="80"/>
      <c r="X84" s="80"/>
      <c r="Y84" s="80"/>
      <c r="Z84" s="80"/>
      <c r="AA84" s="80"/>
      <c r="AB84">
        <v>6</v>
      </c>
      <c r="AC84" s="79" t="str">
        <f>REPLACE(INDEX(GroupVertices[Group],MATCH(Edges[[#This Row],[Vertex 1]],GroupVertices[Vertex],0)),1,1,"")</f>
        <v>4</v>
      </c>
      <c r="AD84" s="79" t="str">
        <f>REPLACE(INDEX(GroupVertices[Group],MATCH(Edges[[#This Row],[Vertex 2]],GroupVertices[Vertex],0)),1,1,"")</f>
        <v>4</v>
      </c>
      <c r="AE84" s="34"/>
      <c r="AF84" s="34"/>
      <c r="AG84" s="34"/>
      <c r="AH84" s="34"/>
      <c r="AI84" s="34"/>
      <c r="AJ84" s="34"/>
      <c r="AK84" s="34"/>
      <c r="AL84" s="34"/>
      <c r="AM84" s="34"/>
    </row>
    <row r="85" spans="1:39" ht="15">
      <c r="A85" s="65" t="s">
        <v>210</v>
      </c>
      <c r="B85" s="65" t="s">
        <v>209</v>
      </c>
      <c r="C85" s="66" t="s">
        <v>2091</v>
      </c>
      <c r="D85" s="67">
        <v>6</v>
      </c>
      <c r="E85" s="68" t="s">
        <v>137</v>
      </c>
      <c r="F85" s="69">
        <v>21.166666666666664</v>
      </c>
      <c r="G85" s="66"/>
      <c r="H85" s="70"/>
      <c r="I85" s="71"/>
      <c r="J85" s="71"/>
      <c r="K85" s="34"/>
      <c r="L85" s="78">
        <v>85</v>
      </c>
      <c r="M85" s="78"/>
      <c r="N85" s="73"/>
      <c r="O85" s="80" t="s">
        <v>259</v>
      </c>
      <c r="P85" s="80" t="s">
        <v>302</v>
      </c>
      <c r="Q85" s="80" t="s">
        <v>571</v>
      </c>
      <c r="R85" s="80" t="s">
        <v>937</v>
      </c>
      <c r="S85" s="80"/>
      <c r="T85" s="80"/>
      <c r="U85" s="80"/>
      <c r="V85" s="80"/>
      <c r="W85" s="80"/>
      <c r="X85" s="80"/>
      <c r="Y85" s="80"/>
      <c r="Z85" s="80"/>
      <c r="AA85" s="80"/>
      <c r="AB85">
        <v>6</v>
      </c>
      <c r="AC85" s="79" t="str">
        <f>REPLACE(INDEX(GroupVertices[Group],MATCH(Edges[[#This Row],[Vertex 1]],GroupVertices[Vertex],0)),1,1,"")</f>
        <v>4</v>
      </c>
      <c r="AD85" s="79" t="str">
        <f>REPLACE(INDEX(GroupVertices[Group],MATCH(Edges[[#This Row],[Vertex 2]],GroupVertices[Vertex],0)),1,1,"")</f>
        <v>4</v>
      </c>
      <c r="AE85" s="34"/>
      <c r="AF85" s="34"/>
      <c r="AG85" s="34"/>
      <c r="AH85" s="34"/>
      <c r="AI85" s="34"/>
      <c r="AJ85" s="34"/>
      <c r="AK85" s="34"/>
      <c r="AL85" s="34"/>
      <c r="AM85" s="34"/>
    </row>
    <row r="86" spans="1:39" ht="15">
      <c r="A86" s="65" t="s">
        <v>210</v>
      </c>
      <c r="B86" s="65" t="s">
        <v>209</v>
      </c>
      <c r="C86" s="66" t="s">
        <v>2091</v>
      </c>
      <c r="D86" s="67">
        <v>6</v>
      </c>
      <c r="E86" s="68" t="s">
        <v>137</v>
      </c>
      <c r="F86" s="69">
        <v>21.166666666666664</v>
      </c>
      <c r="G86" s="66"/>
      <c r="H86" s="70"/>
      <c r="I86" s="71"/>
      <c r="J86" s="71"/>
      <c r="K86" s="34"/>
      <c r="L86" s="78">
        <v>86</v>
      </c>
      <c r="M86" s="78"/>
      <c r="N86" s="73"/>
      <c r="O86" s="80" t="s">
        <v>259</v>
      </c>
      <c r="P86" s="80" t="s">
        <v>302</v>
      </c>
      <c r="Q86" s="80" t="s">
        <v>571</v>
      </c>
      <c r="R86" s="80" t="s">
        <v>938</v>
      </c>
      <c r="S86" s="80"/>
      <c r="T86" s="80"/>
      <c r="U86" s="80"/>
      <c r="V86" s="80"/>
      <c r="W86" s="80"/>
      <c r="X86" s="80"/>
      <c r="Y86" s="80"/>
      <c r="Z86" s="80"/>
      <c r="AA86" s="80"/>
      <c r="AB86">
        <v>6</v>
      </c>
      <c r="AC86" s="79" t="str">
        <f>REPLACE(INDEX(GroupVertices[Group],MATCH(Edges[[#This Row],[Vertex 1]],GroupVertices[Vertex],0)),1,1,"")</f>
        <v>4</v>
      </c>
      <c r="AD86" s="79" t="str">
        <f>REPLACE(INDEX(GroupVertices[Group],MATCH(Edges[[#This Row],[Vertex 2]],GroupVertices[Vertex],0)),1,1,"")</f>
        <v>4</v>
      </c>
      <c r="AE86" s="34"/>
      <c r="AF86" s="34"/>
      <c r="AG86" s="34"/>
      <c r="AH86" s="34"/>
      <c r="AI86" s="34"/>
      <c r="AJ86" s="34"/>
      <c r="AK86" s="34"/>
      <c r="AL86" s="34"/>
      <c r="AM86" s="34"/>
    </row>
    <row r="87" spans="1:39" ht="15">
      <c r="A87" s="65" t="s">
        <v>210</v>
      </c>
      <c r="B87" s="65" t="s">
        <v>209</v>
      </c>
      <c r="C87" s="66" t="s">
        <v>2091</v>
      </c>
      <c r="D87" s="67">
        <v>6</v>
      </c>
      <c r="E87" s="68" t="s">
        <v>137</v>
      </c>
      <c r="F87" s="69">
        <v>21.166666666666664</v>
      </c>
      <c r="G87" s="66"/>
      <c r="H87" s="70"/>
      <c r="I87" s="71"/>
      <c r="J87" s="71"/>
      <c r="K87" s="34"/>
      <c r="L87" s="78">
        <v>87</v>
      </c>
      <c r="M87" s="78"/>
      <c r="N87" s="73"/>
      <c r="O87" s="80" t="s">
        <v>259</v>
      </c>
      <c r="P87" s="80" t="s">
        <v>302</v>
      </c>
      <c r="Q87" s="80" t="s">
        <v>571</v>
      </c>
      <c r="R87" s="80" t="s">
        <v>939</v>
      </c>
      <c r="S87" s="80"/>
      <c r="T87" s="80"/>
      <c r="U87" s="80"/>
      <c r="V87" s="80"/>
      <c r="W87" s="80"/>
      <c r="X87" s="80"/>
      <c r="Y87" s="80"/>
      <c r="Z87" s="80"/>
      <c r="AA87" s="80"/>
      <c r="AB87">
        <v>6</v>
      </c>
      <c r="AC87" s="79" t="str">
        <f>REPLACE(INDEX(GroupVertices[Group],MATCH(Edges[[#This Row],[Vertex 1]],GroupVertices[Vertex],0)),1,1,"")</f>
        <v>4</v>
      </c>
      <c r="AD87" s="79" t="str">
        <f>REPLACE(INDEX(GroupVertices[Group],MATCH(Edges[[#This Row],[Vertex 2]],GroupVertices[Vertex],0)),1,1,"")</f>
        <v>4</v>
      </c>
      <c r="AE87" s="34"/>
      <c r="AF87" s="34"/>
      <c r="AG87" s="34"/>
      <c r="AH87" s="34"/>
      <c r="AI87" s="34"/>
      <c r="AJ87" s="34"/>
      <c r="AK87" s="34"/>
      <c r="AL87" s="34"/>
      <c r="AM87" s="34"/>
    </row>
    <row r="88" spans="1:39" ht="15">
      <c r="A88" s="65" t="s">
        <v>210</v>
      </c>
      <c r="B88" s="65" t="s">
        <v>209</v>
      </c>
      <c r="C88" s="66" t="s">
        <v>2091</v>
      </c>
      <c r="D88" s="67">
        <v>6</v>
      </c>
      <c r="E88" s="68" t="s">
        <v>137</v>
      </c>
      <c r="F88" s="69">
        <v>21.166666666666664</v>
      </c>
      <c r="G88" s="66"/>
      <c r="H88" s="70"/>
      <c r="I88" s="71"/>
      <c r="J88" s="71"/>
      <c r="K88" s="34"/>
      <c r="L88" s="78">
        <v>88</v>
      </c>
      <c r="M88" s="78"/>
      <c r="N88" s="73"/>
      <c r="O88" s="80" t="s">
        <v>259</v>
      </c>
      <c r="P88" s="80" t="s">
        <v>302</v>
      </c>
      <c r="Q88" s="80" t="s">
        <v>571</v>
      </c>
      <c r="R88" s="80" t="s">
        <v>940</v>
      </c>
      <c r="S88" s="80"/>
      <c r="T88" s="80"/>
      <c r="U88" s="80"/>
      <c r="V88" s="80"/>
      <c r="W88" s="80"/>
      <c r="X88" s="80"/>
      <c r="Y88" s="80"/>
      <c r="Z88" s="80"/>
      <c r="AA88" s="80"/>
      <c r="AB88">
        <v>6</v>
      </c>
      <c r="AC88" s="79" t="str">
        <f>REPLACE(INDEX(GroupVertices[Group],MATCH(Edges[[#This Row],[Vertex 1]],GroupVertices[Vertex],0)),1,1,"")</f>
        <v>4</v>
      </c>
      <c r="AD88" s="79" t="str">
        <f>REPLACE(INDEX(GroupVertices[Group],MATCH(Edges[[#This Row],[Vertex 2]],GroupVertices[Vertex],0)),1,1,"")</f>
        <v>4</v>
      </c>
      <c r="AE88" s="34"/>
      <c r="AF88" s="34"/>
      <c r="AG88" s="34"/>
      <c r="AH88" s="34"/>
      <c r="AI88" s="34"/>
      <c r="AJ88" s="34"/>
      <c r="AK88" s="34"/>
      <c r="AL88" s="34"/>
      <c r="AM88" s="34"/>
    </row>
    <row r="89" spans="1:39" ht="15">
      <c r="A89" s="65" t="s">
        <v>211</v>
      </c>
      <c r="B89" s="65" t="s">
        <v>209</v>
      </c>
      <c r="C89" s="66" t="s">
        <v>2086</v>
      </c>
      <c r="D89" s="67">
        <v>2</v>
      </c>
      <c r="E89" s="68" t="s">
        <v>133</v>
      </c>
      <c r="F89" s="69">
        <v>32</v>
      </c>
      <c r="G89" s="66"/>
      <c r="H89" s="70"/>
      <c r="I89" s="71"/>
      <c r="J89" s="71"/>
      <c r="K89" s="34"/>
      <c r="L89" s="78">
        <v>89</v>
      </c>
      <c r="M89" s="78"/>
      <c r="N89" s="73"/>
      <c r="O89" s="80" t="s">
        <v>259</v>
      </c>
      <c r="P89" s="80" t="s">
        <v>303</v>
      </c>
      <c r="Q89" s="80" t="s">
        <v>572</v>
      </c>
      <c r="R89" s="80" t="s">
        <v>941</v>
      </c>
      <c r="S89" s="80"/>
      <c r="T89" s="80"/>
      <c r="U89" s="80"/>
      <c r="V89" s="80"/>
      <c r="W89" s="80"/>
      <c r="X89" s="80"/>
      <c r="Y89" s="80"/>
      <c r="Z89" s="80"/>
      <c r="AA89" s="80"/>
      <c r="AB89">
        <v>1</v>
      </c>
      <c r="AC89" s="79" t="str">
        <f>REPLACE(INDEX(GroupVertices[Group],MATCH(Edges[[#This Row],[Vertex 1]],GroupVertices[Vertex],0)),1,1,"")</f>
        <v>4</v>
      </c>
      <c r="AD89" s="79" t="str">
        <f>REPLACE(INDEX(GroupVertices[Group],MATCH(Edges[[#This Row],[Vertex 2]],GroupVertices[Vertex],0)),1,1,"")</f>
        <v>4</v>
      </c>
      <c r="AE89" s="34"/>
      <c r="AF89" s="34"/>
      <c r="AG89" s="34"/>
      <c r="AH89" s="34"/>
      <c r="AI89" s="34"/>
      <c r="AJ89" s="34"/>
      <c r="AK89" s="34"/>
      <c r="AL89" s="34"/>
      <c r="AM89" s="34"/>
    </row>
    <row r="90" spans="1:39" ht="15">
      <c r="A90" s="65" t="s">
        <v>212</v>
      </c>
      <c r="B90" s="65" t="s">
        <v>209</v>
      </c>
      <c r="C90" s="66" t="s">
        <v>2086</v>
      </c>
      <c r="D90" s="67">
        <v>2</v>
      </c>
      <c r="E90" s="68" t="s">
        <v>133</v>
      </c>
      <c r="F90" s="69">
        <v>32</v>
      </c>
      <c r="G90" s="66"/>
      <c r="H90" s="70"/>
      <c r="I90" s="71"/>
      <c r="J90" s="71"/>
      <c r="K90" s="34"/>
      <c r="L90" s="78">
        <v>90</v>
      </c>
      <c r="M90" s="78"/>
      <c r="N90" s="73"/>
      <c r="O90" s="80" t="s">
        <v>259</v>
      </c>
      <c r="P90" s="80" t="s">
        <v>304</v>
      </c>
      <c r="Q90" s="80" t="s">
        <v>573</v>
      </c>
      <c r="R90" s="80" t="s">
        <v>942</v>
      </c>
      <c r="S90" s="80"/>
      <c r="T90" s="80"/>
      <c r="U90" s="80"/>
      <c r="V90" s="80"/>
      <c r="W90" s="80"/>
      <c r="X90" s="80"/>
      <c r="Y90" s="80"/>
      <c r="Z90" s="80"/>
      <c r="AA90" s="80"/>
      <c r="AB90">
        <v>1</v>
      </c>
      <c r="AC90" s="79" t="str">
        <f>REPLACE(INDEX(GroupVertices[Group],MATCH(Edges[[#This Row],[Vertex 1]],GroupVertices[Vertex],0)),1,1,"")</f>
        <v>4</v>
      </c>
      <c r="AD90" s="79" t="str">
        <f>REPLACE(INDEX(GroupVertices[Group],MATCH(Edges[[#This Row],[Vertex 2]],GroupVertices[Vertex],0)),1,1,"")</f>
        <v>4</v>
      </c>
      <c r="AE90" s="34"/>
      <c r="AF90" s="34"/>
      <c r="AG90" s="34"/>
      <c r="AH90" s="34"/>
      <c r="AI90" s="34"/>
      <c r="AJ90" s="34"/>
      <c r="AK90" s="34"/>
      <c r="AL90" s="34"/>
      <c r="AM90" s="34"/>
    </row>
    <row r="91" spans="1:39" ht="15">
      <c r="A91" s="65" t="s">
        <v>213</v>
      </c>
      <c r="B91" s="65" t="s">
        <v>209</v>
      </c>
      <c r="C91" s="66" t="s">
        <v>2086</v>
      </c>
      <c r="D91" s="67">
        <v>2</v>
      </c>
      <c r="E91" s="68" t="s">
        <v>133</v>
      </c>
      <c r="F91" s="69">
        <v>32</v>
      </c>
      <c r="G91" s="66"/>
      <c r="H91" s="70"/>
      <c r="I91" s="71"/>
      <c r="J91" s="71"/>
      <c r="K91" s="34"/>
      <c r="L91" s="78">
        <v>91</v>
      </c>
      <c r="M91" s="78"/>
      <c r="N91" s="73"/>
      <c r="O91" s="80" t="s">
        <v>259</v>
      </c>
      <c r="P91" s="80" t="s">
        <v>305</v>
      </c>
      <c r="Q91" s="80" t="s">
        <v>574</v>
      </c>
      <c r="R91" s="80" t="s">
        <v>943</v>
      </c>
      <c r="S91" s="80"/>
      <c r="T91" s="80"/>
      <c r="U91" s="80"/>
      <c r="V91" s="80"/>
      <c r="W91" s="80"/>
      <c r="X91" s="80"/>
      <c r="Y91" s="80"/>
      <c r="Z91" s="80"/>
      <c r="AA91" s="80"/>
      <c r="AB91">
        <v>1</v>
      </c>
      <c r="AC91" s="79" t="str">
        <f>REPLACE(INDEX(GroupVertices[Group],MATCH(Edges[[#This Row],[Vertex 1]],GroupVertices[Vertex],0)),1,1,"")</f>
        <v>4</v>
      </c>
      <c r="AD91" s="79" t="str">
        <f>REPLACE(INDEX(GroupVertices[Group],MATCH(Edges[[#This Row],[Vertex 2]],GroupVertices[Vertex],0)),1,1,"")</f>
        <v>4</v>
      </c>
      <c r="AE91" s="34"/>
      <c r="AF91" s="34"/>
      <c r="AG91" s="34"/>
      <c r="AH91" s="34"/>
      <c r="AI91" s="34"/>
      <c r="AJ91" s="34"/>
      <c r="AK91" s="34"/>
      <c r="AL91" s="34"/>
      <c r="AM91" s="34"/>
    </row>
    <row r="92" spans="1:39" ht="15">
      <c r="A92" s="65" t="s">
        <v>198</v>
      </c>
      <c r="B92" s="65" t="s">
        <v>209</v>
      </c>
      <c r="C92" s="66" t="s">
        <v>2087</v>
      </c>
      <c r="D92" s="67">
        <v>2.8</v>
      </c>
      <c r="E92" s="68" t="s">
        <v>137</v>
      </c>
      <c r="F92" s="69">
        <v>29.833333333333332</v>
      </c>
      <c r="G92" s="66"/>
      <c r="H92" s="70"/>
      <c r="I92" s="71"/>
      <c r="J92" s="71"/>
      <c r="K92" s="34"/>
      <c r="L92" s="78">
        <v>92</v>
      </c>
      <c r="M92" s="78"/>
      <c r="N92" s="73"/>
      <c r="O92" s="80" t="s">
        <v>259</v>
      </c>
      <c r="P92" s="80" t="s">
        <v>299</v>
      </c>
      <c r="Q92" s="80" t="s">
        <v>575</v>
      </c>
      <c r="R92" s="80" t="s">
        <v>567</v>
      </c>
      <c r="S92" s="80"/>
      <c r="T92" s="80"/>
      <c r="U92" s="80"/>
      <c r="V92" s="80"/>
      <c r="W92" s="80"/>
      <c r="X92" s="80"/>
      <c r="Y92" s="80"/>
      <c r="Z92" s="80"/>
      <c r="AA92" s="80"/>
      <c r="AB92">
        <v>2</v>
      </c>
      <c r="AC92" s="79" t="str">
        <f>REPLACE(INDEX(GroupVertices[Group],MATCH(Edges[[#This Row],[Vertex 1]],GroupVertices[Vertex],0)),1,1,"")</f>
        <v>3</v>
      </c>
      <c r="AD92" s="79" t="str">
        <f>REPLACE(INDEX(GroupVertices[Group],MATCH(Edges[[#This Row],[Vertex 2]],GroupVertices[Vertex],0)),1,1,"")</f>
        <v>4</v>
      </c>
      <c r="AE92" s="34"/>
      <c r="AF92" s="34"/>
      <c r="AG92" s="34"/>
      <c r="AH92" s="34"/>
      <c r="AI92" s="34"/>
      <c r="AJ92" s="34"/>
      <c r="AK92" s="34"/>
      <c r="AL92" s="34"/>
      <c r="AM92" s="34"/>
    </row>
    <row r="93" spans="1:39" ht="15">
      <c r="A93" s="65" t="s">
        <v>198</v>
      </c>
      <c r="B93" s="65" t="s">
        <v>209</v>
      </c>
      <c r="C93" s="66" t="s">
        <v>2087</v>
      </c>
      <c r="D93" s="67">
        <v>2.8</v>
      </c>
      <c r="E93" s="68" t="s">
        <v>137</v>
      </c>
      <c r="F93" s="69">
        <v>29.833333333333332</v>
      </c>
      <c r="G93" s="66"/>
      <c r="H93" s="70"/>
      <c r="I93" s="71"/>
      <c r="J93" s="71"/>
      <c r="K93" s="34"/>
      <c r="L93" s="78">
        <v>93</v>
      </c>
      <c r="M93" s="78"/>
      <c r="N93" s="73"/>
      <c r="O93" s="80" t="s">
        <v>259</v>
      </c>
      <c r="P93" s="80" t="s">
        <v>299</v>
      </c>
      <c r="Q93" s="80" t="s">
        <v>575</v>
      </c>
      <c r="R93" s="80" t="s">
        <v>568</v>
      </c>
      <c r="S93" s="80"/>
      <c r="T93" s="80"/>
      <c r="U93" s="80"/>
      <c r="V93" s="80"/>
      <c r="W93" s="80"/>
      <c r="X93" s="80"/>
      <c r="Y93" s="80"/>
      <c r="Z93" s="80"/>
      <c r="AA93" s="80"/>
      <c r="AB93">
        <v>2</v>
      </c>
      <c r="AC93" s="79" t="str">
        <f>REPLACE(INDEX(GroupVertices[Group],MATCH(Edges[[#This Row],[Vertex 1]],GroupVertices[Vertex],0)),1,1,"")</f>
        <v>3</v>
      </c>
      <c r="AD93" s="79" t="str">
        <f>REPLACE(INDEX(GroupVertices[Group],MATCH(Edges[[#This Row],[Vertex 2]],GroupVertices[Vertex],0)),1,1,"")</f>
        <v>4</v>
      </c>
      <c r="AE93" s="34"/>
      <c r="AF93" s="34"/>
      <c r="AG93" s="34"/>
      <c r="AH93" s="34"/>
      <c r="AI93" s="34"/>
      <c r="AJ93" s="34"/>
      <c r="AK93" s="34"/>
      <c r="AL93" s="34"/>
      <c r="AM93" s="34"/>
    </row>
    <row r="94" spans="1:39" ht="15">
      <c r="A94" s="65" t="s">
        <v>214</v>
      </c>
      <c r="B94" s="65" t="s">
        <v>209</v>
      </c>
      <c r="C94" s="66" t="s">
        <v>2086</v>
      </c>
      <c r="D94" s="67">
        <v>2</v>
      </c>
      <c r="E94" s="68" t="s">
        <v>133</v>
      </c>
      <c r="F94" s="69">
        <v>32</v>
      </c>
      <c r="G94" s="66"/>
      <c r="H94" s="70"/>
      <c r="I94" s="71"/>
      <c r="J94" s="71"/>
      <c r="K94" s="34"/>
      <c r="L94" s="78">
        <v>94</v>
      </c>
      <c r="M94" s="78"/>
      <c r="N94" s="73"/>
      <c r="O94" s="80" t="s">
        <v>259</v>
      </c>
      <c r="P94" s="80" t="s">
        <v>306</v>
      </c>
      <c r="Q94" s="80" t="s">
        <v>576</v>
      </c>
      <c r="R94" s="80" t="s">
        <v>944</v>
      </c>
      <c r="S94" s="80"/>
      <c r="T94" s="80"/>
      <c r="U94" s="80"/>
      <c r="V94" s="80"/>
      <c r="W94" s="80"/>
      <c r="X94" s="80"/>
      <c r="Y94" s="80"/>
      <c r="Z94" s="80"/>
      <c r="AA94" s="80"/>
      <c r="AB94">
        <v>1</v>
      </c>
      <c r="AC94" s="79" t="str">
        <f>REPLACE(INDEX(GroupVertices[Group],MATCH(Edges[[#This Row],[Vertex 1]],GroupVertices[Vertex],0)),1,1,"")</f>
        <v>4</v>
      </c>
      <c r="AD94" s="79" t="str">
        <f>REPLACE(INDEX(GroupVertices[Group],MATCH(Edges[[#This Row],[Vertex 2]],GroupVertices[Vertex],0)),1,1,"")</f>
        <v>4</v>
      </c>
      <c r="AE94" s="34"/>
      <c r="AF94" s="34"/>
      <c r="AG94" s="34"/>
      <c r="AH94" s="34"/>
      <c r="AI94" s="34"/>
      <c r="AJ94" s="34"/>
      <c r="AK94" s="34"/>
      <c r="AL94" s="34"/>
      <c r="AM94" s="34"/>
    </row>
    <row r="95" spans="1:39" ht="15">
      <c r="A95" s="65" t="s">
        <v>201</v>
      </c>
      <c r="B95" s="65" t="s">
        <v>209</v>
      </c>
      <c r="C95" s="66" t="s">
        <v>2088</v>
      </c>
      <c r="D95" s="67">
        <v>5.2</v>
      </c>
      <c r="E95" s="68" t="s">
        <v>137</v>
      </c>
      <c r="F95" s="69">
        <v>23.333333333333336</v>
      </c>
      <c r="G95" s="66"/>
      <c r="H95" s="70"/>
      <c r="I95" s="71"/>
      <c r="J95" s="71"/>
      <c r="K95" s="34"/>
      <c r="L95" s="78">
        <v>95</v>
      </c>
      <c r="M95" s="78"/>
      <c r="N95" s="73"/>
      <c r="O95" s="80" t="s">
        <v>259</v>
      </c>
      <c r="P95" s="80" t="s">
        <v>307</v>
      </c>
      <c r="Q95" s="80" t="s">
        <v>577</v>
      </c>
      <c r="R95" s="80" t="s">
        <v>945</v>
      </c>
      <c r="S95" s="80"/>
      <c r="T95" s="80"/>
      <c r="U95" s="80"/>
      <c r="V95" s="80"/>
      <c r="W95" s="80"/>
      <c r="X95" s="80"/>
      <c r="Y95" s="80"/>
      <c r="Z95" s="80"/>
      <c r="AA95" s="80"/>
      <c r="AB95">
        <v>5</v>
      </c>
      <c r="AC95" s="79" t="str">
        <f>REPLACE(INDEX(GroupVertices[Group],MATCH(Edges[[#This Row],[Vertex 1]],GroupVertices[Vertex],0)),1,1,"")</f>
        <v>3</v>
      </c>
      <c r="AD95" s="79" t="str">
        <f>REPLACE(INDEX(GroupVertices[Group],MATCH(Edges[[#This Row],[Vertex 2]],GroupVertices[Vertex],0)),1,1,"")</f>
        <v>4</v>
      </c>
      <c r="AE95" s="34"/>
      <c r="AF95" s="34"/>
      <c r="AG95" s="34"/>
      <c r="AH95" s="34"/>
      <c r="AI95" s="34"/>
      <c r="AJ95" s="34"/>
      <c r="AK95" s="34"/>
      <c r="AL95" s="34"/>
      <c r="AM95" s="34"/>
    </row>
    <row r="96" spans="1:39" ht="15">
      <c r="A96" s="65" t="s">
        <v>201</v>
      </c>
      <c r="B96" s="65" t="s">
        <v>209</v>
      </c>
      <c r="C96" s="66" t="s">
        <v>2088</v>
      </c>
      <c r="D96" s="67">
        <v>5.2</v>
      </c>
      <c r="E96" s="68" t="s">
        <v>137</v>
      </c>
      <c r="F96" s="69">
        <v>23.333333333333336</v>
      </c>
      <c r="G96" s="66"/>
      <c r="H96" s="70"/>
      <c r="I96" s="71"/>
      <c r="J96" s="71"/>
      <c r="K96" s="34"/>
      <c r="L96" s="78">
        <v>96</v>
      </c>
      <c r="M96" s="78"/>
      <c r="N96" s="73"/>
      <c r="O96" s="80" t="s">
        <v>259</v>
      </c>
      <c r="P96" s="80" t="s">
        <v>308</v>
      </c>
      <c r="Q96" s="80" t="s">
        <v>578</v>
      </c>
      <c r="R96" s="80" t="s">
        <v>946</v>
      </c>
      <c r="S96" s="80"/>
      <c r="T96" s="80"/>
      <c r="U96" s="80"/>
      <c r="V96" s="80"/>
      <c r="W96" s="80"/>
      <c r="X96" s="80"/>
      <c r="Y96" s="80"/>
      <c r="Z96" s="80"/>
      <c r="AA96" s="80"/>
      <c r="AB96">
        <v>5</v>
      </c>
      <c r="AC96" s="79" t="str">
        <f>REPLACE(INDEX(GroupVertices[Group],MATCH(Edges[[#This Row],[Vertex 1]],GroupVertices[Vertex],0)),1,1,"")</f>
        <v>3</v>
      </c>
      <c r="AD96" s="79" t="str">
        <f>REPLACE(INDEX(GroupVertices[Group],MATCH(Edges[[#This Row],[Vertex 2]],GroupVertices[Vertex],0)),1,1,"")</f>
        <v>4</v>
      </c>
      <c r="AE96" s="34"/>
      <c r="AF96" s="34"/>
      <c r="AG96" s="34"/>
      <c r="AH96" s="34"/>
      <c r="AI96" s="34"/>
      <c r="AJ96" s="34"/>
      <c r="AK96" s="34"/>
      <c r="AL96" s="34"/>
      <c r="AM96" s="34"/>
    </row>
    <row r="97" spans="1:39" ht="15">
      <c r="A97" s="65" t="s">
        <v>201</v>
      </c>
      <c r="B97" s="65" t="s">
        <v>209</v>
      </c>
      <c r="C97" s="66" t="s">
        <v>2088</v>
      </c>
      <c r="D97" s="67">
        <v>5.2</v>
      </c>
      <c r="E97" s="68" t="s">
        <v>137</v>
      </c>
      <c r="F97" s="69">
        <v>23.333333333333336</v>
      </c>
      <c r="G97" s="66"/>
      <c r="H97" s="70"/>
      <c r="I97" s="71"/>
      <c r="J97" s="71"/>
      <c r="K97" s="34"/>
      <c r="L97" s="78">
        <v>97</v>
      </c>
      <c r="M97" s="78"/>
      <c r="N97" s="73"/>
      <c r="O97" s="80" t="s">
        <v>259</v>
      </c>
      <c r="P97" s="80" t="s">
        <v>309</v>
      </c>
      <c r="Q97" s="80" t="s">
        <v>579</v>
      </c>
      <c r="R97" s="80" t="s">
        <v>947</v>
      </c>
      <c r="S97" s="80"/>
      <c r="T97" s="80"/>
      <c r="U97" s="80"/>
      <c r="V97" s="80"/>
      <c r="W97" s="80"/>
      <c r="X97" s="80"/>
      <c r="Y97" s="80"/>
      <c r="Z97" s="80"/>
      <c r="AA97" s="80"/>
      <c r="AB97">
        <v>5</v>
      </c>
      <c r="AC97" s="79" t="str">
        <f>REPLACE(INDEX(GroupVertices[Group],MATCH(Edges[[#This Row],[Vertex 1]],GroupVertices[Vertex],0)),1,1,"")</f>
        <v>3</v>
      </c>
      <c r="AD97" s="79" t="str">
        <f>REPLACE(INDEX(GroupVertices[Group],MATCH(Edges[[#This Row],[Vertex 2]],GroupVertices[Vertex],0)),1,1,"")</f>
        <v>4</v>
      </c>
      <c r="AE97" s="34"/>
      <c r="AF97" s="34"/>
      <c r="AG97" s="34"/>
      <c r="AH97" s="34"/>
      <c r="AI97" s="34"/>
      <c r="AJ97" s="34"/>
      <c r="AK97" s="34"/>
      <c r="AL97" s="34"/>
      <c r="AM97" s="34"/>
    </row>
    <row r="98" spans="1:39" ht="15">
      <c r="A98" s="65" t="s">
        <v>201</v>
      </c>
      <c r="B98" s="65" t="s">
        <v>209</v>
      </c>
      <c r="C98" s="66" t="s">
        <v>2088</v>
      </c>
      <c r="D98" s="67">
        <v>5.2</v>
      </c>
      <c r="E98" s="68" t="s">
        <v>137</v>
      </c>
      <c r="F98" s="69">
        <v>23.333333333333336</v>
      </c>
      <c r="G98" s="66"/>
      <c r="H98" s="70"/>
      <c r="I98" s="71"/>
      <c r="J98" s="71"/>
      <c r="K98" s="34"/>
      <c r="L98" s="78">
        <v>98</v>
      </c>
      <c r="M98" s="78"/>
      <c r="N98" s="73"/>
      <c r="O98" s="80" t="s">
        <v>259</v>
      </c>
      <c r="P98" s="80" t="s">
        <v>309</v>
      </c>
      <c r="Q98" s="80" t="s">
        <v>579</v>
      </c>
      <c r="R98" s="80" t="s">
        <v>948</v>
      </c>
      <c r="S98" s="80"/>
      <c r="T98" s="80"/>
      <c r="U98" s="80"/>
      <c r="V98" s="80"/>
      <c r="W98" s="80"/>
      <c r="X98" s="80"/>
      <c r="Y98" s="80"/>
      <c r="Z98" s="80"/>
      <c r="AA98" s="80"/>
      <c r="AB98">
        <v>5</v>
      </c>
      <c r="AC98" s="79" t="str">
        <f>REPLACE(INDEX(GroupVertices[Group],MATCH(Edges[[#This Row],[Vertex 1]],GroupVertices[Vertex],0)),1,1,"")</f>
        <v>3</v>
      </c>
      <c r="AD98" s="79" t="str">
        <f>REPLACE(INDEX(GroupVertices[Group],MATCH(Edges[[#This Row],[Vertex 2]],GroupVertices[Vertex],0)),1,1,"")</f>
        <v>4</v>
      </c>
      <c r="AE98" s="34"/>
      <c r="AF98" s="34"/>
      <c r="AG98" s="34"/>
      <c r="AH98" s="34"/>
      <c r="AI98" s="34"/>
      <c r="AJ98" s="34"/>
      <c r="AK98" s="34"/>
      <c r="AL98" s="34"/>
      <c r="AM98" s="34"/>
    </row>
    <row r="99" spans="1:39" ht="15">
      <c r="A99" s="65" t="s">
        <v>201</v>
      </c>
      <c r="B99" s="65" t="s">
        <v>209</v>
      </c>
      <c r="C99" s="66" t="s">
        <v>2088</v>
      </c>
      <c r="D99" s="67">
        <v>5.2</v>
      </c>
      <c r="E99" s="68" t="s">
        <v>137</v>
      </c>
      <c r="F99" s="69">
        <v>23.333333333333336</v>
      </c>
      <c r="G99" s="66"/>
      <c r="H99" s="70"/>
      <c r="I99" s="71"/>
      <c r="J99" s="71"/>
      <c r="K99" s="34"/>
      <c r="L99" s="78">
        <v>99</v>
      </c>
      <c r="M99" s="78"/>
      <c r="N99" s="73"/>
      <c r="O99" s="80" t="s">
        <v>259</v>
      </c>
      <c r="P99" s="80" t="s">
        <v>310</v>
      </c>
      <c r="Q99" s="80" t="s">
        <v>580</v>
      </c>
      <c r="R99" s="80" t="s">
        <v>949</v>
      </c>
      <c r="S99" s="80"/>
      <c r="T99" s="80"/>
      <c r="U99" s="80"/>
      <c r="V99" s="80"/>
      <c r="W99" s="80"/>
      <c r="X99" s="80"/>
      <c r="Y99" s="80"/>
      <c r="Z99" s="80"/>
      <c r="AA99" s="80"/>
      <c r="AB99">
        <v>5</v>
      </c>
      <c r="AC99" s="79" t="str">
        <f>REPLACE(INDEX(GroupVertices[Group],MATCH(Edges[[#This Row],[Vertex 1]],GroupVertices[Vertex],0)),1,1,"")</f>
        <v>3</v>
      </c>
      <c r="AD99" s="79" t="str">
        <f>REPLACE(INDEX(GroupVertices[Group],MATCH(Edges[[#This Row],[Vertex 2]],GroupVertices[Vertex],0)),1,1,"")</f>
        <v>4</v>
      </c>
      <c r="AE99" s="34"/>
      <c r="AF99" s="34"/>
      <c r="AG99" s="34"/>
      <c r="AH99" s="34"/>
      <c r="AI99" s="34"/>
      <c r="AJ99" s="34"/>
      <c r="AK99" s="34"/>
      <c r="AL99" s="34"/>
      <c r="AM99" s="34"/>
    </row>
    <row r="100" spans="1:39" ht="15">
      <c r="A100" s="65" t="s">
        <v>199</v>
      </c>
      <c r="B100" s="65" t="s">
        <v>209</v>
      </c>
      <c r="C100" s="66" t="s">
        <v>2088</v>
      </c>
      <c r="D100" s="67">
        <v>5.2</v>
      </c>
      <c r="E100" s="68" t="s">
        <v>137</v>
      </c>
      <c r="F100" s="69">
        <v>23.333333333333336</v>
      </c>
      <c r="G100" s="66"/>
      <c r="H100" s="70"/>
      <c r="I100" s="71"/>
      <c r="J100" s="71"/>
      <c r="K100" s="34"/>
      <c r="L100" s="78">
        <v>100</v>
      </c>
      <c r="M100" s="78"/>
      <c r="N100" s="73"/>
      <c r="O100" s="80" t="s">
        <v>259</v>
      </c>
      <c r="P100" s="80" t="s">
        <v>309</v>
      </c>
      <c r="Q100" s="80" t="s">
        <v>581</v>
      </c>
      <c r="R100" s="80" t="s">
        <v>947</v>
      </c>
      <c r="S100" s="80"/>
      <c r="T100" s="80"/>
      <c r="U100" s="80"/>
      <c r="V100" s="80"/>
      <c r="W100" s="80"/>
      <c r="X100" s="80"/>
      <c r="Y100" s="80"/>
      <c r="Z100" s="80"/>
      <c r="AA100" s="80"/>
      <c r="AB100">
        <v>5</v>
      </c>
      <c r="AC100" s="79" t="str">
        <f>REPLACE(INDEX(GroupVertices[Group],MATCH(Edges[[#This Row],[Vertex 1]],GroupVertices[Vertex],0)),1,1,"")</f>
        <v>3</v>
      </c>
      <c r="AD100" s="79" t="str">
        <f>REPLACE(INDEX(GroupVertices[Group],MATCH(Edges[[#This Row],[Vertex 2]],GroupVertices[Vertex],0)),1,1,"")</f>
        <v>4</v>
      </c>
      <c r="AE100" s="34"/>
      <c r="AF100" s="34"/>
      <c r="AG100" s="34"/>
      <c r="AH100" s="34"/>
      <c r="AI100" s="34"/>
      <c r="AJ100" s="34"/>
      <c r="AK100" s="34"/>
      <c r="AL100" s="34"/>
      <c r="AM100" s="34"/>
    </row>
    <row r="101" spans="1:39" ht="15">
      <c r="A101" s="65" t="s">
        <v>199</v>
      </c>
      <c r="B101" s="65" t="s">
        <v>209</v>
      </c>
      <c r="C101" s="66" t="s">
        <v>2088</v>
      </c>
      <c r="D101" s="67">
        <v>5.2</v>
      </c>
      <c r="E101" s="68" t="s">
        <v>137</v>
      </c>
      <c r="F101" s="69">
        <v>23.333333333333336</v>
      </c>
      <c r="G101" s="66"/>
      <c r="H101" s="70"/>
      <c r="I101" s="71"/>
      <c r="J101" s="71"/>
      <c r="K101" s="34"/>
      <c r="L101" s="78">
        <v>101</v>
      </c>
      <c r="M101" s="78"/>
      <c r="N101" s="73"/>
      <c r="O101" s="80" t="s">
        <v>259</v>
      </c>
      <c r="P101" s="80" t="s">
        <v>309</v>
      </c>
      <c r="Q101" s="80" t="s">
        <v>581</v>
      </c>
      <c r="R101" s="80" t="s">
        <v>948</v>
      </c>
      <c r="S101" s="80"/>
      <c r="T101" s="80"/>
      <c r="U101" s="80"/>
      <c r="V101" s="80"/>
      <c r="W101" s="80"/>
      <c r="X101" s="80"/>
      <c r="Y101" s="80"/>
      <c r="Z101" s="80"/>
      <c r="AA101" s="80"/>
      <c r="AB101">
        <v>5</v>
      </c>
      <c r="AC101" s="79" t="str">
        <f>REPLACE(INDEX(GroupVertices[Group],MATCH(Edges[[#This Row],[Vertex 1]],GroupVertices[Vertex],0)),1,1,"")</f>
        <v>3</v>
      </c>
      <c r="AD101" s="79" t="str">
        <f>REPLACE(INDEX(GroupVertices[Group],MATCH(Edges[[#This Row],[Vertex 2]],GroupVertices[Vertex],0)),1,1,"")</f>
        <v>4</v>
      </c>
      <c r="AE101" s="34"/>
      <c r="AF101" s="34"/>
      <c r="AG101" s="34"/>
      <c r="AH101" s="34"/>
      <c r="AI101" s="34"/>
      <c r="AJ101" s="34"/>
      <c r="AK101" s="34"/>
      <c r="AL101" s="34"/>
      <c r="AM101" s="34"/>
    </row>
    <row r="102" spans="1:39" ht="15">
      <c r="A102" s="65" t="s">
        <v>199</v>
      </c>
      <c r="B102" s="65" t="s">
        <v>209</v>
      </c>
      <c r="C102" s="66" t="s">
        <v>2088</v>
      </c>
      <c r="D102" s="67">
        <v>5.2</v>
      </c>
      <c r="E102" s="68" t="s">
        <v>137</v>
      </c>
      <c r="F102" s="69">
        <v>23.333333333333336</v>
      </c>
      <c r="G102" s="66"/>
      <c r="H102" s="70"/>
      <c r="I102" s="71"/>
      <c r="J102" s="71"/>
      <c r="K102" s="34"/>
      <c r="L102" s="78">
        <v>102</v>
      </c>
      <c r="M102" s="78"/>
      <c r="N102" s="73"/>
      <c r="O102" s="80" t="s">
        <v>259</v>
      </c>
      <c r="P102" s="80" t="s">
        <v>307</v>
      </c>
      <c r="Q102" s="80" t="s">
        <v>582</v>
      </c>
      <c r="R102" s="80" t="s">
        <v>945</v>
      </c>
      <c r="S102" s="80"/>
      <c r="T102" s="80"/>
      <c r="U102" s="80"/>
      <c r="V102" s="80"/>
      <c r="W102" s="80"/>
      <c r="X102" s="80"/>
      <c r="Y102" s="80"/>
      <c r="Z102" s="80"/>
      <c r="AA102" s="80"/>
      <c r="AB102">
        <v>5</v>
      </c>
      <c r="AC102" s="79" t="str">
        <f>REPLACE(INDEX(GroupVertices[Group],MATCH(Edges[[#This Row],[Vertex 1]],GroupVertices[Vertex],0)),1,1,"")</f>
        <v>3</v>
      </c>
      <c r="AD102" s="79" t="str">
        <f>REPLACE(INDEX(GroupVertices[Group],MATCH(Edges[[#This Row],[Vertex 2]],GroupVertices[Vertex],0)),1,1,"")</f>
        <v>4</v>
      </c>
      <c r="AE102" s="34"/>
      <c r="AF102" s="34"/>
      <c r="AG102" s="34"/>
      <c r="AH102" s="34"/>
      <c r="AI102" s="34"/>
      <c r="AJ102" s="34"/>
      <c r="AK102" s="34"/>
      <c r="AL102" s="34"/>
      <c r="AM102" s="34"/>
    </row>
    <row r="103" spans="1:39" ht="15">
      <c r="A103" s="65" t="s">
        <v>199</v>
      </c>
      <c r="B103" s="65" t="s">
        <v>209</v>
      </c>
      <c r="C103" s="66" t="s">
        <v>2088</v>
      </c>
      <c r="D103" s="67">
        <v>5.2</v>
      </c>
      <c r="E103" s="68" t="s">
        <v>137</v>
      </c>
      <c r="F103" s="69">
        <v>23.333333333333336</v>
      </c>
      <c r="G103" s="66"/>
      <c r="H103" s="70"/>
      <c r="I103" s="71"/>
      <c r="J103" s="71"/>
      <c r="K103" s="34"/>
      <c r="L103" s="78">
        <v>103</v>
      </c>
      <c r="M103" s="78"/>
      <c r="N103" s="73"/>
      <c r="O103" s="80" t="s">
        <v>259</v>
      </c>
      <c r="P103" s="80" t="s">
        <v>309</v>
      </c>
      <c r="Q103" s="80" t="s">
        <v>583</v>
      </c>
      <c r="R103" s="80" t="s">
        <v>947</v>
      </c>
      <c r="S103" s="80"/>
      <c r="T103" s="80"/>
      <c r="U103" s="80"/>
      <c r="V103" s="80"/>
      <c r="W103" s="80"/>
      <c r="X103" s="80"/>
      <c r="Y103" s="80"/>
      <c r="Z103" s="80"/>
      <c r="AA103" s="80"/>
      <c r="AB103">
        <v>5</v>
      </c>
      <c r="AC103" s="79" t="str">
        <f>REPLACE(INDEX(GroupVertices[Group],MATCH(Edges[[#This Row],[Vertex 1]],GroupVertices[Vertex],0)),1,1,"")</f>
        <v>3</v>
      </c>
      <c r="AD103" s="79" t="str">
        <f>REPLACE(INDEX(GroupVertices[Group],MATCH(Edges[[#This Row],[Vertex 2]],GroupVertices[Vertex],0)),1,1,"")</f>
        <v>4</v>
      </c>
      <c r="AE103" s="34"/>
      <c r="AF103" s="34"/>
      <c r="AG103" s="34"/>
      <c r="AH103" s="34"/>
      <c r="AI103" s="34"/>
      <c r="AJ103" s="34"/>
      <c r="AK103" s="34"/>
      <c r="AL103" s="34"/>
      <c r="AM103" s="34"/>
    </row>
    <row r="104" spans="1:39" ht="15">
      <c r="A104" s="65" t="s">
        <v>199</v>
      </c>
      <c r="B104" s="65" t="s">
        <v>209</v>
      </c>
      <c r="C104" s="66" t="s">
        <v>2088</v>
      </c>
      <c r="D104" s="67">
        <v>5.2</v>
      </c>
      <c r="E104" s="68" t="s">
        <v>137</v>
      </c>
      <c r="F104" s="69">
        <v>23.333333333333336</v>
      </c>
      <c r="G104" s="66"/>
      <c r="H104" s="70"/>
      <c r="I104" s="71"/>
      <c r="J104" s="71"/>
      <c r="K104" s="34"/>
      <c r="L104" s="78">
        <v>104</v>
      </c>
      <c r="M104" s="78"/>
      <c r="N104" s="73"/>
      <c r="O104" s="80" t="s">
        <v>259</v>
      </c>
      <c r="P104" s="80" t="s">
        <v>309</v>
      </c>
      <c r="Q104" s="80" t="s">
        <v>583</v>
      </c>
      <c r="R104" s="80" t="s">
        <v>948</v>
      </c>
      <c r="S104" s="80"/>
      <c r="T104" s="80"/>
      <c r="U104" s="80"/>
      <c r="V104" s="80"/>
      <c r="W104" s="80"/>
      <c r="X104" s="80"/>
      <c r="Y104" s="80"/>
      <c r="Z104" s="80"/>
      <c r="AA104" s="80"/>
      <c r="AB104">
        <v>5</v>
      </c>
      <c r="AC104" s="79" t="str">
        <f>REPLACE(INDEX(GroupVertices[Group],MATCH(Edges[[#This Row],[Vertex 1]],GroupVertices[Vertex],0)),1,1,"")</f>
        <v>3</v>
      </c>
      <c r="AD104" s="79" t="str">
        <f>REPLACE(INDEX(GroupVertices[Group],MATCH(Edges[[#This Row],[Vertex 2]],GroupVertices[Vertex],0)),1,1,"")</f>
        <v>4</v>
      </c>
      <c r="AE104" s="34"/>
      <c r="AF104" s="34"/>
      <c r="AG104" s="34"/>
      <c r="AH104" s="34"/>
      <c r="AI104" s="34"/>
      <c r="AJ104" s="34"/>
      <c r="AK104" s="34"/>
      <c r="AL104" s="34"/>
      <c r="AM104" s="34"/>
    </row>
    <row r="105" spans="1:39" ht="15">
      <c r="A105" s="65" t="s">
        <v>215</v>
      </c>
      <c r="B105" s="65" t="s">
        <v>209</v>
      </c>
      <c r="C105" s="66" t="s">
        <v>2087</v>
      </c>
      <c r="D105" s="67">
        <v>2.8</v>
      </c>
      <c r="E105" s="68" t="s">
        <v>137</v>
      </c>
      <c r="F105" s="69">
        <v>29.833333333333332</v>
      </c>
      <c r="G105" s="66"/>
      <c r="H105" s="70"/>
      <c r="I105" s="71"/>
      <c r="J105" s="71"/>
      <c r="K105" s="34"/>
      <c r="L105" s="78">
        <v>105</v>
      </c>
      <c r="M105" s="78"/>
      <c r="N105" s="73"/>
      <c r="O105" s="80" t="s">
        <v>259</v>
      </c>
      <c r="P105" s="80" t="s">
        <v>311</v>
      </c>
      <c r="Q105" s="80" t="s">
        <v>584</v>
      </c>
      <c r="R105" s="80" t="s">
        <v>950</v>
      </c>
      <c r="S105" s="80"/>
      <c r="T105" s="80"/>
      <c r="U105" s="80"/>
      <c r="V105" s="80"/>
      <c r="W105" s="80"/>
      <c r="X105" s="80"/>
      <c r="Y105" s="80"/>
      <c r="Z105" s="80"/>
      <c r="AA105" s="80"/>
      <c r="AB105">
        <v>2</v>
      </c>
      <c r="AC105" s="79" t="str">
        <f>REPLACE(INDEX(GroupVertices[Group],MATCH(Edges[[#This Row],[Vertex 1]],GroupVertices[Vertex],0)),1,1,"")</f>
        <v>4</v>
      </c>
      <c r="AD105" s="79" t="str">
        <f>REPLACE(INDEX(GroupVertices[Group],MATCH(Edges[[#This Row],[Vertex 2]],GroupVertices[Vertex],0)),1,1,"")</f>
        <v>4</v>
      </c>
      <c r="AE105" s="34"/>
      <c r="AF105" s="34"/>
      <c r="AG105" s="34"/>
      <c r="AH105" s="34"/>
      <c r="AI105" s="34"/>
      <c r="AJ105" s="34"/>
      <c r="AK105" s="34"/>
      <c r="AL105" s="34"/>
      <c r="AM105" s="34"/>
    </row>
    <row r="106" spans="1:39" ht="15">
      <c r="A106" s="65" t="s">
        <v>215</v>
      </c>
      <c r="B106" s="65" t="s">
        <v>209</v>
      </c>
      <c r="C106" s="66" t="s">
        <v>2087</v>
      </c>
      <c r="D106" s="67">
        <v>2.8</v>
      </c>
      <c r="E106" s="68" t="s">
        <v>137</v>
      </c>
      <c r="F106" s="69">
        <v>29.833333333333332</v>
      </c>
      <c r="G106" s="66"/>
      <c r="H106" s="70"/>
      <c r="I106" s="71"/>
      <c r="J106" s="71"/>
      <c r="K106" s="34"/>
      <c r="L106" s="78">
        <v>106</v>
      </c>
      <c r="M106" s="78"/>
      <c r="N106" s="73"/>
      <c r="O106" s="80" t="s">
        <v>259</v>
      </c>
      <c r="P106" s="80" t="s">
        <v>311</v>
      </c>
      <c r="Q106" s="80" t="s">
        <v>585</v>
      </c>
      <c r="R106" s="80" t="s">
        <v>950</v>
      </c>
      <c r="S106" s="80"/>
      <c r="T106" s="80"/>
      <c r="U106" s="80"/>
      <c r="V106" s="80"/>
      <c r="W106" s="80"/>
      <c r="X106" s="80"/>
      <c r="Y106" s="80"/>
      <c r="Z106" s="80"/>
      <c r="AA106" s="80"/>
      <c r="AB106">
        <v>2</v>
      </c>
      <c r="AC106" s="79" t="str">
        <f>REPLACE(INDEX(GroupVertices[Group],MATCH(Edges[[#This Row],[Vertex 1]],GroupVertices[Vertex],0)),1,1,"")</f>
        <v>4</v>
      </c>
      <c r="AD106" s="79" t="str">
        <f>REPLACE(INDEX(GroupVertices[Group],MATCH(Edges[[#This Row],[Vertex 2]],GroupVertices[Vertex],0)),1,1,"")</f>
        <v>4</v>
      </c>
      <c r="AE106" s="34"/>
      <c r="AF106" s="34"/>
      <c r="AG106" s="34"/>
      <c r="AH106" s="34"/>
      <c r="AI106" s="34"/>
      <c r="AJ106" s="34"/>
      <c r="AK106" s="34"/>
      <c r="AL106" s="34"/>
      <c r="AM106" s="34"/>
    </row>
    <row r="107" spans="1:39" ht="15">
      <c r="A107" s="65" t="s">
        <v>216</v>
      </c>
      <c r="B107" s="65" t="s">
        <v>209</v>
      </c>
      <c r="C107" s="66" t="s">
        <v>2087</v>
      </c>
      <c r="D107" s="67">
        <v>2.8</v>
      </c>
      <c r="E107" s="68" t="s">
        <v>137</v>
      </c>
      <c r="F107" s="69">
        <v>29.833333333333332</v>
      </c>
      <c r="G107" s="66"/>
      <c r="H107" s="70"/>
      <c r="I107" s="71"/>
      <c r="J107" s="71"/>
      <c r="K107" s="34"/>
      <c r="L107" s="78">
        <v>107</v>
      </c>
      <c r="M107" s="78"/>
      <c r="N107" s="73"/>
      <c r="O107" s="80" t="s">
        <v>259</v>
      </c>
      <c r="P107" s="80" t="s">
        <v>312</v>
      </c>
      <c r="Q107" s="80" t="s">
        <v>586</v>
      </c>
      <c r="R107" s="80" t="s">
        <v>951</v>
      </c>
      <c r="S107" s="80"/>
      <c r="T107" s="80"/>
      <c r="U107" s="80"/>
      <c r="V107" s="80"/>
      <c r="W107" s="80"/>
      <c r="X107" s="80"/>
      <c r="Y107" s="80"/>
      <c r="Z107" s="80"/>
      <c r="AA107" s="80"/>
      <c r="AB107">
        <v>2</v>
      </c>
      <c r="AC107" s="79" t="str">
        <f>REPLACE(INDEX(GroupVertices[Group],MATCH(Edges[[#This Row],[Vertex 1]],GroupVertices[Vertex],0)),1,1,"")</f>
        <v>4</v>
      </c>
      <c r="AD107" s="79" t="str">
        <f>REPLACE(INDEX(GroupVertices[Group],MATCH(Edges[[#This Row],[Vertex 2]],GroupVertices[Vertex],0)),1,1,"")</f>
        <v>4</v>
      </c>
      <c r="AE107" s="34"/>
      <c r="AF107" s="34"/>
      <c r="AG107" s="34"/>
      <c r="AH107" s="34"/>
      <c r="AI107" s="34"/>
      <c r="AJ107" s="34"/>
      <c r="AK107" s="34"/>
      <c r="AL107" s="34"/>
      <c r="AM107" s="34"/>
    </row>
    <row r="108" spans="1:39" ht="15">
      <c r="A108" s="65" t="s">
        <v>216</v>
      </c>
      <c r="B108" s="65" t="s">
        <v>209</v>
      </c>
      <c r="C108" s="66" t="s">
        <v>2087</v>
      </c>
      <c r="D108" s="67">
        <v>2.8</v>
      </c>
      <c r="E108" s="68" t="s">
        <v>137</v>
      </c>
      <c r="F108" s="69">
        <v>29.833333333333332</v>
      </c>
      <c r="G108" s="66"/>
      <c r="H108" s="70"/>
      <c r="I108" s="71"/>
      <c r="J108" s="71"/>
      <c r="K108" s="34"/>
      <c r="L108" s="78">
        <v>108</v>
      </c>
      <c r="M108" s="78"/>
      <c r="N108" s="73"/>
      <c r="O108" s="80" t="s">
        <v>259</v>
      </c>
      <c r="P108" s="80" t="s">
        <v>303</v>
      </c>
      <c r="Q108" s="80" t="s">
        <v>587</v>
      </c>
      <c r="R108" s="80" t="s">
        <v>941</v>
      </c>
      <c r="S108" s="80"/>
      <c r="T108" s="80"/>
      <c r="U108" s="80"/>
      <c r="V108" s="80"/>
      <c r="W108" s="80"/>
      <c r="X108" s="80"/>
      <c r="Y108" s="80"/>
      <c r="Z108" s="80"/>
      <c r="AA108" s="80"/>
      <c r="AB108">
        <v>2</v>
      </c>
      <c r="AC108" s="79" t="str">
        <f>REPLACE(INDEX(GroupVertices[Group],MATCH(Edges[[#This Row],[Vertex 1]],GroupVertices[Vertex],0)),1,1,"")</f>
        <v>4</v>
      </c>
      <c r="AD108" s="79" t="str">
        <f>REPLACE(INDEX(GroupVertices[Group],MATCH(Edges[[#This Row],[Vertex 2]],GroupVertices[Vertex],0)),1,1,"")</f>
        <v>4</v>
      </c>
      <c r="AE108" s="34"/>
      <c r="AF108" s="34"/>
      <c r="AG108" s="34"/>
      <c r="AH108" s="34"/>
      <c r="AI108" s="34"/>
      <c r="AJ108" s="34"/>
      <c r="AK108" s="34"/>
      <c r="AL108" s="34"/>
      <c r="AM108" s="34"/>
    </row>
    <row r="109" spans="1:39" ht="15">
      <c r="A109" s="65" t="s">
        <v>217</v>
      </c>
      <c r="B109" s="65" t="s">
        <v>211</v>
      </c>
      <c r="C109" s="66" t="s">
        <v>2086</v>
      </c>
      <c r="D109" s="67">
        <v>2</v>
      </c>
      <c r="E109" s="68" t="s">
        <v>133</v>
      </c>
      <c r="F109" s="69">
        <v>32</v>
      </c>
      <c r="G109" s="66"/>
      <c r="H109" s="70"/>
      <c r="I109" s="71"/>
      <c r="J109" s="71"/>
      <c r="K109" s="34"/>
      <c r="L109" s="78">
        <v>109</v>
      </c>
      <c r="M109" s="78"/>
      <c r="N109" s="73"/>
      <c r="O109" s="80" t="s">
        <v>259</v>
      </c>
      <c r="P109" s="80" t="s">
        <v>313</v>
      </c>
      <c r="Q109" s="80" t="s">
        <v>588</v>
      </c>
      <c r="R109" s="80" t="s">
        <v>952</v>
      </c>
      <c r="S109" s="80"/>
      <c r="T109" s="80"/>
      <c r="U109" s="80"/>
      <c r="V109" s="80"/>
      <c r="W109" s="80"/>
      <c r="X109" s="80"/>
      <c r="Y109" s="80"/>
      <c r="Z109" s="80"/>
      <c r="AA109" s="80"/>
      <c r="AB109">
        <v>1</v>
      </c>
      <c r="AC109" s="79" t="str">
        <f>REPLACE(INDEX(GroupVertices[Group],MATCH(Edges[[#This Row],[Vertex 1]],GroupVertices[Vertex],0)),1,1,"")</f>
        <v>4</v>
      </c>
      <c r="AD109" s="79" t="str">
        <f>REPLACE(INDEX(GroupVertices[Group],MATCH(Edges[[#This Row],[Vertex 2]],GroupVertices[Vertex],0)),1,1,"")</f>
        <v>4</v>
      </c>
      <c r="AE109" s="34"/>
      <c r="AF109" s="34"/>
      <c r="AG109" s="34"/>
      <c r="AH109" s="34"/>
      <c r="AI109" s="34"/>
      <c r="AJ109" s="34"/>
      <c r="AK109" s="34"/>
      <c r="AL109" s="34"/>
      <c r="AM109" s="34"/>
    </row>
    <row r="110" spans="1:39" ht="15">
      <c r="A110" s="65" t="s">
        <v>216</v>
      </c>
      <c r="B110" s="65" t="s">
        <v>211</v>
      </c>
      <c r="C110" s="66" t="s">
        <v>2086</v>
      </c>
      <c r="D110" s="67">
        <v>2</v>
      </c>
      <c r="E110" s="68" t="s">
        <v>133</v>
      </c>
      <c r="F110" s="69">
        <v>32</v>
      </c>
      <c r="G110" s="66"/>
      <c r="H110" s="70"/>
      <c r="I110" s="71"/>
      <c r="J110" s="71"/>
      <c r="K110" s="34"/>
      <c r="L110" s="78">
        <v>110</v>
      </c>
      <c r="M110" s="78"/>
      <c r="N110" s="73"/>
      <c r="O110" s="80" t="s">
        <v>259</v>
      </c>
      <c r="P110" s="80" t="s">
        <v>303</v>
      </c>
      <c r="Q110" s="80" t="s">
        <v>587</v>
      </c>
      <c r="R110" s="80" t="s">
        <v>572</v>
      </c>
      <c r="S110" s="80"/>
      <c r="T110" s="80"/>
      <c r="U110" s="80"/>
      <c r="V110" s="80"/>
      <c r="W110" s="80"/>
      <c r="X110" s="80"/>
      <c r="Y110" s="80"/>
      <c r="Z110" s="80"/>
      <c r="AA110" s="80"/>
      <c r="AB110">
        <v>1</v>
      </c>
      <c r="AC110" s="79" t="str">
        <f>REPLACE(INDEX(GroupVertices[Group],MATCH(Edges[[#This Row],[Vertex 1]],GroupVertices[Vertex],0)),1,1,"")</f>
        <v>4</v>
      </c>
      <c r="AD110" s="79" t="str">
        <f>REPLACE(INDEX(GroupVertices[Group],MATCH(Edges[[#This Row],[Vertex 2]],GroupVertices[Vertex],0)),1,1,"")</f>
        <v>4</v>
      </c>
      <c r="AE110" s="34"/>
      <c r="AF110" s="34"/>
      <c r="AG110" s="34"/>
      <c r="AH110" s="34"/>
      <c r="AI110" s="34"/>
      <c r="AJ110" s="34"/>
      <c r="AK110" s="34"/>
      <c r="AL110" s="34"/>
      <c r="AM110" s="34"/>
    </row>
    <row r="111" spans="1:39" ht="15">
      <c r="A111" s="65" t="s">
        <v>213</v>
      </c>
      <c r="B111" s="65" t="s">
        <v>254</v>
      </c>
      <c r="C111" s="66" t="s">
        <v>2087</v>
      </c>
      <c r="D111" s="67">
        <v>2.8</v>
      </c>
      <c r="E111" s="68" t="s">
        <v>137</v>
      </c>
      <c r="F111" s="69">
        <v>29.833333333333332</v>
      </c>
      <c r="G111" s="66"/>
      <c r="H111" s="70"/>
      <c r="I111" s="71"/>
      <c r="J111" s="71"/>
      <c r="K111" s="34"/>
      <c r="L111" s="78">
        <v>111</v>
      </c>
      <c r="M111" s="78"/>
      <c r="N111" s="73"/>
      <c r="O111" s="80" t="s">
        <v>259</v>
      </c>
      <c r="P111" s="80" t="s">
        <v>314</v>
      </c>
      <c r="Q111" s="80" t="s">
        <v>589</v>
      </c>
      <c r="R111" s="80" t="s">
        <v>953</v>
      </c>
      <c r="S111" s="80"/>
      <c r="T111" s="80"/>
      <c r="U111" s="80"/>
      <c r="V111" s="80"/>
      <c r="W111" s="80"/>
      <c r="X111" s="80"/>
      <c r="Y111" s="80"/>
      <c r="Z111" s="80"/>
      <c r="AA111" s="80"/>
      <c r="AB111">
        <v>2</v>
      </c>
      <c r="AC111" s="79" t="str">
        <f>REPLACE(INDEX(GroupVertices[Group],MATCH(Edges[[#This Row],[Vertex 1]],GroupVertices[Vertex],0)),1,1,"")</f>
        <v>4</v>
      </c>
      <c r="AD111" s="79" t="str">
        <f>REPLACE(INDEX(GroupVertices[Group],MATCH(Edges[[#This Row],[Vertex 2]],GroupVertices[Vertex],0)),1,1,"")</f>
        <v>4</v>
      </c>
      <c r="AE111" s="34"/>
      <c r="AF111" s="34"/>
      <c r="AG111" s="34"/>
      <c r="AH111" s="34"/>
      <c r="AI111" s="34"/>
      <c r="AJ111" s="34"/>
      <c r="AK111" s="34"/>
      <c r="AL111" s="34"/>
      <c r="AM111" s="34"/>
    </row>
    <row r="112" spans="1:39" ht="15">
      <c r="A112" s="65" t="s">
        <v>213</v>
      </c>
      <c r="B112" s="65" t="s">
        <v>254</v>
      </c>
      <c r="C112" s="66" t="s">
        <v>2087</v>
      </c>
      <c r="D112" s="67">
        <v>2.8</v>
      </c>
      <c r="E112" s="68" t="s">
        <v>137</v>
      </c>
      <c r="F112" s="69">
        <v>29.833333333333332</v>
      </c>
      <c r="G112" s="66"/>
      <c r="H112" s="70"/>
      <c r="I112" s="71"/>
      <c r="J112" s="71"/>
      <c r="K112" s="34"/>
      <c r="L112" s="78">
        <v>112</v>
      </c>
      <c r="M112" s="78"/>
      <c r="N112" s="73"/>
      <c r="O112" s="80" t="s">
        <v>259</v>
      </c>
      <c r="P112" s="80" t="s">
        <v>315</v>
      </c>
      <c r="Q112" s="80" t="s">
        <v>590</v>
      </c>
      <c r="R112" s="80" t="s">
        <v>954</v>
      </c>
      <c r="S112" s="80"/>
      <c r="T112" s="80"/>
      <c r="U112" s="80"/>
      <c r="V112" s="80"/>
      <c r="W112" s="80"/>
      <c r="X112" s="80"/>
      <c r="Y112" s="80"/>
      <c r="Z112" s="80"/>
      <c r="AA112" s="80"/>
      <c r="AB112">
        <v>2</v>
      </c>
      <c r="AC112" s="79" t="str">
        <f>REPLACE(INDEX(GroupVertices[Group],MATCH(Edges[[#This Row],[Vertex 1]],GroupVertices[Vertex],0)),1,1,"")</f>
        <v>4</v>
      </c>
      <c r="AD112" s="79" t="str">
        <f>REPLACE(INDEX(GroupVertices[Group],MATCH(Edges[[#This Row],[Vertex 2]],GroupVertices[Vertex],0)),1,1,"")</f>
        <v>4</v>
      </c>
      <c r="AE112" s="34"/>
      <c r="AF112" s="34"/>
      <c r="AG112" s="34"/>
      <c r="AH112" s="34"/>
      <c r="AI112" s="34"/>
      <c r="AJ112" s="34"/>
      <c r="AK112" s="34"/>
      <c r="AL112" s="34"/>
      <c r="AM112" s="34"/>
    </row>
    <row r="113" spans="1:39" ht="15">
      <c r="A113" s="65" t="s">
        <v>213</v>
      </c>
      <c r="B113" s="65" t="s">
        <v>221</v>
      </c>
      <c r="C113" s="66" t="s">
        <v>2087</v>
      </c>
      <c r="D113" s="67">
        <v>2.8</v>
      </c>
      <c r="E113" s="68" t="s">
        <v>137</v>
      </c>
      <c r="F113" s="69">
        <v>29.833333333333332</v>
      </c>
      <c r="G113" s="66"/>
      <c r="H113" s="70"/>
      <c r="I113" s="71"/>
      <c r="J113" s="71"/>
      <c r="K113" s="34"/>
      <c r="L113" s="78">
        <v>113</v>
      </c>
      <c r="M113" s="78"/>
      <c r="N113" s="73"/>
      <c r="O113" s="80" t="s">
        <v>259</v>
      </c>
      <c r="P113" s="80" t="s">
        <v>316</v>
      </c>
      <c r="Q113" s="80" t="s">
        <v>591</v>
      </c>
      <c r="R113" s="80" t="s">
        <v>955</v>
      </c>
      <c r="S113" s="80"/>
      <c r="T113" s="80"/>
      <c r="U113" s="80"/>
      <c r="V113" s="80"/>
      <c r="W113" s="80"/>
      <c r="X113" s="80"/>
      <c r="Y113" s="80"/>
      <c r="Z113" s="80"/>
      <c r="AA113" s="80"/>
      <c r="AB113">
        <v>2</v>
      </c>
      <c r="AC113" s="79" t="str">
        <f>REPLACE(INDEX(GroupVertices[Group],MATCH(Edges[[#This Row],[Vertex 1]],GroupVertices[Vertex],0)),1,1,"")</f>
        <v>4</v>
      </c>
      <c r="AD113" s="79" t="str">
        <f>REPLACE(INDEX(GroupVertices[Group],MATCH(Edges[[#This Row],[Vertex 2]],GroupVertices[Vertex],0)),1,1,"")</f>
        <v>2</v>
      </c>
      <c r="AE113" s="34"/>
      <c r="AF113" s="34"/>
      <c r="AG113" s="34"/>
      <c r="AH113" s="34"/>
      <c r="AI113" s="34"/>
      <c r="AJ113" s="34"/>
      <c r="AK113" s="34"/>
      <c r="AL113" s="34"/>
      <c r="AM113" s="34"/>
    </row>
    <row r="114" spans="1:39" ht="15">
      <c r="A114" s="65" t="s">
        <v>213</v>
      </c>
      <c r="B114" s="65" t="s">
        <v>221</v>
      </c>
      <c r="C114" s="66" t="s">
        <v>2087</v>
      </c>
      <c r="D114" s="67">
        <v>2.8</v>
      </c>
      <c r="E114" s="68" t="s">
        <v>137</v>
      </c>
      <c r="F114" s="69">
        <v>29.833333333333332</v>
      </c>
      <c r="G114" s="66"/>
      <c r="H114" s="70"/>
      <c r="I114" s="71"/>
      <c r="J114" s="71"/>
      <c r="K114" s="34"/>
      <c r="L114" s="78">
        <v>114</v>
      </c>
      <c r="M114" s="78"/>
      <c r="N114" s="73"/>
      <c r="O114" s="80" t="s">
        <v>259</v>
      </c>
      <c r="P114" s="80" t="s">
        <v>317</v>
      </c>
      <c r="Q114" s="80" t="s">
        <v>592</v>
      </c>
      <c r="R114" s="80" t="s">
        <v>956</v>
      </c>
      <c r="S114" s="80"/>
      <c r="T114" s="80"/>
      <c r="U114" s="80"/>
      <c r="V114" s="80"/>
      <c r="W114" s="80"/>
      <c r="X114" s="80"/>
      <c r="Y114" s="80"/>
      <c r="Z114" s="80"/>
      <c r="AA114" s="80"/>
      <c r="AB114">
        <v>2</v>
      </c>
      <c r="AC114" s="79" t="str">
        <f>REPLACE(INDEX(GroupVertices[Group],MATCH(Edges[[#This Row],[Vertex 1]],GroupVertices[Vertex],0)),1,1,"")</f>
        <v>4</v>
      </c>
      <c r="AD114" s="79" t="str">
        <f>REPLACE(INDEX(GroupVertices[Group],MATCH(Edges[[#This Row],[Vertex 2]],GroupVertices[Vertex],0)),1,1,"")</f>
        <v>2</v>
      </c>
      <c r="AE114" s="34"/>
      <c r="AF114" s="34"/>
      <c r="AG114" s="34"/>
      <c r="AH114" s="34"/>
      <c r="AI114" s="34"/>
      <c r="AJ114" s="34"/>
      <c r="AK114" s="34"/>
      <c r="AL114" s="34"/>
      <c r="AM114" s="34"/>
    </row>
    <row r="115" spans="1:39" ht="15">
      <c r="A115" s="65" t="s">
        <v>213</v>
      </c>
      <c r="B115" s="65" t="s">
        <v>223</v>
      </c>
      <c r="C115" s="66" t="s">
        <v>2086</v>
      </c>
      <c r="D115" s="67">
        <v>2</v>
      </c>
      <c r="E115" s="68" t="s">
        <v>133</v>
      </c>
      <c r="F115" s="69">
        <v>32</v>
      </c>
      <c r="G115" s="66"/>
      <c r="H115" s="70"/>
      <c r="I115" s="71"/>
      <c r="J115" s="71"/>
      <c r="K115" s="34"/>
      <c r="L115" s="78">
        <v>115</v>
      </c>
      <c r="M115" s="78"/>
      <c r="N115" s="73"/>
      <c r="O115" s="80" t="s">
        <v>259</v>
      </c>
      <c r="P115" s="80" t="s">
        <v>318</v>
      </c>
      <c r="Q115" s="80" t="s">
        <v>593</v>
      </c>
      <c r="R115" s="80" t="s">
        <v>957</v>
      </c>
      <c r="S115" s="80"/>
      <c r="T115" s="80"/>
      <c r="U115" s="80"/>
      <c r="V115" s="80"/>
      <c r="W115" s="80"/>
      <c r="X115" s="80"/>
      <c r="Y115" s="80"/>
      <c r="Z115" s="80"/>
      <c r="AA115" s="80"/>
      <c r="AB115">
        <v>1</v>
      </c>
      <c r="AC115" s="79" t="str">
        <f>REPLACE(INDEX(GroupVertices[Group],MATCH(Edges[[#This Row],[Vertex 1]],GroupVertices[Vertex],0)),1,1,"")</f>
        <v>4</v>
      </c>
      <c r="AD115" s="79" t="str">
        <f>REPLACE(INDEX(GroupVertices[Group],MATCH(Edges[[#This Row],[Vertex 2]],GroupVertices[Vertex],0)),1,1,"")</f>
        <v>4</v>
      </c>
      <c r="AE115" s="34"/>
      <c r="AF115" s="34"/>
      <c r="AG115" s="34"/>
      <c r="AH115" s="34"/>
      <c r="AI115" s="34"/>
      <c r="AJ115" s="34"/>
      <c r="AK115" s="34"/>
      <c r="AL115" s="34"/>
      <c r="AM115" s="34"/>
    </row>
    <row r="116" spans="1:39" ht="15">
      <c r="A116" s="65" t="s">
        <v>213</v>
      </c>
      <c r="B116" s="65" t="s">
        <v>224</v>
      </c>
      <c r="C116" s="66" t="s">
        <v>2087</v>
      </c>
      <c r="D116" s="67">
        <v>2.8</v>
      </c>
      <c r="E116" s="68" t="s">
        <v>137</v>
      </c>
      <c r="F116" s="69">
        <v>29.833333333333332</v>
      </c>
      <c r="G116" s="66"/>
      <c r="H116" s="70"/>
      <c r="I116" s="71"/>
      <c r="J116" s="71"/>
      <c r="K116" s="34"/>
      <c r="L116" s="78">
        <v>116</v>
      </c>
      <c r="M116" s="78"/>
      <c r="N116" s="73"/>
      <c r="O116" s="80" t="s">
        <v>259</v>
      </c>
      <c r="P116" s="80" t="s">
        <v>318</v>
      </c>
      <c r="Q116" s="80" t="s">
        <v>593</v>
      </c>
      <c r="R116" s="80" t="s">
        <v>693</v>
      </c>
      <c r="S116" s="80"/>
      <c r="T116" s="80"/>
      <c r="U116" s="80"/>
      <c r="V116" s="80"/>
      <c r="W116" s="80"/>
      <c r="X116" s="80"/>
      <c r="Y116" s="80"/>
      <c r="Z116" s="80"/>
      <c r="AA116" s="80"/>
      <c r="AB116">
        <v>2</v>
      </c>
      <c r="AC116" s="79" t="str">
        <f>REPLACE(INDEX(GroupVertices[Group],MATCH(Edges[[#This Row],[Vertex 1]],GroupVertices[Vertex],0)),1,1,"")</f>
        <v>4</v>
      </c>
      <c r="AD116" s="79" t="str">
        <f>REPLACE(INDEX(GroupVertices[Group],MATCH(Edges[[#This Row],[Vertex 2]],GroupVertices[Vertex],0)),1,1,"")</f>
        <v>4</v>
      </c>
      <c r="AE116" s="34"/>
      <c r="AF116" s="34"/>
      <c r="AG116" s="34"/>
      <c r="AH116" s="34"/>
      <c r="AI116" s="34"/>
      <c r="AJ116" s="34"/>
      <c r="AK116" s="34"/>
      <c r="AL116" s="34"/>
      <c r="AM116" s="34"/>
    </row>
    <row r="117" spans="1:39" ht="15">
      <c r="A117" s="65" t="s">
        <v>213</v>
      </c>
      <c r="B117" s="65" t="s">
        <v>224</v>
      </c>
      <c r="C117" s="66" t="s">
        <v>2087</v>
      </c>
      <c r="D117" s="67">
        <v>2.8</v>
      </c>
      <c r="E117" s="68" t="s">
        <v>137</v>
      </c>
      <c r="F117" s="69">
        <v>29.833333333333332</v>
      </c>
      <c r="G117" s="66"/>
      <c r="H117" s="70"/>
      <c r="I117" s="71"/>
      <c r="J117" s="71"/>
      <c r="K117" s="34"/>
      <c r="L117" s="78">
        <v>117</v>
      </c>
      <c r="M117" s="78"/>
      <c r="N117" s="73"/>
      <c r="O117" s="80" t="s">
        <v>259</v>
      </c>
      <c r="P117" s="80" t="s">
        <v>315</v>
      </c>
      <c r="Q117" s="80" t="s">
        <v>590</v>
      </c>
      <c r="R117" s="80" t="s">
        <v>620</v>
      </c>
      <c r="S117" s="80"/>
      <c r="T117" s="80"/>
      <c r="U117" s="80"/>
      <c r="V117" s="80"/>
      <c r="W117" s="80"/>
      <c r="X117" s="80"/>
      <c r="Y117" s="80"/>
      <c r="Z117" s="80"/>
      <c r="AA117" s="80"/>
      <c r="AB117">
        <v>2</v>
      </c>
      <c r="AC117" s="79" t="str">
        <f>REPLACE(INDEX(GroupVertices[Group],MATCH(Edges[[#This Row],[Vertex 1]],GroupVertices[Vertex],0)),1,1,"")</f>
        <v>4</v>
      </c>
      <c r="AD117" s="79" t="str">
        <f>REPLACE(INDEX(GroupVertices[Group],MATCH(Edges[[#This Row],[Vertex 2]],GroupVertices[Vertex],0)),1,1,"")</f>
        <v>4</v>
      </c>
      <c r="AE117" s="34"/>
      <c r="AF117" s="34"/>
      <c r="AG117" s="34"/>
      <c r="AH117" s="34"/>
      <c r="AI117" s="34"/>
      <c r="AJ117" s="34"/>
      <c r="AK117" s="34"/>
      <c r="AL117" s="34"/>
      <c r="AM117" s="34"/>
    </row>
    <row r="118" spans="1:39" ht="15">
      <c r="A118" s="65" t="s">
        <v>213</v>
      </c>
      <c r="B118" s="65" t="s">
        <v>210</v>
      </c>
      <c r="C118" s="66" t="s">
        <v>2087</v>
      </c>
      <c r="D118" s="67">
        <v>2.8</v>
      </c>
      <c r="E118" s="68" t="s">
        <v>137</v>
      </c>
      <c r="F118" s="69">
        <v>29.833333333333332</v>
      </c>
      <c r="G118" s="66"/>
      <c r="H118" s="70"/>
      <c r="I118" s="71"/>
      <c r="J118" s="71"/>
      <c r="K118" s="34"/>
      <c r="L118" s="78">
        <v>118</v>
      </c>
      <c r="M118" s="78"/>
      <c r="N118" s="73"/>
      <c r="O118" s="80" t="s">
        <v>259</v>
      </c>
      <c r="P118" s="80" t="s">
        <v>318</v>
      </c>
      <c r="Q118" s="80" t="s">
        <v>593</v>
      </c>
      <c r="R118" s="80" t="s">
        <v>697</v>
      </c>
      <c r="S118" s="80"/>
      <c r="T118" s="80"/>
      <c r="U118" s="80"/>
      <c r="V118" s="80"/>
      <c r="W118" s="80"/>
      <c r="X118" s="80"/>
      <c r="Y118" s="80"/>
      <c r="Z118" s="80"/>
      <c r="AA118" s="80"/>
      <c r="AB118">
        <v>2</v>
      </c>
      <c r="AC118" s="79" t="str">
        <f>REPLACE(INDEX(GroupVertices[Group],MATCH(Edges[[#This Row],[Vertex 1]],GroupVertices[Vertex],0)),1,1,"")</f>
        <v>4</v>
      </c>
      <c r="AD118" s="79" t="str">
        <f>REPLACE(INDEX(GroupVertices[Group],MATCH(Edges[[#This Row],[Vertex 2]],GroupVertices[Vertex],0)),1,1,"")</f>
        <v>4</v>
      </c>
      <c r="AE118" s="34"/>
      <c r="AF118" s="34"/>
      <c r="AG118" s="34"/>
      <c r="AH118" s="34"/>
      <c r="AI118" s="34"/>
      <c r="AJ118" s="34"/>
      <c r="AK118" s="34"/>
      <c r="AL118" s="34"/>
      <c r="AM118" s="34"/>
    </row>
    <row r="119" spans="1:39" ht="15">
      <c r="A119" s="65" t="s">
        <v>213</v>
      </c>
      <c r="B119" s="65" t="s">
        <v>210</v>
      </c>
      <c r="C119" s="66" t="s">
        <v>2087</v>
      </c>
      <c r="D119" s="67">
        <v>2.8</v>
      </c>
      <c r="E119" s="68" t="s">
        <v>137</v>
      </c>
      <c r="F119" s="69">
        <v>29.833333333333332</v>
      </c>
      <c r="G119" s="66"/>
      <c r="H119" s="70"/>
      <c r="I119" s="71"/>
      <c r="J119" s="71"/>
      <c r="K119" s="34"/>
      <c r="L119" s="78">
        <v>119</v>
      </c>
      <c r="M119" s="78"/>
      <c r="N119" s="73"/>
      <c r="O119" s="80" t="s">
        <v>259</v>
      </c>
      <c r="P119" s="80" t="s">
        <v>315</v>
      </c>
      <c r="Q119" s="80" t="s">
        <v>590</v>
      </c>
      <c r="R119" s="80" t="s">
        <v>621</v>
      </c>
      <c r="S119" s="80"/>
      <c r="T119" s="80"/>
      <c r="U119" s="80"/>
      <c r="V119" s="80"/>
      <c r="W119" s="80"/>
      <c r="X119" s="80"/>
      <c r="Y119" s="80"/>
      <c r="Z119" s="80"/>
      <c r="AA119" s="80"/>
      <c r="AB119">
        <v>2</v>
      </c>
      <c r="AC119" s="79" t="str">
        <f>REPLACE(INDEX(GroupVertices[Group],MATCH(Edges[[#This Row],[Vertex 1]],GroupVertices[Vertex],0)),1,1,"")</f>
        <v>4</v>
      </c>
      <c r="AD119" s="79" t="str">
        <f>REPLACE(INDEX(GroupVertices[Group],MATCH(Edges[[#This Row],[Vertex 2]],GroupVertices[Vertex],0)),1,1,"")</f>
        <v>4</v>
      </c>
      <c r="AE119" s="34"/>
      <c r="AF119" s="34"/>
      <c r="AG119" s="34"/>
      <c r="AH119" s="34"/>
      <c r="AI119" s="34"/>
      <c r="AJ119" s="34"/>
      <c r="AK119" s="34"/>
      <c r="AL119" s="34"/>
      <c r="AM119" s="34"/>
    </row>
    <row r="120" spans="1:39" ht="15">
      <c r="A120" s="65" t="s">
        <v>213</v>
      </c>
      <c r="B120" s="65" t="s">
        <v>235</v>
      </c>
      <c r="C120" s="66" t="s">
        <v>2086</v>
      </c>
      <c r="D120" s="67">
        <v>2</v>
      </c>
      <c r="E120" s="68" t="s">
        <v>133</v>
      </c>
      <c r="F120" s="69">
        <v>32</v>
      </c>
      <c r="G120" s="66"/>
      <c r="H120" s="70"/>
      <c r="I120" s="71"/>
      <c r="J120" s="71"/>
      <c r="K120" s="34"/>
      <c r="L120" s="78">
        <v>120</v>
      </c>
      <c r="M120" s="78"/>
      <c r="N120" s="73"/>
      <c r="O120" s="80" t="s">
        <v>259</v>
      </c>
      <c r="P120" s="80" t="s">
        <v>318</v>
      </c>
      <c r="Q120" s="80" t="s">
        <v>593</v>
      </c>
      <c r="R120" s="80" t="s">
        <v>698</v>
      </c>
      <c r="S120" s="80"/>
      <c r="T120" s="80"/>
      <c r="U120" s="80"/>
      <c r="V120" s="80"/>
      <c r="W120" s="80"/>
      <c r="X120" s="80"/>
      <c r="Y120" s="80"/>
      <c r="Z120" s="80"/>
      <c r="AA120" s="80"/>
      <c r="AB120">
        <v>1</v>
      </c>
      <c r="AC120" s="79" t="str">
        <f>REPLACE(INDEX(GroupVertices[Group],MATCH(Edges[[#This Row],[Vertex 1]],GroupVertices[Vertex],0)),1,1,"")</f>
        <v>4</v>
      </c>
      <c r="AD120" s="79" t="str">
        <f>REPLACE(INDEX(GroupVertices[Group],MATCH(Edges[[#This Row],[Vertex 2]],GroupVertices[Vertex],0)),1,1,"")</f>
        <v>5</v>
      </c>
      <c r="AE120" s="34"/>
      <c r="AF120" s="34"/>
      <c r="AG120" s="34"/>
      <c r="AH120" s="34"/>
      <c r="AI120" s="34"/>
      <c r="AJ120" s="34"/>
      <c r="AK120" s="34"/>
      <c r="AL120" s="34"/>
      <c r="AM120" s="34"/>
    </row>
    <row r="121" spans="1:39" ht="15">
      <c r="A121" s="65" t="s">
        <v>213</v>
      </c>
      <c r="B121" s="65" t="s">
        <v>192</v>
      </c>
      <c r="C121" s="66" t="s">
        <v>2090</v>
      </c>
      <c r="D121" s="67">
        <v>4.4</v>
      </c>
      <c r="E121" s="68" t="s">
        <v>137</v>
      </c>
      <c r="F121" s="69">
        <v>25.5</v>
      </c>
      <c r="G121" s="66"/>
      <c r="H121" s="70"/>
      <c r="I121" s="71"/>
      <c r="J121" s="71"/>
      <c r="K121" s="34"/>
      <c r="L121" s="78">
        <v>121</v>
      </c>
      <c r="M121" s="78"/>
      <c r="N121" s="73"/>
      <c r="O121" s="80" t="s">
        <v>259</v>
      </c>
      <c r="P121" s="80" t="s">
        <v>319</v>
      </c>
      <c r="Q121" s="80" t="s">
        <v>594</v>
      </c>
      <c r="R121" s="80" t="s">
        <v>958</v>
      </c>
      <c r="S121" s="80"/>
      <c r="T121" s="80"/>
      <c r="U121" s="80"/>
      <c r="V121" s="80"/>
      <c r="W121" s="80"/>
      <c r="X121" s="80"/>
      <c r="Y121" s="80"/>
      <c r="Z121" s="80"/>
      <c r="AA121" s="80"/>
      <c r="AB121">
        <v>4</v>
      </c>
      <c r="AC121" s="79" t="str">
        <f>REPLACE(INDEX(GroupVertices[Group],MATCH(Edges[[#This Row],[Vertex 1]],GroupVertices[Vertex],0)),1,1,"")</f>
        <v>4</v>
      </c>
      <c r="AD121" s="79" t="str">
        <f>REPLACE(INDEX(GroupVertices[Group],MATCH(Edges[[#This Row],[Vertex 2]],GroupVertices[Vertex],0)),1,1,"")</f>
        <v>5</v>
      </c>
      <c r="AE121" s="34"/>
      <c r="AF121" s="34"/>
      <c r="AG121" s="34"/>
      <c r="AH121" s="34"/>
      <c r="AI121" s="34"/>
      <c r="AJ121" s="34"/>
      <c r="AK121" s="34"/>
      <c r="AL121" s="34"/>
      <c r="AM121" s="34"/>
    </row>
    <row r="122" spans="1:39" ht="15">
      <c r="A122" s="65" t="s">
        <v>213</v>
      </c>
      <c r="B122" s="65" t="s">
        <v>192</v>
      </c>
      <c r="C122" s="66" t="s">
        <v>2090</v>
      </c>
      <c r="D122" s="67">
        <v>4.4</v>
      </c>
      <c r="E122" s="68" t="s">
        <v>137</v>
      </c>
      <c r="F122" s="69">
        <v>25.5</v>
      </c>
      <c r="G122" s="66"/>
      <c r="H122" s="70"/>
      <c r="I122" s="71"/>
      <c r="J122" s="71"/>
      <c r="K122" s="34"/>
      <c r="L122" s="78">
        <v>122</v>
      </c>
      <c r="M122" s="78"/>
      <c r="N122" s="73"/>
      <c r="O122" s="80" t="s">
        <v>259</v>
      </c>
      <c r="P122" s="80" t="s">
        <v>319</v>
      </c>
      <c r="Q122" s="80" t="s">
        <v>595</v>
      </c>
      <c r="R122" s="80" t="s">
        <v>958</v>
      </c>
      <c r="S122" s="80"/>
      <c r="T122" s="80"/>
      <c r="U122" s="80"/>
      <c r="V122" s="80"/>
      <c r="W122" s="80"/>
      <c r="X122" s="80"/>
      <c r="Y122" s="80"/>
      <c r="Z122" s="80"/>
      <c r="AA122" s="80"/>
      <c r="AB122">
        <v>4</v>
      </c>
      <c r="AC122" s="79" t="str">
        <f>REPLACE(INDEX(GroupVertices[Group],MATCH(Edges[[#This Row],[Vertex 1]],GroupVertices[Vertex],0)),1,1,"")</f>
        <v>4</v>
      </c>
      <c r="AD122" s="79" t="str">
        <f>REPLACE(INDEX(GroupVertices[Group],MATCH(Edges[[#This Row],[Vertex 2]],GroupVertices[Vertex],0)),1,1,"")</f>
        <v>5</v>
      </c>
      <c r="AE122" s="34"/>
      <c r="AF122" s="34"/>
      <c r="AG122" s="34"/>
      <c r="AH122" s="34"/>
      <c r="AI122" s="34"/>
      <c r="AJ122" s="34"/>
      <c r="AK122" s="34"/>
      <c r="AL122" s="34"/>
      <c r="AM122" s="34"/>
    </row>
    <row r="123" spans="1:39" ht="15">
      <c r="A123" s="65" t="s">
        <v>213</v>
      </c>
      <c r="B123" s="65" t="s">
        <v>192</v>
      </c>
      <c r="C123" s="66" t="s">
        <v>2090</v>
      </c>
      <c r="D123" s="67">
        <v>4.4</v>
      </c>
      <c r="E123" s="68" t="s">
        <v>137</v>
      </c>
      <c r="F123" s="69">
        <v>25.5</v>
      </c>
      <c r="G123" s="66"/>
      <c r="H123" s="70"/>
      <c r="I123" s="71"/>
      <c r="J123" s="71"/>
      <c r="K123" s="34"/>
      <c r="L123" s="78">
        <v>123</v>
      </c>
      <c r="M123" s="78"/>
      <c r="N123" s="73"/>
      <c r="O123" s="80" t="s">
        <v>259</v>
      </c>
      <c r="P123" s="80" t="s">
        <v>319</v>
      </c>
      <c r="Q123" s="80" t="s">
        <v>596</v>
      </c>
      <c r="R123" s="80" t="s">
        <v>958</v>
      </c>
      <c r="S123" s="80"/>
      <c r="T123" s="80"/>
      <c r="U123" s="80"/>
      <c r="V123" s="80"/>
      <c r="W123" s="80"/>
      <c r="X123" s="80"/>
      <c r="Y123" s="80"/>
      <c r="Z123" s="80"/>
      <c r="AA123" s="80"/>
      <c r="AB123">
        <v>4</v>
      </c>
      <c r="AC123" s="79" t="str">
        <f>REPLACE(INDEX(GroupVertices[Group],MATCH(Edges[[#This Row],[Vertex 1]],GroupVertices[Vertex],0)),1,1,"")</f>
        <v>4</v>
      </c>
      <c r="AD123" s="79" t="str">
        <f>REPLACE(INDEX(GroupVertices[Group],MATCH(Edges[[#This Row],[Vertex 2]],GroupVertices[Vertex],0)),1,1,"")</f>
        <v>5</v>
      </c>
      <c r="AE123" s="34"/>
      <c r="AF123" s="34"/>
      <c r="AG123" s="34"/>
      <c r="AH123" s="34"/>
      <c r="AI123" s="34"/>
      <c r="AJ123" s="34"/>
      <c r="AK123" s="34"/>
      <c r="AL123" s="34"/>
      <c r="AM123" s="34"/>
    </row>
    <row r="124" spans="1:39" ht="15">
      <c r="A124" s="65" t="s">
        <v>213</v>
      </c>
      <c r="B124" s="65" t="s">
        <v>192</v>
      </c>
      <c r="C124" s="66" t="s">
        <v>2090</v>
      </c>
      <c r="D124" s="67">
        <v>4.4</v>
      </c>
      <c r="E124" s="68" t="s">
        <v>137</v>
      </c>
      <c r="F124" s="69">
        <v>25.5</v>
      </c>
      <c r="G124" s="66"/>
      <c r="H124" s="70"/>
      <c r="I124" s="71"/>
      <c r="J124" s="71"/>
      <c r="K124" s="34"/>
      <c r="L124" s="78">
        <v>124</v>
      </c>
      <c r="M124" s="78"/>
      <c r="N124" s="73"/>
      <c r="O124" s="80" t="s">
        <v>259</v>
      </c>
      <c r="P124" s="80" t="s">
        <v>320</v>
      </c>
      <c r="Q124" s="80" t="s">
        <v>597</v>
      </c>
      <c r="R124" s="80" t="s">
        <v>959</v>
      </c>
      <c r="S124" s="80"/>
      <c r="T124" s="80"/>
      <c r="U124" s="80"/>
      <c r="V124" s="80"/>
      <c r="W124" s="80"/>
      <c r="X124" s="80"/>
      <c r="Y124" s="80"/>
      <c r="Z124" s="80"/>
      <c r="AA124" s="80"/>
      <c r="AB124">
        <v>4</v>
      </c>
      <c r="AC124" s="79" t="str">
        <f>REPLACE(INDEX(GroupVertices[Group],MATCH(Edges[[#This Row],[Vertex 1]],GroupVertices[Vertex],0)),1,1,"")</f>
        <v>4</v>
      </c>
      <c r="AD124" s="79" t="str">
        <f>REPLACE(INDEX(GroupVertices[Group],MATCH(Edges[[#This Row],[Vertex 2]],GroupVertices[Vertex],0)),1,1,"")</f>
        <v>5</v>
      </c>
      <c r="AE124" s="34"/>
      <c r="AF124" s="34"/>
      <c r="AG124" s="34"/>
      <c r="AH124" s="34"/>
      <c r="AI124" s="34"/>
      <c r="AJ124" s="34"/>
      <c r="AK124" s="34"/>
      <c r="AL124" s="34"/>
      <c r="AM124" s="34"/>
    </row>
    <row r="125" spans="1:39" ht="15">
      <c r="A125" s="65" t="s">
        <v>213</v>
      </c>
      <c r="B125" s="65" t="s">
        <v>206</v>
      </c>
      <c r="C125" s="66" t="s">
        <v>2086</v>
      </c>
      <c r="D125" s="67">
        <v>2</v>
      </c>
      <c r="E125" s="68" t="s">
        <v>133</v>
      </c>
      <c r="F125" s="69">
        <v>32</v>
      </c>
      <c r="G125" s="66"/>
      <c r="H125" s="70"/>
      <c r="I125" s="71"/>
      <c r="J125" s="71"/>
      <c r="K125" s="34"/>
      <c r="L125" s="78">
        <v>125</v>
      </c>
      <c r="M125" s="78"/>
      <c r="N125" s="73"/>
      <c r="O125" s="80" t="s">
        <v>259</v>
      </c>
      <c r="P125" s="80" t="s">
        <v>321</v>
      </c>
      <c r="Q125" s="80" t="s">
        <v>598</v>
      </c>
      <c r="R125" s="80" t="s">
        <v>960</v>
      </c>
      <c r="S125" s="80"/>
      <c r="T125" s="80"/>
      <c r="U125" s="80"/>
      <c r="V125" s="80"/>
      <c r="W125" s="80"/>
      <c r="X125" s="80"/>
      <c r="Y125" s="80"/>
      <c r="Z125" s="80"/>
      <c r="AA125" s="80"/>
      <c r="AB125">
        <v>1</v>
      </c>
      <c r="AC125" s="79" t="str">
        <f>REPLACE(INDEX(GroupVertices[Group],MATCH(Edges[[#This Row],[Vertex 1]],GroupVertices[Vertex],0)),1,1,"")</f>
        <v>4</v>
      </c>
      <c r="AD125" s="79" t="str">
        <f>REPLACE(INDEX(GroupVertices[Group],MATCH(Edges[[#This Row],[Vertex 2]],GroupVertices[Vertex],0)),1,1,"")</f>
        <v>2</v>
      </c>
      <c r="AE125" s="34"/>
      <c r="AF125" s="34"/>
      <c r="AG125" s="34"/>
      <c r="AH125" s="34"/>
      <c r="AI125" s="34"/>
      <c r="AJ125" s="34"/>
      <c r="AK125" s="34"/>
      <c r="AL125" s="34"/>
      <c r="AM125" s="34"/>
    </row>
    <row r="126" spans="1:39" ht="15">
      <c r="A126" s="65" t="s">
        <v>198</v>
      </c>
      <c r="B126" s="65" t="s">
        <v>213</v>
      </c>
      <c r="C126" s="66" t="s">
        <v>2086</v>
      </c>
      <c r="D126" s="67">
        <v>2</v>
      </c>
      <c r="E126" s="68" t="s">
        <v>133</v>
      </c>
      <c r="F126" s="69">
        <v>32</v>
      </c>
      <c r="G126" s="66"/>
      <c r="H126" s="70"/>
      <c r="I126" s="71"/>
      <c r="J126" s="71"/>
      <c r="K126" s="34"/>
      <c r="L126" s="78">
        <v>126</v>
      </c>
      <c r="M126" s="78"/>
      <c r="N126" s="73"/>
      <c r="O126" s="80" t="s">
        <v>259</v>
      </c>
      <c r="P126" s="80" t="s">
        <v>318</v>
      </c>
      <c r="Q126" s="80" t="s">
        <v>599</v>
      </c>
      <c r="R126" s="80" t="s">
        <v>593</v>
      </c>
      <c r="S126" s="80"/>
      <c r="T126" s="80"/>
      <c r="U126" s="80"/>
      <c r="V126" s="80"/>
      <c r="W126" s="80"/>
      <c r="X126" s="80"/>
      <c r="Y126" s="80"/>
      <c r="Z126" s="80"/>
      <c r="AA126" s="80"/>
      <c r="AB126">
        <v>1</v>
      </c>
      <c r="AC126" s="79" t="str">
        <f>REPLACE(INDEX(GroupVertices[Group],MATCH(Edges[[#This Row],[Vertex 1]],GroupVertices[Vertex],0)),1,1,"")</f>
        <v>3</v>
      </c>
      <c r="AD126" s="79" t="str">
        <f>REPLACE(INDEX(GroupVertices[Group],MATCH(Edges[[#This Row],[Vertex 2]],GroupVertices[Vertex],0)),1,1,"")</f>
        <v>4</v>
      </c>
      <c r="AE126" s="34"/>
      <c r="AF126" s="34"/>
      <c r="AG126" s="34"/>
      <c r="AH126" s="34"/>
      <c r="AI126" s="34"/>
      <c r="AJ126" s="34"/>
      <c r="AK126" s="34"/>
      <c r="AL126" s="34"/>
      <c r="AM126" s="34"/>
    </row>
    <row r="127" spans="1:39" ht="15">
      <c r="A127" s="65" t="s">
        <v>194</v>
      </c>
      <c r="B127" s="65" t="s">
        <v>213</v>
      </c>
      <c r="C127" s="66" t="s">
        <v>2086</v>
      </c>
      <c r="D127" s="67">
        <v>2</v>
      </c>
      <c r="E127" s="68" t="s">
        <v>133</v>
      </c>
      <c r="F127" s="69">
        <v>32</v>
      </c>
      <c r="G127" s="66"/>
      <c r="H127" s="70"/>
      <c r="I127" s="71"/>
      <c r="J127" s="71"/>
      <c r="K127" s="34"/>
      <c r="L127" s="78">
        <v>127</v>
      </c>
      <c r="M127" s="78"/>
      <c r="N127" s="73"/>
      <c r="O127" s="80" t="s">
        <v>259</v>
      </c>
      <c r="P127" s="80" t="s">
        <v>318</v>
      </c>
      <c r="Q127" s="80" t="s">
        <v>600</v>
      </c>
      <c r="R127" s="80" t="s">
        <v>593</v>
      </c>
      <c r="S127" s="80"/>
      <c r="T127" s="80"/>
      <c r="U127" s="80"/>
      <c r="V127" s="80"/>
      <c r="W127" s="80"/>
      <c r="X127" s="80"/>
      <c r="Y127" s="80"/>
      <c r="Z127" s="80"/>
      <c r="AA127" s="80"/>
      <c r="AB127">
        <v>1</v>
      </c>
      <c r="AC127" s="79" t="str">
        <f>REPLACE(INDEX(GroupVertices[Group],MATCH(Edges[[#This Row],[Vertex 1]],GroupVertices[Vertex],0)),1,1,"")</f>
        <v>3</v>
      </c>
      <c r="AD127" s="79" t="str">
        <f>REPLACE(INDEX(GroupVertices[Group],MATCH(Edges[[#This Row],[Vertex 2]],GroupVertices[Vertex],0)),1,1,"")</f>
        <v>4</v>
      </c>
      <c r="AE127" s="34"/>
      <c r="AF127" s="34"/>
      <c r="AG127" s="34"/>
      <c r="AH127" s="34"/>
      <c r="AI127" s="34"/>
      <c r="AJ127" s="34"/>
      <c r="AK127" s="34"/>
      <c r="AL127" s="34"/>
      <c r="AM127" s="34"/>
    </row>
    <row r="128" spans="1:39" ht="15">
      <c r="A128" s="65" t="s">
        <v>214</v>
      </c>
      <c r="B128" s="65" t="s">
        <v>213</v>
      </c>
      <c r="C128" s="66" t="s">
        <v>2089</v>
      </c>
      <c r="D128" s="67">
        <v>6</v>
      </c>
      <c r="E128" s="68" t="s">
        <v>137</v>
      </c>
      <c r="F128" s="69">
        <v>19</v>
      </c>
      <c r="G128" s="66"/>
      <c r="H128" s="70"/>
      <c r="I128" s="71"/>
      <c r="J128" s="71"/>
      <c r="K128" s="34"/>
      <c r="L128" s="78">
        <v>128</v>
      </c>
      <c r="M128" s="78"/>
      <c r="N128" s="73"/>
      <c r="O128" s="80" t="s">
        <v>259</v>
      </c>
      <c r="P128" s="80" t="s">
        <v>322</v>
      </c>
      <c r="Q128" s="80" t="s">
        <v>601</v>
      </c>
      <c r="R128" s="80" t="s">
        <v>961</v>
      </c>
      <c r="S128" s="80" t="s">
        <v>1160</v>
      </c>
      <c r="T128" s="80"/>
      <c r="U128" s="80" t="s">
        <v>1172</v>
      </c>
      <c r="V128" s="80"/>
      <c r="W128" s="80"/>
      <c r="X128" s="80"/>
      <c r="Y128" s="80" t="s">
        <v>1180</v>
      </c>
      <c r="Z128" s="80" t="s">
        <v>1193</v>
      </c>
      <c r="AA128" s="80"/>
      <c r="AB128">
        <v>7</v>
      </c>
      <c r="AC128" s="79" t="str">
        <f>REPLACE(INDEX(GroupVertices[Group],MATCH(Edges[[#This Row],[Vertex 1]],GroupVertices[Vertex],0)),1,1,"")</f>
        <v>4</v>
      </c>
      <c r="AD128" s="79" t="str">
        <f>REPLACE(INDEX(GroupVertices[Group],MATCH(Edges[[#This Row],[Vertex 2]],GroupVertices[Vertex],0)),1,1,"")</f>
        <v>4</v>
      </c>
      <c r="AE128" s="34"/>
      <c r="AF128" s="34"/>
      <c r="AG128" s="34"/>
      <c r="AH128" s="34"/>
      <c r="AI128" s="34"/>
      <c r="AJ128" s="34"/>
      <c r="AK128" s="34"/>
      <c r="AL128" s="34"/>
      <c r="AM128" s="34"/>
    </row>
    <row r="129" spans="1:39" ht="15">
      <c r="A129" s="65" t="s">
        <v>214</v>
      </c>
      <c r="B129" s="65" t="s">
        <v>213</v>
      </c>
      <c r="C129" s="66" t="s">
        <v>2089</v>
      </c>
      <c r="D129" s="67">
        <v>6</v>
      </c>
      <c r="E129" s="68" t="s">
        <v>137</v>
      </c>
      <c r="F129" s="69">
        <v>19</v>
      </c>
      <c r="G129" s="66"/>
      <c r="H129" s="70"/>
      <c r="I129" s="71"/>
      <c r="J129" s="71"/>
      <c r="K129" s="34"/>
      <c r="L129" s="78">
        <v>129</v>
      </c>
      <c r="M129" s="78"/>
      <c r="N129" s="73"/>
      <c r="O129" s="80" t="s">
        <v>259</v>
      </c>
      <c r="P129" s="80" t="s">
        <v>322</v>
      </c>
      <c r="Q129" s="80" t="s">
        <v>601</v>
      </c>
      <c r="R129" s="80" t="s">
        <v>962</v>
      </c>
      <c r="S129" s="80" t="s">
        <v>1160</v>
      </c>
      <c r="T129" s="80"/>
      <c r="U129" s="80" t="s">
        <v>1172</v>
      </c>
      <c r="V129" s="80"/>
      <c r="W129" s="80"/>
      <c r="X129" s="80"/>
      <c r="Y129" s="80" t="s">
        <v>1180</v>
      </c>
      <c r="Z129" s="80" t="s">
        <v>1193</v>
      </c>
      <c r="AA129" s="80"/>
      <c r="AB129">
        <v>7</v>
      </c>
      <c r="AC129" s="79" t="str">
        <f>REPLACE(INDEX(GroupVertices[Group],MATCH(Edges[[#This Row],[Vertex 1]],GroupVertices[Vertex],0)),1,1,"")</f>
        <v>4</v>
      </c>
      <c r="AD129" s="79" t="str">
        <f>REPLACE(INDEX(GroupVertices[Group],MATCH(Edges[[#This Row],[Vertex 2]],GroupVertices[Vertex],0)),1,1,"")</f>
        <v>4</v>
      </c>
      <c r="AE129" s="34"/>
      <c r="AF129" s="34"/>
      <c r="AG129" s="34"/>
      <c r="AH129" s="34"/>
      <c r="AI129" s="34"/>
      <c r="AJ129" s="34"/>
      <c r="AK129" s="34"/>
      <c r="AL129" s="34"/>
      <c r="AM129" s="34"/>
    </row>
    <row r="130" spans="1:39" ht="15">
      <c r="A130" s="65" t="s">
        <v>214</v>
      </c>
      <c r="B130" s="65" t="s">
        <v>213</v>
      </c>
      <c r="C130" s="66" t="s">
        <v>2089</v>
      </c>
      <c r="D130" s="67">
        <v>6</v>
      </c>
      <c r="E130" s="68" t="s">
        <v>137</v>
      </c>
      <c r="F130" s="69">
        <v>19</v>
      </c>
      <c r="G130" s="66"/>
      <c r="H130" s="70"/>
      <c r="I130" s="71"/>
      <c r="J130" s="71"/>
      <c r="K130" s="34"/>
      <c r="L130" s="78">
        <v>130</v>
      </c>
      <c r="M130" s="78"/>
      <c r="N130" s="73"/>
      <c r="O130" s="80" t="s">
        <v>259</v>
      </c>
      <c r="P130" s="80" t="s">
        <v>322</v>
      </c>
      <c r="Q130" s="80" t="s">
        <v>601</v>
      </c>
      <c r="R130" s="80" t="s">
        <v>963</v>
      </c>
      <c r="S130" s="80" t="s">
        <v>1160</v>
      </c>
      <c r="T130" s="80" t="s">
        <v>1168</v>
      </c>
      <c r="U130" s="80" t="s">
        <v>1172</v>
      </c>
      <c r="V130" s="80" t="s">
        <v>1172</v>
      </c>
      <c r="W130" s="80"/>
      <c r="X130" s="80"/>
      <c r="Y130" s="80" t="s">
        <v>1181</v>
      </c>
      <c r="Z130" s="80" t="s">
        <v>1194</v>
      </c>
      <c r="AA130" s="80"/>
      <c r="AB130">
        <v>7</v>
      </c>
      <c r="AC130" s="79" t="str">
        <f>REPLACE(INDEX(GroupVertices[Group],MATCH(Edges[[#This Row],[Vertex 1]],GroupVertices[Vertex],0)),1,1,"")</f>
        <v>4</v>
      </c>
      <c r="AD130" s="79" t="str">
        <f>REPLACE(INDEX(GroupVertices[Group],MATCH(Edges[[#This Row],[Vertex 2]],GroupVertices[Vertex],0)),1,1,"")</f>
        <v>4</v>
      </c>
      <c r="AE130" s="34"/>
      <c r="AF130" s="34"/>
      <c r="AG130" s="34"/>
      <c r="AH130" s="34"/>
      <c r="AI130" s="34"/>
      <c r="AJ130" s="34"/>
      <c r="AK130" s="34"/>
      <c r="AL130" s="34"/>
      <c r="AM130" s="34"/>
    </row>
    <row r="131" spans="1:39" ht="15">
      <c r="A131" s="65" t="s">
        <v>214</v>
      </c>
      <c r="B131" s="65" t="s">
        <v>213</v>
      </c>
      <c r="C131" s="66" t="s">
        <v>2089</v>
      </c>
      <c r="D131" s="67">
        <v>6</v>
      </c>
      <c r="E131" s="68" t="s">
        <v>137</v>
      </c>
      <c r="F131" s="69">
        <v>19</v>
      </c>
      <c r="G131" s="66"/>
      <c r="H131" s="70"/>
      <c r="I131" s="71"/>
      <c r="J131" s="71"/>
      <c r="K131" s="34"/>
      <c r="L131" s="78">
        <v>131</v>
      </c>
      <c r="M131" s="78"/>
      <c r="N131" s="73"/>
      <c r="O131" s="80" t="s">
        <v>259</v>
      </c>
      <c r="P131" s="80" t="s">
        <v>322</v>
      </c>
      <c r="Q131" s="80" t="s">
        <v>602</v>
      </c>
      <c r="R131" s="80" t="s">
        <v>961</v>
      </c>
      <c r="S131" s="80"/>
      <c r="T131" s="80"/>
      <c r="U131" s="80"/>
      <c r="V131" s="80"/>
      <c r="W131" s="80"/>
      <c r="X131" s="80"/>
      <c r="Y131" s="80"/>
      <c r="Z131" s="80"/>
      <c r="AA131" s="80"/>
      <c r="AB131">
        <v>7</v>
      </c>
      <c r="AC131" s="79" t="str">
        <f>REPLACE(INDEX(GroupVertices[Group],MATCH(Edges[[#This Row],[Vertex 1]],GroupVertices[Vertex],0)),1,1,"")</f>
        <v>4</v>
      </c>
      <c r="AD131" s="79" t="str">
        <f>REPLACE(INDEX(GroupVertices[Group],MATCH(Edges[[#This Row],[Vertex 2]],GroupVertices[Vertex],0)),1,1,"")</f>
        <v>4</v>
      </c>
      <c r="AE131" s="34"/>
      <c r="AF131" s="34"/>
      <c r="AG131" s="34"/>
      <c r="AH131" s="34"/>
      <c r="AI131" s="34"/>
      <c r="AJ131" s="34"/>
      <c r="AK131" s="34"/>
      <c r="AL131" s="34"/>
      <c r="AM131" s="34"/>
    </row>
    <row r="132" spans="1:39" ht="15">
      <c r="A132" s="65" t="s">
        <v>214</v>
      </c>
      <c r="B132" s="65" t="s">
        <v>213</v>
      </c>
      <c r="C132" s="66" t="s">
        <v>2089</v>
      </c>
      <c r="D132" s="67">
        <v>6</v>
      </c>
      <c r="E132" s="68" t="s">
        <v>137</v>
      </c>
      <c r="F132" s="69">
        <v>19</v>
      </c>
      <c r="G132" s="66"/>
      <c r="H132" s="70"/>
      <c r="I132" s="71"/>
      <c r="J132" s="71"/>
      <c r="K132" s="34"/>
      <c r="L132" s="78">
        <v>132</v>
      </c>
      <c r="M132" s="78"/>
      <c r="N132" s="73"/>
      <c r="O132" s="80" t="s">
        <v>259</v>
      </c>
      <c r="P132" s="80" t="s">
        <v>322</v>
      </c>
      <c r="Q132" s="80" t="s">
        <v>602</v>
      </c>
      <c r="R132" s="80" t="s">
        <v>962</v>
      </c>
      <c r="S132" s="80"/>
      <c r="T132" s="80"/>
      <c r="U132" s="80"/>
      <c r="V132" s="80"/>
      <c r="W132" s="80"/>
      <c r="X132" s="80"/>
      <c r="Y132" s="80"/>
      <c r="Z132" s="80"/>
      <c r="AA132" s="80"/>
      <c r="AB132">
        <v>7</v>
      </c>
      <c r="AC132" s="79" t="str">
        <f>REPLACE(INDEX(GroupVertices[Group],MATCH(Edges[[#This Row],[Vertex 1]],GroupVertices[Vertex],0)),1,1,"")</f>
        <v>4</v>
      </c>
      <c r="AD132" s="79" t="str">
        <f>REPLACE(INDEX(GroupVertices[Group],MATCH(Edges[[#This Row],[Vertex 2]],GroupVertices[Vertex],0)),1,1,"")</f>
        <v>4</v>
      </c>
      <c r="AE132" s="34"/>
      <c r="AF132" s="34"/>
      <c r="AG132" s="34"/>
      <c r="AH132" s="34"/>
      <c r="AI132" s="34"/>
      <c r="AJ132" s="34"/>
      <c r="AK132" s="34"/>
      <c r="AL132" s="34"/>
      <c r="AM132" s="34"/>
    </row>
    <row r="133" spans="1:39" ht="15">
      <c r="A133" s="65" t="s">
        <v>214</v>
      </c>
      <c r="B133" s="65" t="s">
        <v>213</v>
      </c>
      <c r="C133" s="66" t="s">
        <v>2089</v>
      </c>
      <c r="D133" s="67">
        <v>6</v>
      </c>
      <c r="E133" s="68" t="s">
        <v>137</v>
      </c>
      <c r="F133" s="69">
        <v>19</v>
      </c>
      <c r="G133" s="66"/>
      <c r="H133" s="70"/>
      <c r="I133" s="71"/>
      <c r="J133" s="71"/>
      <c r="K133" s="34"/>
      <c r="L133" s="78">
        <v>133</v>
      </c>
      <c r="M133" s="78"/>
      <c r="N133" s="73"/>
      <c r="O133" s="80" t="s">
        <v>259</v>
      </c>
      <c r="P133" s="80" t="s">
        <v>322</v>
      </c>
      <c r="Q133" s="80" t="s">
        <v>602</v>
      </c>
      <c r="R133" s="80" t="s">
        <v>963</v>
      </c>
      <c r="S133" s="80"/>
      <c r="T133" s="80" t="s">
        <v>1168</v>
      </c>
      <c r="U133" s="80"/>
      <c r="V133" s="80" t="s">
        <v>1172</v>
      </c>
      <c r="W133" s="80"/>
      <c r="X133" s="80"/>
      <c r="Y133" s="80" t="s">
        <v>1182</v>
      </c>
      <c r="Z133" s="80" t="s">
        <v>1191</v>
      </c>
      <c r="AA133" s="80"/>
      <c r="AB133">
        <v>7</v>
      </c>
      <c r="AC133" s="79" t="str">
        <f>REPLACE(INDEX(GroupVertices[Group],MATCH(Edges[[#This Row],[Vertex 1]],GroupVertices[Vertex],0)),1,1,"")</f>
        <v>4</v>
      </c>
      <c r="AD133" s="79" t="str">
        <f>REPLACE(INDEX(GroupVertices[Group],MATCH(Edges[[#This Row],[Vertex 2]],GroupVertices[Vertex],0)),1,1,"")</f>
        <v>4</v>
      </c>
      <c r="AE133" s="34"/>
      <c r="AF133" s="34"/>
      <c r="AG133" s="34"/>
      <c r="AH133" s="34"/>
      <c r="AI133" s="34"/>
      <c r="AJ133" s="34"/>
      <c r="AK133" s="34"/>
      <c r="AL133" s="34"/>
      <c r="AM133" s="34"/>
    </row>
    <row r="134" spans="1:39" ht="15">
      <c r="A134" s="65" t="s">
        <v>214</v>
      </c>
      <c r="B134" s="65" t="s">
        <v>213</v>
      </c>
      <c r="C134" s="66" t="s">
        <v>2089</v>
      </c>
      <c r="D134" s="67">
        <v>6</v>
      </c>
      <c r="E134" s="68" t="s">
        <v>137</v>
      </c>
      <c r="F134" s="69">
        <v>19</v>
      </c>
      <c r="G134" s="66"/>
      <c r="H134" s="70"/>
      <c r="I134" s="71"/>
      <c r="J134" s="71"/>
      <c r="K134" s="34"/>
      <c r="L134" s="78">
        <v>134</v>
      </c>
      <c r="M134" s="78"/>
      <c r="N134" s="73"/>
      <c r="O134" s="80" t="s">
        <v>259</v>
      </c>
      <c r="P134" s="80" t="s">
        <v>318</v>
      </c>
      <c r="Q134" s="80" t="s">
        <v>603</v>
      </c>
      <c r="R134" s="80" t="s">
        <v>593</v>
      </c>
      <c r="S134" s="80"/>
      <c r="T134" s="80"/>
      <c r="U134" s="80"/>
      <c r="V134" s="80"/>
      <c r="W134" s="80"/>
      <c r="X134" s="80"/>
      <c r="Y134" s="80"/>
      <c r="Z134" s="80"/>
      <c r="AA134" s="80"/>
      <c r="AB134">
        <v>7</v>
      </c>
      <c r="AC134" s="79" t="str">
        <f>REPLACE(INDEX(GroupVertices[Group],MATCH(Edges[[#This Row],[Vertex 1]],GroupVertices[Vertex],0)),1,1,"")</f>
        <v>4</v>
      </c>
      <c r="AD134" s="79" t="str">
        <f>REPLACE(INDEX(GroupVertices[Group],MATCH(Edges[[#This Row],[Vertex 2]],GroupVertices[Vertex],0)),1,1,"")</f>
        <v>4</v>
      </c>
      <c r="AE134" s="34"/>
      <c r="AF134" s="34"/>
      <c r="AG134" s="34"/>
      <c r="AH134" s="34"/>
      <c r="AI134" s="34"/>
      <c r="AJ134" s="34"/>
      <c r="AK134" s="34"/>
      <c r="AL134" s="34"/>
      <c r="AM134" s="34"/>
    </row>
    <row r="135" spans="1:39" ht="15">
      <c r="A135" s="65" t="s">
        <v>201</v>
      </c>
      <c r="B135" s="65" t="s">
        <v>213</v>
      </c>
      <c r="C135" s="66" t="s">
        <v>2087</v>
      </c>
      <c r="D135" s="67">
        <v>2.8</v>
      </c>
      <c r="E135" s="68" t="s">
        <v>137</v>
      </c>
      <c r="F135" s="69">
        <v>29.833333333333332</v>
      </c>
      <c r="G135" s="66"/>
      <c r="H135" s="70"/>
      <c r="I135" s="71"/>
      <c r="J135" s="71"/>
      <c r="K135" s="34"/>
      <c r="L135" s="78">
        <v>135</v>
      </c>
      <c r="M135" s="78"/>
      <c r="N135" s="73"/>
      <c r="O135" s="80" t="s">
        <v>259</v>
      </c>
      <c r="P135" s="80" t="s">
        <v>323</v>
      </c>
      <c r="Q135" s="80" t="s">
        <v>604</v>
      </c>
      <c r="R135" s="80" t="s">
        <v>964</v>
      </c>
      <c r="S135" s="80"/>
      <c r="T135" s="80"/>
      <c r="U135" s="80"/>
      <c r="V135" s="80"/>
      <c r="W135" s="80"/>
      <c r="X135" s="80"/>
      <c r="Y135" s="80"/>
      <c r="Z135" s="80"/>
      <c r="AA135" s="80"/>
      <c r="AB135">
        <v>2</v>
      </c>
      <c r="AC135" s="79" t="str">
        <f>REPLACE(INDEX(GroupVertices[Group],MATCH(Edges[[#This Row],[Vertex 1]],GroupVertices[Vertex],0)),1,1,"")</f>
        <v>3</v>
      </c>
      <c r="AD135" s="79" t="str">
        <f>REPLACE(INDEX(GroupVertices[Group],MATCH(Edges[[#This Row],[Vertex 2]],GroupVertices[Vertex],0)),1,1,"")</f>
        <v>4</v>
      </c>
      <c r="AE135" s="34"/>
      <c r="AF135" s="34"/>
      <c r="AG135" s="34"/>
      <c r="AH135" s="34"/>
      <c r="AI135" s="34"/>
      <c r="AJ135" s="34"/>
      <c r="AK135" s="34"/>
      <c r="AL135" s="34"/>
      <c r="AM135" s="34"/>
    </row>
    <row r="136" spans="1:39" ht="15">
      <c r="A136" s="65" t="s">
        <v>201</v>
      </c>
      <c r="B136" s="65" t="s">
        <v>213</v>
      </c>
      <c r="C136" s="66" t="s">
        <v>2087</v>
      </c>
      <c r="D136" s="67">
        <v>2.8</v>
      </c>
      <c r="E136" s="68" t="s">
        <v>137</v>
      </c>
      <c r="F136" s="69">
        <v>29.833333333333332</v>
      </c>
      <c r="G136" s="66"/>
      <c r="H136" s="70"/>
      <c r="I136" s="71"/>
      <c r="J136" s="71"/>
      <c r="K136" s="34"/>
      <c r="L136" s="78">
        <v>136</v>
      </c>
      <c r="M136" s="78"/>
      <c r="N136" s="73"/>
      <c r="O136" s="80" t="s">
        <v>259</v>
      </c>
      <c r="P136" s="80" t="s">
        <v>323</v>
      </c>
      <c r="Q136" s="80" t="s">
        <v>605</v>
      </c>
      <c r="R136" s="80" t="s">
        <v>964</v>
      </c>
      <c r="S136" s="80"/>
      <c r="T136" s="80"/>
      <c r="U136" s="80"/>
      <c r="V136" s="80"/>
      <c r="W136" s="80"/>
      <c r="X136" s="80"/>
      <c r="Y136" s="80"/>
      <c r="Z136" s="80"/>
      <c r="AA136" s="80"/>
      <c r="AB136">
        <v>2</v>
      </c>
      <c r="AC136" s="79" t="str">
        <f>REPLACE(INDEX(GroupVertices[Group],MATCH(Edges[[#This Row],[Vertex 1]],GroupVertices[Vertex],0)),1,1,"")</f>
        <v>3</v>
      </c>
      <c r="AD136" s="79" t="str">
        <f>REPLACE(INDEX(GroupVertices[Group],MATCH(Edges[[#This Row],[Vertex 2]],GroupVertices[Vertex],0)),1,1,"")</f>
        <v>4</v>
      </c>
      <c r="AE136" s="34"/>
      <c r="AF136" s="34"/>
      <c r="AG136" s="34"/>
      <c r="AH136" s="34"/>
      <c r="AI136" s="34"/>
      <c r="AJ136" s="34"/>
      <c r="AK136" s="34"/>
      <c r="AL136" s="34"/>
      <c r="AM136" s="34"/>
    </row>
    <row r="137" spans="1:39" ht="15">
      <c r="A137" s="65" t="s">
        <v>215</v>
      </c>
      <c r="B137" s="65" t="s">
        <v>213</v>
      </c>
      <c r="C137" s="66" t="s">
        <v>2086</v>
      </c>
      <c r="D137" s="67">
        <v>2</v>
      </c>
      <c r="E137" s="68" t="s">
        <v>133</v>
      </c>
      <c r="F137" s="69">
        <v>32</v>
      </c>
      <c r="G137" s="66"/>
      <c r="H137" s="70"/>
      <c r="I137" s="71"/>
      <c r="J137" s="71"/>
      <c r="K137" s="34"/>
      <c r="L137" s="78">
        <v>137</v>
      </c>
      <c r="M137" s="78"/>
      <c r="N137" s="73"/>
      <c r="O137" s="80" t="s">
        <v>259</v>
      </c>
      <c r="P137" s="80" t="s">
        <v>317</v>
      </c>
      <c r="Q137" s="80" t="s">
        <v>606</v>
      </c>
      <c r="R137" s="80" t="s">
        <v>592</v>
      </c>
      <c r="S137" s="80"/>
      <c r="T137" s="80"/>
      <c r="U137" s="80"/>
      <c r="V137" s="80"/>
      <c r="W137" s="80"/>
      <c r="X137" s="80"/>
      <c r="Y137" s="80"/>
      <c r="Z137" s="80"/>
      <c r="AA137" s="80"/>
      <c r="AB137">
        <v>1</v>
      </c>
      <c r="AC137" s="79" t="str">
        <f>REPLACE(INDEX(GroupVertices[Group],MATCH(Edges[[#This Row],[Vertex 1]],GroupVertices[Vertex],0)),1,1,"")</f>
        <v>4</v>
      </c>
      <c r="AD137" s="79" t="str">
        <f>REPLACE(INDEX(GroupVertices[Group],MATCH(Edges[[#This Row],[Vertex 2]],GroupVertices[Vertex],0)),1,1,"")</f>
        <v>4</v>
      </c>
      <c r="AE137" s="34"/>
      <c r="AF137" s="34"/>
      <c r="AG137" s="34"/>
      <c r="AH137" s="34"/>
      <c r="AI137" s="34"/>
      <c r="AJ137" s="34"/>
      <c r="AK137" s="34"/>
      <c r="AL137" s="34"/>
      <c r="AM137" s="34"/>
    </row>
    <row r="138" spans="1:39" ht="15">
      <c r="A138" s="65" t="s">
        <v>216</v>
      </c>
      <c r="B138" s="65" t="s">
        <v>213</v>
      </c>
      <c r="C138" s="66" t="s">
        <v>2088</v>
      </c>
      <c r="D138" s="67">
        <v>5.2</v>
      </c>
      <c r="E138" s="68" t="s">
        <v>137</v>
      </c>
      <c r="F138" s="69">
        <v>23.333333333333336</v>
      </c>
      <c r="G138" s="66"/>
      <c r="H138" s="70"/>
      <c r="I138" s="71"/>
      <c r="J138" s="71"/>
      <c r="K138" s="34"/>
      <c r="L138" s="78">
        <v>138</v>
      </c>
      <c r="M138" s="78"/>
      <c r="N138" s="73"/>
      <c r="O138" s="80" t="s">
        <v>259</v>
      </c>
      <c r="P138" s="80" t="s">
        <v>324</v>
      </c>
      <c r="Q138" s="80" t="s">
        <v>607</v>
      </c>
      <c r="R138" s="80">
        <v>2017</v>
      </c>
      <c r="S138" s="80"/>
      <c r="T138" s="80"/>
      <c r="U138" s="80"/>
      <c r="V138" s="80"/>
      <c r="W138" s="80"/>
      <c r="X138" s="80"/>
      <c r="Y138" s="80"/>
      <c r="Z138" s="80"/>
      <c r="AA138" s="80"/>
      <c r="AB138">
        <v>5</v>
      </c>
      <c r="AC138" s="79" t="str">
        <f>REPLACE(INDEX(GroupVertices[Group],MATCH(Edges[[#This Row],[Vertex 1]],GroupVertices[Vertex],0)),1,1,"")</f>
        <v>4</v>
      </c>
      <c r="AD138" s="79" t="str">
        <f>REPLACE(INDEX(GroupVertices[Group],MATCH(Edges[[#This Row],[Vertex 2]],GroupVertices[Vertex],0)),1,1,"")</f>
        <v>4</v>
      </c>
      <c r="AE138" s="34"/>
      <c r="AF138" s="34"/>
      <c r="AG138" s="34"/>
      <c r="AH138" s="34"/>
      <c r="AI138" s="34"/>
      <c r="AJ138" s="34"/>
      <c r="AK138" s="34"/>
      <c r="AL138" s="34"/>
      <c r="AM138" s="34"/>
    </row>
    <row r="139" spans="1:39" ht="15">
      <c r="A139" s="65" t="s">
        <v>216</v>
      </c>
      <c r="B139" s="65" t="s">
        <v>213</v>
      </c>
      <c r="C139" s="66" t="s">
        <v>2088</v>
      </c>
      <c r="D139" s="67">
        <v>5.2</v>
      </c>
      <c r="E139" s="68" t="s">
        <v>137</v>
      </c>
      <c r="F139" s="69">
        <v>23.333333333333336</v>
      </c>
      <c r="G139" s="66"/>
      <c r="H139" s="70"/>
      <c r="I139" s="71"/>
      <c r="J139" s="71"/>
      <c r="K139" s="34"/>
      <c r="L139" s="78">
        <v>139</v>
      </c>
      <c r="M139" s="78"/>
      <c r="N139" s="73"/>
      <c r="O139" s="80" t="s">
        <v>259</v>
      </c>
      <c r="P139" s="80" t="s">
        <v>324</v>
      </c>
      <c r="Q139" s="80" t="s">
        <v>607</v>
      </c>
      <c r="R139" s="80" t="s">
        <v>965</v>
      </c>
      <c r="S139" s="80"/>
      <c r="T139" s="80"/>
      <c r="U139" s="80"/>
      <c r="V139" s="80"/>
      <c r="W139" s="80"/>
      <c r="X139" s="80"/>
      <c r="Y139" s="80"/>
      <c r="Z139" s="80"/>
      <c r="AA139" s="80"/>
      <c r="AB139">
        <v>5</v>
      </c>
      <c r="AC139" s="79" t="str">
        <f>REPLACE(INDEX(GroupVertices[Group],MATCH(Edges[[#This Row],[Vertex 1]],GroupVertices[Vertex],0)),1,1,"")</f>
        <v>4</v>
      </c>
      <c r="AD139" s="79" t="str">
        <f>REPLACE(INDEX(GroupVertices[Group],MATCH(Edges[[#This Row],[Vertex 2]],GroupVertices[Vertex],0)),1,1,"")</f>
        <v>4</v>
      </c>
      <c r="AE139" s="34"/>
      <c r="AF139" s="34"/>
      <c r="AG139" s="34"/>
      <c r="AH139" s="34"/>
      <c r="AI139" s="34"/>
      <c r="AJ139" s="34"/>
      <c r="AK139" s="34"/>
      <c r="AL139" s="34"/>
      <c r="AM139" s="34"/>
    </row>
    <row r="140" spans="1:39" ht="15">
      <c r="A140" s="65" t="s">
        <v>216</v>
      </c>
      <c r="B140" s="65" t="s">
        <v>213</v>
      </c>
      <c r="C140" s="66" t="s">
        <v>2088</v>
      </c>
      <c r="D140" s="67">
        <v>5.2</v>
      </c>
      <c r="E140" s="68" t="s">
        <v>137</v>
      </c>
      <c r="F140" s="69">
        <v>23.333333333333336</v>
      </c>
      <c r="G140" s="66"/>
      <c r="H140" s="70"/>
      <c r="I140" s="71"/>
      <c r="J140" s="71"/>
      <c r="K140" s="34"/>
      <c r="L140" s="78">
        <v>140</v>
      </c>
      <c r="M140" s="78"/>
      <c r="N140" s="73"/>
      <c r="O140" s="80" t="s">
        <v>259</v>
      </c>
      <c r="P140" s="80" t="s">
        <v>316</v>
      </c>
      <c r="Q140" s="80" t="s">
        <v>608</v>
      </c>
      <c r="R140" s="80" t="s">
        <v>591</v>
      </c>
      <c r="S140" s="80"/>
      <c r="T140" s="80"/>
      <c r="U140" s="80"/>
      <c r="V140" s="80"/>
      <c r="W140" s="80"/>
      <c r="X140" s="80"/>
      <c r="Y140" s="80"/>
      <c r="Z140" s="80"/>
      <c r="AA140" s="80"/>
      <c r="AB140">
        <v>5</v>
      </c>
      <c r="AC140" s="79" t="str">
        <f>REPLACE(INDEX(GroupVertices[Group],MATCH(Edges[[#This Row],[Vertex 1]],GroupVertices[Vertex],0)),1,1,"")</f>
        <v>4</v>
      </c>
      <c r="AD140" s="79" t="str">
        <f>REPLACE(INDEX(GroupVertices[Group],MATCH(Edges[[#This Row],[Vertex 2]],GroupVertices[Vertex],0)),1,1,"")</f>
        <v>4</v>
      </c>
      <c r="AE140" s="34"/>
      <c r="AF140" s="34"/>
      <c r="AG140" s="34"/>
      <c r="AH140" s="34"/>
      <c r="AI140" s="34"/>
      <c r="AJ140" s="34"/>
      <c r="AK140" s="34"/>
      <c r="AL140" s="34"/>
      <c r="AM140" s="34"/>
    </row>
    <row r="141" spans="1:39" ht="15">
      <c r="A141" s="65" t="s">
        <v>216</v>
      </c>
      <c r="B141" s="65" t="s">
        <v>213</v>
      </c>
      <c r="C141" s="66" t="s">
        <v>2088</v>
      </c>
      <c r="D141" s="67">
        <v>5.2</v>
      </c>
      <c r="E141" s="68" t="s">
        <v>137</v>
      </c>
      <c r="F141" s="69">
        <v>23.333333333333336</v>
      </c>
      <c r="G141" s="66"/>
      <c r="H141" s="70"/>
      <c r="I141" s="71"/>
      <c r="J141" s="71"/>
      <c r="K141" s="34"/>
      <c r="L141" s="78">
        <v>141</v>
      </c>
      <c r="M141" s="78"/>
      <c r="N141" s="73"/>
      <c r="O141" s="80" t="s">
        <v>259</v>
      </c>
      <c r="P141" s="80" t="s">
        <v>325</v>
      </c>
      <c r="Q141" s="80" t="s">
        <v>609</v>
      </c>
      <c r="R141" s="80" t="s">
        <v>966</v>
      </c>
      <c r="S141" s="80"/>
      <c r="T141" s="80"/>
      <c r="U141" s="80"/>
      <c r="V141" s="80"/>
      <c r="W141" s="80"/>
      <c r="X141" s="80"/>
      <c r="Y141" s="80"/>
      <c r="Z141" s="80"/>
      <c r="AA141" s="80"/>
      <c r="AB141">
        <v>5</v>
      </c>
      <c r="AC141" s="79" t="str">
        <f>REPLACE(INDEX(GroupVertices[Group],MATCH(Edges[[#This Row],[Vertex 1]],GroupVertices[Vertex],0)),1,1,"")</f>
        <v>4</v>
      </c>
      <c r="AD141" s="79" t="str">
        <f>REPLACE(INDEX(GroupVertices[Group],MATCH(Edges[[#This Row],[Vertex 2]],GroupVertices[Vertex],0)),1,1,"")</f>
        <v>4</v>
      </c>
      <c r="AE141" s="34"/>
      <c r="AF141" s="34"/>
      <c r="AG141" s="34"/>
      <c r="AH141" s="34"/>
      <c r="AI141" s="34"/>
      <c r="AJ141" s="34"/>
      <c r="AK141" s="34"/>
      <c r="AL141" s="34"/>
      <c r="AM141" s="34"/>
    </row>
    <row r="142" spans="1:39" ht="15">
      <c r="A142" s="65" t="s">
        <v>216</v>
      </c>
      <c r="B142" s="65" t="s">
        <v>213</v>
      </c>
      <c r="C142" s="66" t="s">
        <v>2088</v>
      </c>
      <c r="D142" s="67">
        <v>5.2</v>
      </c>
      <c r="E142" s="68" t="s">
        <v>137</v>
      </c>
      <c r="F142" s="69">
        <v>23.333333333333336</v>
      </c>
      <c r="G142" s="66"/>
      <c r="H142" s="70"/>
      <c r="I142" s="71"/>
      <c r="J142" s="71"/>
      <c r="K142" s="34"/>
      <c r="L142" s="78">
        <v>142</v>
      </c>
      <c r="M142" s="78"/>
      <c r="N142" s="73"/>
      <c r="O142" s="80" t="s">
        <v>259</v>
      </c>
      <c r="P142" s="80" t="s">
        <v>315</v>
      </c>
      <c r="Q142" s="80" t="s">
        <v>610</v>
      </c>
      <c r="R142" s="80" t="s">
        <v>590</v>
      </c>
      <c r="S142" s="80"/>
      <c r="T142" s="80"/>
      <c r="U142" s="80"/>
      <c r="V142" s="80"/>
      <c r="W142" s="80"/>
      <c r="X142" s="80"/>
      <c r="Y142" s="80"/>
      <c r="Z142" s="80"/>
      <c r="AA142" s="80"/>
      <c r="AB142">
        <v>5</v>
      </c>
      <c r="AC142" s="79" t="str">
        <f>REPLACE(INDEX(GroupVertices[Group],MATCH(Edges[[#This Row],[Vertex 1]],GroupVertices[Vertex],0)),1,1,"")</f>
        <v>4</v>
      </c>
      <c r="AD142" s="79" t="str">
        <f>REPLACE(INDEX(GroupVertices[Group],MATCH(Edges[[#This Row],[Vertex 2]],GroupVertices[Vertex],0)),1,1,"")</f>
        <v>4</v>
      </c>
      <c r="AE142" s="34"/>
      <c r="AF142" s="34"/>
      <c r="AG142" s="34"/>
      <c r="AH142" s="34"/>
      <c r="AI142" s="34"/>
      <c r="AJ142" s="34"/>
      <c r="AK142" s="34"/>
      <c r="AL142" s="34"/>
      <c r="AM142" s="34"/>
    </row>
    <row r="143" spans="1:39" ht="15">
      <c r="A143" s="65" t="s">
        <v>218</v>
      </c>
      <c r="B143" s="65" t="s">
        <v>197</v>
      </c>
      <c r="C143" s="66" t="s">
        <v>2086</v>
      </c>
      <c r="D143" s="67">
        <v>2</v>
      </c>
      <c r="E143" s="68" t="s">
        <v>133</v>
      </c>
      <c r="F143" s="69">
        <v>32</v>
      </c>
      <c r="G143" s="66"/>
      <c r="H143" s="70"/>
      <c r="I143" s="71"/>
      <c r="J143" s="71"/>
      <c r="K143" s="34"/>
      <c r="L143" s="78">
        <v>143</v>
      </c>
      <c r="M143" s="78"/>
      <c r="N143" s="73"/>
      <c r="O143" s="80" t="s">
        <v>259</v>
      </c>
      <c r="P143" s="80" t="s">
        <v>326</v>
      </c>
      <c r="Q143" s="80" t="s">
        <v>611</v>
      </c>
      <c r="R143" s="80" t="s">
        <v>967</v>
      </c>
      <c r="S143" s="80"/>
      <c r="T143" s="80"/>
      <c r="U143" s="80"/>
      <c r="V143" s="80"/>
      <c r="W143" s="80"/>
      <c r="X143" s="80"/>
      <c r="Y143" s="80"/>
      <c r="Z143" s="80"/>
      <c r="AA143" s="80"/>
      <c r="AB143">
        <v>1</v>
      </c>
      <c r="AC143" s="79" t="str">
        <f>REPLACE(INDEX(GroupVertices[Group],MATCH(Edges[[#This Row],[Vertex 1]],GroupVertices[Vertex],0)),1,1,"")</f>
        <v>3</v>
      </c>
      <c r="AD143" s="79" t="str">
        <f>REPLACE(INDEX(GroupVertices[Group],MATCH(Edges[[#This Row],[Vertex 2]],GroupVertices[Vertex],0)),1,1,"")</f>
        <v>3</v>
      </c>
      <c r="AE143" s="34"/>
      <c r="AF143" s="34"/>
      <c r="AG143" s="34"/>
      <c r="AH143" s="34"/>
      <c r="AI143" s="34"/>
      <c r="AJ143" s="34"/>
      <c r="AK143" s="34"/>
      <c r="AL143" s="34"/>
      <c r="AM143" s="34"/>
    </row>
    <row r="144" spans="1:39" ht="15">
      <c r="A144" s="65" t="s">
        <v>216</v>
      </c>
      <c r="B144" s="65" t="s">
        <v>218</v>
      </c>
      <c r="C144" s="66" t="s">
        <v>2086</v>
      </c>
      <c r="D144" s="67">
        <v>2</v>
      </c>
      <c r="E144" s="68" t="s">
        <v>133</v>
      </c>
      <c r="F144" s="69">
        <v>32</v>
      </c>
      <c r="G144" s="66"/>
      <c r="H144" s="70"/>
      <c r="I144" s="71"/>
      <c r="J144" s="71"/>
      <c r="K144" s="34"/>
      <c r="L144" s="78">
        <v>144</v>
      </c>
      <c r="M144" s="78"/>
      <c r="N144" s="73"/>
      <c r="O144" s="80" t="s">
        <v>259</v>
      </c>
      <c r="P144" s="80" t="s">
        <v>326</v>
      </c>
      <c r="Q144" s="80" t="s">
        <v>612</v>
      </c>
      <c r="R144" s="80" t="s">
        <v>611</v>
      </c>
      <c r="S144" s="80"/>
      <c r="T144" s="80"/>
      <c r="U144" s="80"/>
      <c r="V144" s="80"/>
      <c r="W144" s="80"/>
      <c r="X144" s="80"/>
      <c r="Y144" s="80"/>
      <c r="Z144" s="80"/>
      <c r="AA144" s="80"/>
      <c r="AB144">
        <v>1</v>
      </c>
      <c r="AC144" s="79" t="str">
        <f>REPLACE(INDEX(GroupVertices[Group],MATCH(Edges[[#This Row],[Vertex 1]],GroupVertices[Vertex],0)),1,1,"")</f>
        <v>4</v>
      </c>
      <c r="AD144" s="79" t="str">
        <f>REPLACE(INDEX(GroupVertices[Group],MATCH(Edges[[#This Row],[Vertex 2]],GroupVertices[Vertex],0)),1,1,"")</f>
        <v>3</v>
      </c>
      <c r="AE144" s="34"/>
      <c r="AF144" s="34"/>
      <c r="AG144" s="34"/>
      <c r="AH144" s="34"/>
      <c r="AI144" s="34"/>
      <c r="AJ144" s="34"/>
      <c r="AK144" s="34"/>
      <c r="AL144" s="34"/>
      <c r="AM144" s="34"/>
    </row>
    <row r="145" spans="1:39" ht="15">
      <c r="A145" s="65" t="s">
        <v>219</v>
      </c>
      <c r="B145" s="65" t="s">
        <v>254</v>
      </c>
      <c r="C145" s="66" t="s">
        <v>2087</v>
      </c>
      <c r="D145" s="67">
        <v>2.8</v>
      </c>
      <c r="E145" s="68" t="s">
        <v>137</v>
      </c>
      <c r="F145" s="69">
        <v>29.833333333333332</v>
      </c>
      <c r="G145" s="66"/>
      <c r="H145" s="70"/>
      <c r="I145" s="71"/>
      <c r="J145" s="71"/>
      <c r="K145" s="34"/>
      <c r="L145" s="78">
        <v>145</v>
      </c>
      <c r="M145" s="78"/>
      <c r="N145" s="73"/>
      <c r="O145" s="80" t="s">
        <v>259</v>
      </c>
      <c r="P145" s="80" t="s">
        <v>327</v>
      </c>
      <c r="Q145" s="80" t="s">
        <v>613</v>
      </c>
      <c r="R145" s="80" t="s">
        <v>968</v>
      </c>
      <c r="S145" s="80"/>
      <c r="T145" s="80"/>
      <c r="U145" s="80"/>
      <c r="V145" s="80"/>
      <c r="W145" s="80"/>
      <c r="X145" s="80"/>
      <c r="Y145" s="80"/>
      <c r="Z145" s="80"/>
      <c r="AA145" s="80"/>
      <c r="AB145">
        <v>2</v>
      </c>
      <c r="AC145" s="79" t="str">
        <f>REPLACE(INDEX(GroupVertices[Group],MATCH(Edges[[#This Row],[Vertex 1]],GroupVertices[Vertex],0)),1,1,"")</f>
        <v>2</v>
      </c>
      <c r="AD145" s="79" t="str">
        <f>REPLACE(INDEX(GroupVertices[Group],MATCH(Edges[[#This Row],[Vertex 2]],GroupVertices[Vertex],0)),1,1,"")</f>
        <v>4</v>
      </c>
      <c r="AE145" s="34"/>
      <c r="AF145" s="34"/>
      <c r="AG145" s="34"/>
      <c r="AH145" s="34"/>
      <c r="AI145" s="34"/>
      <c r="AJ145" s="34"/>
      <c r="AK145" s="34"/>
      <c r="AL145" s="34"/>
      <c r="AM145" s="34"/>
    </row>
    <row r="146" spans="1:39" ht="15">
      <c r="A146" s="65" t="s">
        <v>219</v>
      </c>
      <c r="B146" s="65" t="s">
        <v>254</v>
      </c>
      <c r="C146" s="66" t="s">
        <v>2087</v>
      </c>
      <c r="D146" s="67">
        <v>2.8</v>
      </c>
      <c r="E146" s="68" t="s">
        <v>137</v>
      </c>
      <c r="F146" s="69">
        <v>29.833333333333332</v>
      </c>
      <c r="G146" s="66"/>
      <c r="H146" s="70"/>
      <c r="I146" s="71"/>
      <c r="J146" s="71"/>
      <c r="K146" s="34"/>
      <c r="L146" s="78">
        <v>146</v>
      </c>
      <c r="M146" s="78"/>
      <c r="N146" s="73"/>
      <c r="O146" s="80" t="s">
        <v>259</v>
      </c>
      <c r="P146" s="80" t="s">
        <v>327</v>
      </c>
      <c r="Q146" s="80" t="s">
        <v>613</v>
      </c>
      <c r="R146" s="80" t="s">
        <v>969</v>
      </c>
      <c r="S146" s="80"/>
      <c r="T146" s="80"/>
      <c r="U146" s="80"/>
      <c r="V146" s="80"/>
      <c r="W146" s="80"/>
      <c r="X146" s="80"/>
      <c r="Y146" s="80"/>
      <c r="Z146" s="80"/>
      <c r="AA146" s="80"/>
      <c r="AB146">
        <v>2</v>
      </c>
      <c r="AC146" s="79" t="str">
        <f>REPLACE(INDEX(GroupVertices[Group],MATCH(Edges[[#This Row],[Vertex 1]],GroupVertices[Vertex],0)),1,1,"")</f>
        <v>2</v>
      </c>
      <c r="AD146" s="79" t="str">
        <f>REPLACE(INDEX(GroupVertices[Group],MATCH(Edges[[#This Row],[Vertex 2]],GroupVertices[Vertex],0)),1,1,"")</f>
        <v>4</v>
      </c>
      <c r="AE146" s="34"/>
      <c r="AF146" s="34"/>
      <c r="AG146" s="34"/>
      <c r="AH146" s="34"/>
      <c r="AI146" s="34"/>
      <c r="AJ146" s="34"/>
      <c r="AK146" s="34"/>
      <c r="AL146" s="34"/>
      <c r="AM146" s="34"/>
    </row>
    <row r="147" spans="1:39" ht="15">
      <c r="A147" s="65" t="s">
        <v>220</v>
      </c>
      <c r="B147" s="65" t="s">
        <v>254</v>
      </c>
      <c r="C147" s="66" t="s">
        <v>2087</v>
      </c>
      <c r="D147" s="67">
        <v>2.8</v>
      </c>
      <c r="E147" s="68" t="s">
        <v>137</v>
      </c>
      <c r="F147" s="69">
        <v>29.833333333333332</v>
      </c>
      <c r="G147" s="66"/>
      <c r="H147" s="70"/>
      <c r="I147" s="71"/>
      <c r="J147" s="71"/>
      <c r="K147" s="34"/>
      <c r="L147" s="78">
        <v>147</v>
      </c>
      <c r="M147" s="78"/>
      <c r="N147" s="73"/>
      <c r="O147" s="80" t="s">
        <v>259</v>
      </c>
      <c r="P147" s="80" t="s">
        <v>328</v>
      </c>
      <c r="Q147" s="80" t="s">
        <v>614</v>
      </c>
      <c r="R147" s="80" t="s">
        <v>970</v>
      </c>
      <c r="S147" s="80"/>
      <c r="T147" s="80"/>
      <c r="U147" s="80"/>
      <c r="V147" s="80"/>
      <c r="W147" s="80"/>
      <c r="X147" s="80"/>
      <c r="Y147" s="80"/>
      <c r="Z147" s="80"/>
      <c r="AA147" s="80"/>
      <c r="AB147">
        <v>2</v>
      </c>
      <c r="AC147" s="79" t="str">
        <f>REPLACE(INDEX(GroupVertices[Group],MATCH(Edges[[#This Row],[Vertex 1]],GroupVertices[Vertex],0)),1,1,"")</f>
        <v>4</v>
      </c>
      <c r="AD147" s="79" t="str">
        <f>REPLACE(INDEX(GroupVertices[Group],MATCH(Edges[[#This Row],[Vertex 2]],GroupVertices[Vertex],0)),1,1,"")</f>
        <v>4</v>
      </c>
      <c r="AE147" s="34"/>
      <c r="AF147" s="34"/>
      <c r="AG147" s="34"/>
      <c r="AH147" s="34"/>
      <c r="AI147" s="34"/>
      <c r="AJ147" s="34"/>
      <c r="AK147" s="34"/>
      <c r="AL147" s="34"/>
      <c r="AM147" s="34"/>
    </row>
    <row r="148" spans="1:39" ht="15">
      <c r="A148" s="65" t="s">
        <v>220</v>
      </c>
      <c r="B148" s="65" t="s">
        <v>254</v>
      </c>
      <c r="C148" s="66" t="s">
        <v>2087</v>
      </c>
      <c r="D148" s="67">
        <v>2.8</v>
      </c>
      <c r="E148" s="68" t="s">
        <v>137</v>
      </c>
      <c r="F148" s="69">
        <v>29.833333333333332</v>
      </c>
      <c r="G148" s="66"/>
      <c r="H148" s="70"/>
      <c r="I148" s="71"/>
      <c r="J148" s="71"/>
      <c r="K148" s="34"/>
      <c r="L148" s="78">
        <v>148</v>
      </c>
      <c r="M148" s="78"/>
      <c r="N148" s="73"/>
      <c r="O148" s="80" t="s">
        <v>259</v>
      </c>
      <c r="P148" s="80" t="s">
        <v>328</v>
      </c>
      <c r="Q148" s="80" t="s">
        <v>614</v>
      </c>
      <c r="R148" s="80" t="s">
        <v>971</v>
      </c>
      <c r="S148" s="80"/>
      <c r="T148" s="80"/>
      <c r="U148" s="80"/>
      <c r="V148" s="80"/>
      <c r="W148" s="80"/>
      <c r="X148" s="80"/>
      <c r="Y148" s="80"/>
      <c r="Z148" s="80"/>
      <c r="AA148" s="80"/>
      <c r="AB148">
        <v>2</v>
      </c>
      <c r="AC148" s="79" t="str">
        <f>REPLACE(INDEX(GroupVertices[Group],MATCH(Edges[[#This Row],[Vertex 1]],GroupVertices[Vertex],0)),1,1,"")</f>
        <v>4</v>
      </c>
      <c r="AD148" s="79" t="str">
        <f>REPLACE(INDEX(GroupVertices[Group],MATCH(Edges[[#This Row],[Vertex 2]],GroupVertices[Vertex],0)),1,1,"")</f>
        <v>4</v>
      </c>
      <c r="AE148" s="34"/>
      <c r="AF148" s="34"/>
      <c r="AG148" s="34"/>
      <c r="AH148" s="34"/>
      <c r="AI148" s="34"/>
      <c r="AJ148" s="34"/>
      <c r="AK148" s="34"/>
      <c r="AL148" s="34"/>
      <c r="AM148" s="34"/>
    </row>
    <row r="149" spans="1:39" ht="15">
      <c r="A149" s="65" t="s">
        <v>221</v>
      </c>
      <c r="B149" s="65" t="s">
        <v>254</v>
      </c>
      <c r="C149" s="66" t="s">
        <v>2086</v>
      </c>
      <c r="D149" s="67">
        <v>2</v>
      </c>
      <c r="E149" s="68" t="s">
        <v>133</v>
      </c>
      <c r="F149" s="69">
        <v>32</v>
      </c>
      <c r="G149" s="66"/>
      <c r="H149" s="70"/>
      <c r="I149" s="71"/>
      <c r="J149" s="71"/>
      <c r="K149" s="34"/>
      <c r="L149" s="78">
        <v>149</v>
      </c>
      <c r="M149" s="78"/>
      <c r="N149" s="73"/>
      <c r="O149" s="80" t="s">
        <v>259</v>
      </c>
      <c r="P149" s="80" t="s">
        <v>329</v>
      </c>
      <c r="Q149" s="80" t="s">
        <v>615</v>
      </c>
      <c r="R149" s="80" t="s">
        <v>972</v>
      </c>
      <c r="S149" s="80"/>
      <c r="T149" s="80" t="s">
        <v>1169</v>
      </c>
      <c r="U149" s="80"/>
      <c r="V149" s="80" t="s">
        <v>1177</v>
      </c>
      <c r="W149" s="80"/>
      <c r="X149" s="80"/>
      <c r="Y149" s="80" t="s">
        <v>1183</v>
      </c>
      <c r="Z149" s="80" t="s">
        <v>1195</v>
      </c>
      <c r="AA149" s="80"/>
      <c r="AB149">
        <v>1</v>
      </c>
      <c r="AC149" s="79" t="str">
        <f>REPLACE(INDEX(GroupVertices[Group],MATCH(Edges[[#This Row],[Vertex 1]],GroupVertices[Vertex],0)),1,1,"")</f>
        <v>2</v>
      </c>
      <c r="AD149" s="79" t="str">
        <f>REPLACE(INDEX(GroupVertices[Group],MATCH(Edges[[#This Row],[Vertex 2]],GroupVertices[Vertex],0)),1,1,"")</f>
        <v>4</v>
      </c>
      <c r="AE149" s="34"/>
      <c r="AF149" s="34"/>
      <c r="AG149" s="34"/>
      <c r="AH149" s="34"/>
      <c r="AI149" s="34"/>
      <c r="AJ149" s="34"/>
      <c r="AK149" s="34"/>
      <c r="AL149" s="34"/>
      <c r="AM149" s="34"/>
    </row>
    <row r="150" spans="1:39" ht="15">
      <c r="A150" s="65" t="s">
        <v>222</v>
      </c>
      <c r="B150" s="65" t="s">
        <v>254</v>
      </c>
      <c r="C150" s="66" t="s">
        <v>2086</v>
      </c>
      <c r="D150" s="67">
        <v>2</v>
      </c>
      <c r="E150" s="68" t="s">
        <v>133</v>
      </c>
      <c r="F150" s="69">
        <v>32</v>
      </c>
      <c r="G150" s="66"/>
      <c r="H150" s="70"/>
      <c r="I150" s="71"/>
      <c r="J150" s="71"/>
      <c r="K150" s="34"/>
      <c r="L150" s="78">
        <v>150</v>
      </c>
      <c r="M150" s="78"/>
      <c r="N150" s="73"/>
      <c r="O150" s="80" t="s">
        <v>259</v>
      </c>
      <c r="P150" s="80" t="s">
        <v>330</v>
      </c>
      <c r="Q150" s="80" t="s">
        <v>616</v>
      </c>
      <c r="R150" s="80" t="s">
        <v>973</v>
      </c>
      <c r="S150" s="80"/>
      <c r="T150" s="80"/>
      <c r="U150" s="80"/>
      <c r="V150" s="80"/>
      <c r="W150" s="80"/>
      <c r="X150" s="80"/>
      <c r="Y150" s="80"/>
      <c r="Z150" s="80"/>
      <c r="AA150" s="80"/>
      <c r="AB150">
        <v>1</v>
      </c>
      <c r="AC150" s="79" t="str">
        <f>REPLACE(INDEX(GroupVertices[Group],MATCH(Edges[[#This Row],[Vertex 1]],GroupVertices[Vertex],0)),1,1,"")</f>
        <v>6</v>
      </c>
      <c r="AD150" s="79" t="str">
        <f>REPLACE(INDEX(GroupVertices[Group],MATCH(Edges[[#This Row],[Vertex 2]],GroupVertices[Vertex],0)),1,1,"")</f>
        <v>4</v>
      </c>
      <c r="AE150" s="34"/>
      <c r="AF150" s="34"/>
      <c r="AG150" s="34"/>
      <c r="AH150" s="34"/>
      <c r="AI150" s="34"/>
      <c r="AJ150" s="34"/>
      <c r="AK150" s="34"/>
      <c r="AL150" s="34"/>
      <c r="AM150" s="34"/>
    </row>
    <row r="151" spans="1:39" ht="15">
      <c r="A151" s="65" t="s">
        <v>223</v>
      </c>
      <c r="B151" s="65" t="s">
        <v>254</v>
      </c>
      <c r="C151" s="66" t="s">
        <v>2087</v>
      </c>
      <c r="D151" s="67">
        <v>2.8</v>
      </c>
      <c r="E151" s="68" t="s">
        <v>137</v>
      </c>
      <c r="F151" s="69">
        <v>29.833333333333332</v>
      </c>
      <c r="G151" s="66"/>
      <c r="H151" s="70"/>
      <c r="I151" s="71"/>
      <c r="J151" s="71"/>
      <c r="K151" s="34"/>
      <c r="L151" s="78">
        <v>151</v>
      </c>
      <c r="M151" s="78"/>
      <c r="N151" s="73"/>
      <c r="O151" s="80" t="s">
        <v>259</v>
      </c>
      <c r="P151" s="80" t="s">
        <v>331</v>
      </c>
      <c r="Q151" s="80" t="s">
        <v>617</v>
      </c>
      <c r="R151" s="80" t="s">
        <v>974</v>
      </c>
      <c r="S151" s="80"/>
      <c r="T151" s="80"/>
      <c r="U151" s="80"/>
      <c r="V151" s="80"/>
      <c r="W151" s="80"/>
      <c r="X151" s="80"/>
      <c r="Y151" s="80"/>
      <c r="Z151" s="80"/>
      <c r="AA151" s="80"/>
      <c r="AB151">
        <v>2</v>
      </c>
      <c r="AC151" s="79" t="str">
        <f>REPLACE(INDEX(GroupVertices[Group],MATCH(Edges[[#This Row],[Vertex 1]],GroupVertices[Vertex],0)),1,1,"")</f>
        <v>4</v>
      </c>
      <c r="AD151" s="79" t="str">
        <f>REPLACE(INDEX(GroupVertices[Group],MATCH(Edges[[#This Row],[Vertex 2]],GroupVertices[Vertex],0)),1,1,"")</f>
        <v>4</v>
      </c>
      <c r="AE151" s="34"/>
      <c r="AF151" s="34"/>
      <c r="AG151" s="34"/>
      <c r="AH151" s="34"/>
      <c r="AI151" s="34"/>
      <c r="AJ151" s="34"/>
      <c r="AK151" s="34"/>
      <c r="AL151" s="34"/>
      <c r="AM151" s="34"/>
    </row>
    <row r="152" spans="1:39" ht="15">
      <c r="A152" s="65" t="s">
        <v>223</v>
      </c>
      <c r="B152" s="65" t="s">
        <v>254</v>
      </c>
      <c r="C152" s="66" t="s">
        <v>2087</v>
      </c>
      <c r="D152" s="67">
        <v>2.8</v>
      </c>
      <c r="E152" s="68" t="s">
        <v>137</v>
      </c>
      <c r="F152" s="69">
        <v>29.833333333333332</v>
      </c>
      <c r="G152" s="66"/>
      <c r="H152" s="70"/>
      <c r="I152" s="71"/>
      <c r="J152" s="71"/>
      <c r="K152" s="34"/>
      <c r="L152" s="78">
        <v>152</v>
      </c>
      <c r="M152" s="78"/>
      <c r="N152" s="73"/>
      <c r="O152" s="80" t="s">
        <v>259</v>
      </c>
      <c r="P152" s="80" t="s">
        <v>332</v>
      </c>
      <c r="Q152" s="80" t="s">
        <v>618</v>
      </c>
      <c r="R152" s="80" t="s">
        <v>975</v>
      </c>
      <c r="S152" s="80"/>
      <c r="T152" s="80"/>
      <c r="U152" s="80"/>
      <c r="V152" s="80"/>
      <c r="W152" s="80"/>
      <c r="X152" s="80"/>
      <c r="Y152" s="80"/>
      <c r="Z152" s="80"/>
      <c r="AA152" s="80"/>
      <c r="AB152">
        <v>2</v>
      </c>
      <c r="AC152" s="79" t="str">
        <f>REPLACE(INDEX(GroupVertices[Group],MATCH(Edges[[#This Row],[Vertex 1]],GroupVertices[Vertex],0)),1,1,"")</f>
        <v>4</v>
      </c>
      <c r="AD152" s="79" t="str">
        <f>REPLACE(INDEX(GroupVertices[Group],MATCH(Edges[[#This Row],[Vertex 2]],GroupVertices[Vertex],0)),1,1,"")</f>
        <v>4</v>
      </c>
      <c r="AE152" s="34"/>
      <c r="AF152" s="34"/>
      <c r="AG152" s="34"/>
      <c r="AH152" s="34"/>
      <c r="AI152" s="34"/>
      <c r="AJ152" s="34"/>
      <c r="AK152" s="34"/>
      <c r="AL152" s="34"/>
      <c r="AM152" s="34"/>
    </row>
    <row r="153" spans="1:39" ht="15">
      <c r="A153" s="65" t="s">
        <v>224</v>
      </c>
      <c r="B153" s="65" t="s">
        <v>254</v>
      </c>
      <c r="C153" s="66" t="s">
        <v>2087</v>
      </c>
      <c r="D153" s="67">
        <v>2.8</v>
      </c>
      <c r="E153" s="68" t="s">
        <v>137</v>
      </c>
      <c r="F153" s="69">
        <v>29.833333333333332</v>
      </c>
      <c r="G153" s="66"/>
      <c r="H153" s="70"/>
      <c r="I153" s="71"/>
      <c r="J153" s="71"/>
      <c r="K153" s="34"/>
      <c r="L153" s="78">
        <v>153</v>
      </c>
      <c r="M153" s="78"/>
      <c r="N153" s="73"/>
      <c r="O153" s="80" t="s">
        <v>259</v>
      </c>
      <c r="P153" s="80" t="s">
        <v>333</v>
      </c>
      <c r="Q153" s="80" t="s">
        <v>619</v>
      </c>
      <c r="R153" s="80" t="s">
        <v>976</v>
      </c>
      <c r="S153" s="80"/>
      <c r="T153" s="80"/>
      <c r="U153" s="80"/>
      <c r="V153" s="80"/>
      <c r="W153" s="80"/>
      <c r="X153" s="80"/>
      <c r="Y153" s="80"/>
      <c r="Z153" s="80"/>
      <c r="AA153" s="80"/>
      <c r="AB153">
        <v>2</v>
      </c>
      <c r="AC153" s="79" t="str">
        <f>REPLACE(INDEX(GroupVertices[Group],MATCH(Edges[[#This Row],[Vertex 1]],GroupVertices[Vertex],0)),1,1,"")</f>
        <v>4</v>
      </c>
      <c r="AD153" s="79" t="str">
        <f>REPLACE(INDEX(GroupVertices[Group],MATCH(Edges[[#This Row],[Vertex 2]],GroupVertices[Vertex],0)),1,1,"")</f>
        <v>4</v>
      </c>
      <c r="AE153" s="34"/>
      <c r="AF153" s="34"/>
      <c r="AG153" s="34"/>
      <c r="AH153" s="34"/>
      <c r="AI153" s="34"/>
      <c r="AJ153" s="34"/>
      <c r="AK153" s="34"/>
      <c r="AL153" s="34"/>
      <c r="AM153" s="34"/>
    </row>
    <row r="154" spans="1:39" ht="15">
      <c r="A154" s="65" t="s">
        <v>224</v>
      </c>
      <c r="B154" s="65" t="s">
        <v>254</v>
      </c>
      <c r="C154" s="66" t="s">
        <v>2087</v>
      </c>
      <c r="D154" s="67">
        <v>2.8</v>
      </c>
      <c r="E154" s="68" t="s">
        <v>137</v>
      </c>
      <c r="F154" s="69">
        <v>29.833333333333332</v>
      </c>
      <c r="G154" s="66"/>
      <c r="H154" s="70"/>
      <c r="I154" s="71"/>
      <c r="J154" s="71"/>
      <c r="K154" s="34"/>
      <c r="L154" s="78">
        <v>154</v>
      </c>
      <c r="M154" s="78"/>
      <c r="N154" s="73"/>
      <c r="O154" s="80" t="s">
        <v>259</v>
      </c>
      <c r="P154" s="80" t="s">
        <v>315</v>
      </c>
      <c r="Q154" s="80" t="s">
        <v>620</v>
      </c>
      <c r="R154" s="80" t="s">
        <v>954</v>
      </c>
      <c r="S154" s="80"/>
      <c r="T154" s="80"/>
      <c r="U154" s="80"/>
      <c r="V154" s="80"/>
      <c r="W154" s="80"/>
      <c r="X154" s="80"/>
      <c r="Y154" s="80"/>
      <c r="Z154" s="80"/>
      <c r="AA154" s="80"/>
      <c r="AB154">
        <v>2</v>
      </c>
      <c r="AC154" s="79" t="str">
        <f>REPLACE(INDEX(GroupVertices[Group],MATCH(Edges[[#This Row],[Vertex 1]],GroupVertices[Vertex],0)),1,1,"")</f>
        <v>4</v>
      </c>
      <c r="AD154" s="79" t="str">
        <f>REPLACE(INDEX(GroupVertices[Group],MATCH(Edges[[#This Row],[Vertex 2]],GroupVertices[Vertex],0)),1,1,"")</f>
        <v>4</v>
      </c>
      <c r="AE154" s="34"/>
      <c r="AF154" s="34"/>
      <c r="AG154" s="34"/>
      <c r="AH154" s="34"/>
      <c r="AI154" s="34"/>
      <c r="AJ154" s="34"/>
      <c r="AK154" s="34"/>
      <c r="AL154" s="34"/>
      <c r="AM154" s="34"/>
    </row>
    <row r="155" spans="1:39" ht="15">
      <c r="A155" s="65" t="s">
        <v>210</v>
      </c>
      <c r="B155" s="65" t="s">
        <v>254</v>
      </c>
      <c r="C155" s="66" t="s">
        <v>2086</v>
      </c>
      <c r="D155" s="67">
        <v>2</v>
      </c>
      <c r="E155" s="68" t="s">
        <v>133</v>
      </c>
      <c r="F155" s="69">
        <v>32</v>
      </c>
      <c r="G155" s="66"/>
      <c r="H155" s="70"/>
      <c r="I155" s="71"/>
      <c r="J155" s="71"/>
      <c r="K155" s="34"/>
      <c r="L155" s="78">
        <v>155</v>
      </c>
      <c r="M155" s="78"/>
      <c r="N155" s="73"/>
      <c r="O155" s="80" t="s">
        <v>259</v>
      </c>
      <c r="P155" s="80" t="s">
        <v>315</v>
      </c>
      <c r="Q155" s="80" t="s">
        <v>621</v>
      </c>
      <c r="R155" s="80" t="s">
        <v>954</v>
      </c>
      <c r="S155" s="80"/>
      <c r="T155" s="80"/>
      <c r="U155" s="80"/>
      <c r="V155" s="80"/>
      <c r="W155" s="80"/>
      <c r="X155" s="80"/>
      <c r="Y155" s="80"/>
      <c r="Z155" s="80"/>
      <c r="AA155" s="80"/>
      <c r="AB155">
        <v>1</v>
      </c>
      <c r="AC155" s="79" t="str">
        <f>REPLACE(INDEX(GroupVertices[Group],MATCH(Edges[[#This Row],[Vertex 1]],GroupVertices[Vertex],0)),1,1,"")</f>
        <v>4</v>
      </c>
      <c r="AD155" s="79" t="str">
        <f>REPLACE(INDEX(GroupVertices[Group],MATCH(Edges[[#This Row],[Vertex 2]],GroupVertices[Vertex],0)),1,1,"")</f>
        <v>4</v>
      </c>
      <c r="AE155" s="34"/>
      <c r="AF155" s="34"/>
      <c r="AG155" s="34"/>
      <c r="AH155" s="34"/>
      <c r="AI155" s="34"/>
      <c r="AJ155" s="34"/>
      <c r="AK155" s="34"/>
      <c r="AL155" s="34"/>
      <c r="AM155" s="34"/>
    </row>
    <row r="156" spans="1:39" ht="15">
      <c r="A156" s="65" t="s">
        <v>212</v>
      </c>
      <c r="B156" s="65" t="s">
        <v>254</v>
      </c>
      <c r="C156" s="66" t="s">
        <v>2086</v>
      </c>
      <c r="D156" s="67">
        <v>2</v>
      </c>
      <c r="E156" s="68" t="s">
        <v>133</v>
      </c>
      <c r="F156" s="69">
        <v>32</v>
      </c>
      <c r="G156" s="66"/>
      <c r="H156" s="70"/>
      <c r="I156" s="71"/>
      <c r="J156" s="71"/>
      <c r="K156" s="34"/>
      <c r="L156" s="78">
        <v>156</v>
      </c>
      <c r="M156" s="78"/>
      <c r="N156" s="73"/>
      <c r="O156" s="80" t="s">
        <v>259</v>
      </c>
      <c r="P156" s="80" t="s">
        <v>334</v>
      </c>
      <c r="Q156" s="80" t="s">
        <v>622</v>
      </c>
      <c r="R156" s="80" t="s">
        <v>977</v>
      </c>
      <c r="S156" s="80"/>
      <c r="T156" s="80"/>
      <c r="U156" s="80"/>
      <c r="V156" s="80"/>
      <c r="W156" s="80"/>
      <c r="X156" s="80"/>
      <c r="Y156" s="80"/>
      <c r="Z156" s="80"/>
      <c r="AA156" s="80"/>
      <c r="AB156">
        <v>1</v>
      </c>
      <c r="AC156" s="79" t="str">
        <f>REPLACE(INDEX(GroupVertices[Group],MATCH(Edges[[#This Row],[Vertex 1]],GroupVertices[Vertex],0)),1,1,"")</f>
        <v>4</v>
      </c>
      <c r="AD156" s="79" t="str">
        <f>REPLACE(INDEX(GroupVertices[Group],MATCH(Edges[[#This Row],[Vertex 2]],GroupVertices[Vertex],0)),1,1,"")</f>
        <v>4</v>
      </c>
      <c r="AE156" s="34"/>
      <c r="AF156" s="34"/>
      <c r="AG156" s="34"/>
      <c r="AH156" s="34"/>
      <c r="AI156" s="34"/>
      <c r="AJ156" s="34"/>
      <c r="AK156" s="34"/>
      <c r="AL156" s="34"/>
      <c r="AM156" s="34"/>
    </row>
    <row r="157" spans="1:39" ht="15">
      <c r="A157" s="65" t="s">
        <v>192</v>
      </c>
      <c r="B157" s="65" t="s">
        <v>254</v>
      </c>
      <c r="C157" s="66" t="s">
        <v>2090</v>
      </c>
      <c r="D157" s="67">
        <v>4.4</v>
      </c>
      <c r="E157" s="68" t="s">
        <v>137</v>
      </c>
      <c r="F157" s="69">
        <v>25.5</v>
      </c>
      <c r="G157" s="66"/>
      <c r="H157" s="70"/>
      <c r="I157" s="71"/>
      <c r="J157" s="71"/>
      <c r="K157" s="34"/>
      <c r="L157" s="78">
        <v>157</v>
      </c>
      <c r="M157" s="78"/>
      <c r="N157" s="73"/>
      <c r="O157" s="80" t="s">
        <v>259</v>
      </c>
      <c r="P157" s="80" t="s">
        <v>335</v>
      </c>
      <c r="Q157" s="80" t="s">
        <v>623</v>
      </c>
      <c r="R157" s="80" t="s">
        <v>978</v>
      </c>
      <c r="S157" s="80"/>
      <c r="T157" s="80"/>
      <c r="U157" s="80"/>
      <c r="V157" s="80"/>
      <c r="W157" s="80"/>
      <c r="X157" s="80"/>
      <c r="Y157" s="80"/>
      <c r="Z157" s="80"/>
      <c r="AA157" s="80"/>
      <c r="AB157">
        <v>4</v>
      </c>
      <c r="AC157" s="79" t="str">
        <f>REPLACE(INDEX(GroupVertices[Group],MATCH(Edges[[#This Row],[Vertex 1]],GroupVertices[Vertex],0)),1,1,"")</f>
        <v>5</v>
      </c>
      <c r="AD157" s="79" t="str">
        <f>REPLACE(INDEX(GroupVertices[Group],MATCH(Edges[[#This Row],[Vertex 2]],GroupVertices[Vertex],0)),1,1,"")</f>
        <v>4</v>
      </c>
      <c r="AE157" s="34"/>
      <c r="AF157" s="34"/>
      <c r="AG157" s="34"/>
      <c r="AH157" s="34"/>
      <c r="AI157" s="34"/>
      <c r="AJ157" s="34"/>
      <c r="AK157" s="34"/>
      <c r="AL157" s="34"/>
      <c r="AM157" s="34"/>
    </row>
    <row r="158" spans="1:39" ht="15">
      <c r="A158" s="65" t="s">
        <v>192</v>
      </c>
      <c r="B158" s="65" t="s">
        <v>254</v>
      </c>
      <c r="C158" s="66" t="s">
        <v>2090</v>
      </c>
      <c r="D158" s="67">
        <v>4.4</v>
      </c>
      <c r="E158" s="68" t="s">
        <v>137</v>
      </c>
      <c r="F158" s="69">
        <v>25.5</v>
      </c>
      <c r="G158" s="66"/>
      <c r="H158" s="70"/>
      <c r="I158" s="71"/>
      <c r="J158" s="71"/>
      <c r="K158" s="34"/>
      <c r="L158" s="78">
        <v>158</v>
      </c>
      <c r="M158" s="78"/>
      <c r="N158" s="73"/>
      <c r="O158" s="80" t="s">
        <v>259</v>
      </c>
      <c r="P158" s="80" t="s">
        <v>334</v>
      </c>
      <c r="Q158" s="80" t="s">
        <v>624</v>
      </c>
      <c r="R158" s="80" t="s">
        <v>977</v>
      </c>
      <c r="S158" s="80"/>
      <c r="T158" s="80"/>
      <c r="U158" s="80"/>
      <c r="V158" s="80"/>
      <c r="W158" s="80"/>
      <c r="X158" s="80"/>
      <c r="Y158" s="80"/>
      <c r="Z158" s="80"/>
      <c r="AA158" s="80"/>
      <c r="AB158">
        <v>4</v>
      </c>
      <c r="AC158" s="79" t="str">
        <f>REPLACE(INDEX(GroupVertices[Group],MATCH(Edges[[#This Row],[Vertex 1]],GroupVertices[Vertex],0)),1,1,"")</f>
        <v>5</v>
      </c>
      <c r="AD158" s="79" t="str">
        <f>REPLACE(INDEX(GroupVertices[Group],MATCH(Edges[[#This Row],[Vertex 2]],GroupVertices[Vertex],0)),1,1,"")</f>
        <v>4</v>
      </c>
      <c r="AE158" s="34"/>
      <c r="AF158" s="34"/>
      <c r="AG158" s="34"/>
      <c r="AH158" s="34"/>
      <c r="AI158" s="34"/>
      <c r="AJ158" s="34"/>
      <c r="AK158" s="34"/>
      <c r="AL158" s="34"/>
      <c r="AM158" s="34"/>
    </row>
    <row r="159" spans="1:39" ht="15">
      <c r="A159" s="65" t="s">
        <v>192</v>
      </c>
      <c r="B159" s="65" t="s">
        <v>254</v>
      </c>
      <c r="C159" s="66" t="s">
        <v>2090</v>
      </c>
      <c r="D159" s="67">
        <v>4.4</v>
      </c>
      <c r="E159" s="68" t="s">
        <v>137</v>
      </c>
      <c r="F159" s="69">
        <v>25.5</v>
      </c>
      <c r="G159" s="66"/>
      <c r="H159" s="70"/>
      <c r="I159" s="71"/>
      <c r="J159" s="71"/>
      <c r="K159" s="34"/>
      <c r="L159" s="78">
        <v>159</v>
      </c>
      <c r="M159" s="78"/>
      <c r="N159" s="73"/>
      <c r="O159" s="80" t="s">
        <v>259</v>
      </c>
      <c r="P159" s="80" t="s">
        <v>335</v>
      </c>
      <c r="Q159" s="80" t="s">
        <v>625</v>
      </c>
      <c r="R159" s="80" t="s">
        <v>978</v>
      </c>
      <c r="S159" s="80"/>
      <c r="T159" s="80"/>
      <c r="U159" s="80"/>
      <c r="V159" s="80"/>
      <c r="W159" s="80"/>
      <c r="X159" s="80"/>
      <c r="Y159" s="80"/>
      <c r="Z159" s="80"/>
      <c r="AA159" s="80"/>
      <c r="AB159">
        <v>4</v>
      </c>
      <c r="AC159" s="79" t="str">
        <f>REPLACE(INDEX(GroupVertices[Group],MATCH(Edges[[#This Row],[Vertex 1]],GroupVertices[Vertex],0)),1,1,"")</f>
        <v>5</v>
      </c>
      <c r="AD159" s="79" t="str">
        <f>REPLACE(INDEX(GroupVertices[Group],MATCH(Edges[[#This Row],[Vertex 2]],GroupVertices[Vertex],0)),1,1,"")</f>
        <v>4</v>
      </c>
      <c r="AE159" s="34"/>
      <c r="AF159" s="34"/>
      <c r="AG159" s="34"/>
      <c r="AH159" s="34"/>
      <c r="AI159" s="34"/>
      <c r="AJ159" s="34"/>
      <c r="AK159" s="34"/>
      <c r="AL159" s="34"/>
      <c r="AM159" s="34"/>
    </row>
    <row r="160" spans="1:39" ht="15">
      <c r="A160" s="65" t="s">
        <v>192</v>
      </c>
      <c r="B160" s="65" t="s">
        <v>254</v>
      </c>
      <c r="C160" s="66" t="s">
        <v>2090</v>
      </c>
      <c r="D160" s="67">
        <v>4.4</v>
      </c>
      <c r="E160" s="68" t="s">
        <v>137</v>
      </c>
      <c r="F160" s="69">
        <v>25.5</v>
      </c>
      <c r="G160" s="66"/>
      <c r="H160" s="70"/>
      <c r="I160" s="71"/>
      <c r="J160" s="71"/>
      <c r="K160" s="34"/>
      <c r="L160" s="78">
        <v>160</v>
      </c>
      <c r="M160" s="78"/>
      <c r="N160" s="73"/>
      <c r="O160" s="80" t="s">
        <v>259</v>
      </c>
      <c r="P160" s="80" t="s">
        <v>336</v>
      </c>
      <c r="Q160" s="80" t="s">
        <v>626</v>
      </c>
      <c r="R160" s="80" t="s">
        <v>979</v>
      </c>
      <c r="S160" s="80"/>
      <c r="T160" s="80"/>
      <c r="U160" s="80"/>
      <c r="V160" s="80"/>
      <c r="W160" s="80"/>
      <c r="X160" s="80"/>
      <c r="Y160" s="80"/>
      <c r="Z160" s="80"/>
      <c r="AA160" s="80"/>
      <c r="AB160">
        <v>4</v>
      </c>
      <c r="AC160" s="79" t="str">
        <f>REPLACE(INDEX(GroupVertices[Group],MATCH(Edges[[#This Row],[Vertex 1]],GroupVertices[Vertex],0)),1,1,"")</f>
        <v>5</v>
      </c>
      <c r="AD160" s="79" t="str">
        <f>REPLACE(INDEX(GroupVertices[Group],MATCH(Edges[[#This Row],[Vertex 2]],GroupVertices[Vertex],0)),1,1,"")</f>
        <v>4</v>
      </c>
      <c r="AE160" s="34"/>
      <c r="AF160" s="34"/>
      <c r="AG160" s="34"/>
      <c r="AH160" s="34"/>
      <c r="AI160" s="34"/>
      <c r="AJ160" s="34"/>
      <c r="AK160" s="34"/>
      <c r="AL160" s="34"/>
      <c r="AM160" s="34"/>
    </row>
    <row r="161" spans="1:39" ht="15">
      <c r="A161" s="65" t="s">
        <v>194</v>
      </c>
      <c r="B161" s="65" t="s">
        <v>254</v>
      </c>
      <c r="C161" s="66" t="s">
        <v>2086</v>
      </c>
      <c r="D161" s="67">
        <v>2</v>
      </c>
      <c r="E161" s="68" t="s">
        <v>133</v>
      </c>
      <c r="F161" s="69">
        <v>32</v>
      </c>
      <c r="G161" s="66"/>
      <c r="H161" s="70"/>
      <c r="I161" s="71"/>
      <c r="J161" s="71"/>
      <c r="K161" s="34"/>
      <c r="L161" s="78">
        <v>161</v>
      </c>
      <c r="M161" s="78"/>
      <c r="N161" s="73"/>
      <c r="O161" s="80" t="s">
        <v>259</v>
      </c>
      <c r="P161" s="80" t="s">
        <v>337</v>
      </c>
      <c r="Q161" s="80" t="s">
        <v>627</v>
      </c>
      <c r="R161" s="80" t="s">
        <v>980</v>
      </c>
      <c r="S161" s="80"/>
      <c r="T161" s="80"/>
      <c r="U161" s="80"/>
      <c r="V161" s="80"/>
      <c r="W161" s="80"/>
      <c r="X161" s="80"/>
      <c r="Y161" s="80"/>
      <c r="Z161" s="80"/>
      <c r="AA161" s="80"/>
      <c r="AB161">
        <v>1</v>
      </c>
      <c r="AC161" s="79" t="str">
        <f>REPLACE(INDEX(GroupVertices[Group],MATCH(Edges[[#This Row],[Vertex 1]],GroupVertices[Vertex],0)),1,1,"")</f>
        <v>3</v>
      </c>
      <c r="AD161" s="79" t="str">
        <f>REPLACE(INDEX(GroupVertices[Group],MATCH(Edges[[#This Row],[Vertex 2]],GroupVertices[Vertex],0)),1,1,"")</f>
        <v>4</v>
      </c>
      <c r="AE161" s="34"/>
      <c r="AF161" s="34"/>
      <c r="AG161" s="34"/>
      <c r="AH161" s="34"/>
      <c r="AI161" s="34"/>
      <c r="AJ161" s="34"/>
      <c r="AK161" s="34"/>
      <c r="AL161" s="34"/>
      <c r="AM161" s="34"/>
    </row>
    <row r="162" spans="1:39" ht="15">
      <c r="A162" s="65" t="s">
        <v>214</v>
      </c>
      <c r="B162" s="65" t="s">
        <v>254</v>
      </c>
      <c r="C162" s="66" t="s">
        <v>2087</v>
      </c>
      <c r="D162" s="67">
        <v>2.8</v>
      </c>
      <c r="E162" s="68" t="s">
        <v>137</v>
      </c>
      <c r="F162" s="69">
        <v>29.833333333333332</v>
      </c>
      <c r="G162" s="66"/>
      <c r="H162" s="70"/>
      <c r="I162" s="71"/>
      <c r="J162" s="71"/>
      <c r="K162" s="34"/>
      <c r="L162" s="78">
        <v>162</v>
      </c>
      <c r="M162" s="78"/>
      <c r="N162" s="73"/>
      <c r="O162" s="80" t="s">
        <v>259</v>
      </c>
      <c r="P162" s="80" t="s">
        <v>338</v>
      </c>
      <c r="Q162" s="80" t="s">
        <v>628</v>
      </c>
      <c r="R162" s="80" t="s">
        <v>981</v>
      </c>
      <c r="S162" s="80"/>
      <c r="T162" s="80"/>
      <c r="U162" s="80"/>
      <c r="V162" s="80"/>
      <c r="W162" s="80"/>
      <c r="X162" s="80"/>
      <c r="Y162" s="80"/>
      <c r="Z162" s="80"/>
      <c r="AA162" s="80"/>
      <c r="AB162">
        <v>2</v>
      </c>
      <c r="AC162" s="79" t="str">
        <f>REPLACE(INDEX(GroupVertices[Group],MATCH(Edges[[#This Row],[Vertex 1]],GroupVertices[Vertex],0)),1,1,"")</f>
        <v>4</v>
      </c>
      <c r="AD162" s="79" t="str">
        <f>REPLACE(INDEX(GroupVertices[Group],MATCH(Edges[[#This Row],[Vertex 2]],GroupVertices[Vertex],0)),1,1,"")</f>
        <v>4</v>
      </c>
      <c r="AE162" s="34"/>
      <c r="AF162" s="34"/>
      <c r="AG162" s="34"/>
      <c r="AH162" s="34"/>
      <c r="AI162" s="34"/>
      <c r="AJ162" s="34"/>
      <c r="AK162" s="34"/>
      <c r="AL162" s="34"/>
      <c r="AM162" s="34"/>
    </row>
    <row r="163" spans="1:39" ht="15">
      <c r="A163" s="65" t="s">
        <v>214</v>
      </c>
      <c r="B163" s="65" t="s">
        <v>254</v>
      </c>
      <c r="C163" s="66" t="s">
        <v>2087</v>
      </c>
      <c r="D163" s="67">
        <v>2.8</v>
      </c>
      <c r="E163" s="68" t="s">
        <v>137</v>
      </c>
      <c r="F163" s="69">
        <v>29.833333333333332</v>
      </c>
      <c r="G163" s="66"/>
      <c r="H163" s="70"/>
      <c r="I163" s="71"/>
      <c r="J163" s="71"/>
      <c r="K163" s="34"/>
      <c r="L163" s="78">
        <v>163</v>
      </c>
      <c r="M163" s="78"/>
      <c r="N163" s="73"/>
      <c r="O163" s="80" t="s">
        <v>259</v>
      </c>
      <c r="P163" s="80" t="s">
        <v>339</v>
      </c>
      <c r="Q163" s="80" t="s">
        <v>629</v>
      </c>
      <c r="R163" s="80" t="s">
        <v>982</v>
      </c>
      <c r="S163" s="80"/>
      <c r="T163" s="80"/>
      <c r="U163" s="80"/>
      <c r="V163" s="80"/>
      <c r="W163" s="80"/>
      <c r="X163" s="80"/>
      <c r="Y163" s="80"/>
      <c r="Z163" s="80"/>
      <c r="AA163" s="80"/>
      <c r="AB163">
        <v>2</v>
      </c>
      <c r="AC163" s="79" t="str">
        <f>REPLACE(INDEX(GroupVertices[Group],MATCH(Edges[[#This Row],[Vertex 1]],GroupVertices[Vertex],0)),1,1,"")</f>
        <v>4</v>
      </c>
      <c r="AD163" s="79" t="str">
        <f>REPLACE(INDEX(GroupVertices[Group],MATCH(Edges[[#This Row],[Vertex 2]],GroupVertices[Vertex],0)),1,1,"")</f>
        <v>4</v>
      </c>
      <c r="AE163" s="34"/>
      <c r="AF163" s="34"/>
      <c r="AG163" s="34"/>
      <c r="AH163" s="34"/>
      <c r="AI163" s="34"/>
      <c r="AJ163" s="34"/>
      <c r="AK163" s="34"/>
      <c r="AL163" s="34"/>
      <c r="AM163" s="34"/>
    </row>
    <row r="164" spans="1:39" ht="15">
      <c r="A164" s="65" t="s">
        <v>216</v>
      </c>
      <c r="B164" s="65" t="s">
        <v>254</v>
      </c>
      <c r="C164" s="66" t="s">
        <v>2085</v>
      </c>
      <c r="D164" s="67">
        <v>3.6</v>
      </c>
      <c r="E164" s="68" t="s">
        <v>137</v>
      </c>
      <c r="F164" s="69">
        <v>27.666666666666668</v>
      </c>
      <c r="G164" s="66"/>
      <c r="H164" s="70"/>
      <c r="I164" s="71"/>
      <c r="J164" s="71"/>
      <c r="K164" s="34"/>
      <c r="L164" s="78">
        <v>164</v>
      </c>
      <c r="M164" s="78"/>
      <c r="N164" s="73"/>
      <c r="O164" s="80" t="s">
        <v>259</v>
      </c>
      <c r="P164" s="80" t="s">
        <v>340</v>
      </c>
      <c r="Q164" s="80" t="s">
        <v>630</v>
      </c>
      <c r="R164" s="80" t="s">
        <v>983</v>
      </c>
      <c r="S164" s="80"/>
      <c r="T164" s="80"/>
      <c r="U164" s="80"/>
      <c r="V164" s="80"/>
      <c r="W164" s="80"/>
      <c r="X164" s="80"/>
      <c r="Y164" s="80"/>
      <c r="Z164" s="80"/>
      <c r="AA164" s="80"/>
      <c r="AB164">
        <v>3</v>
      </c>
      <c r="AC164" s="79" t="str">
        <f>REPLACE(INDEX(GroupVertices[Group],MATCH(Edges[[#This Row],[Vertex 1]],GroupVertices[Vertex],0)),1,1,"")</f>
        <v>4</v>
      </c>
      <c r="AD164" s="79" t="str">
        <f>REPLACE(INDEX(GroupVertices[Group],MATCH(Edges[[#This Row],[Vertex 2]],GroupVertices[Vertex],0)),1,1,"")</f>
        <v>4</v>
      </c>
      <c r="AE164" s="34"/>
      <c r="AF164" s="34"/>
      <c r="AG164" s="34"/>
      <c r="AH164" s="34"/>
      <c r="AI164" s="34"/>
      <c r="AJ164" s="34"/>
      <c r="AK164" s="34"/>
      <c r="AL164" s="34"/>
      <c r="AM164" s="34"/>
    </row>
    <row r="165" spans="1:39" ht="15">
      <c r="A165" s="65" t="s">
        <v>216</v>
      </c>
      <c r="B165" s="65" t="s">
        <v>254</v>
      </c>
      <c r="C165" s="66" t="s">
        <v>2085</v>
      </c>
      <c r="D165" s="67">
        <v>3.6</v>
      </c>
      <c r="E165" s="68" t="s">
        <v>137</v>
      </c>
      <c r="F165" s="69">
        <v>27.666666666666668</v>
      </c>
      <c r="G165" s="66"/>
      <c r="H165" s="70"/>
      <c r="I165" s="71"/>
      <c r="J165" s="71"/>
      <c r="K165" s="34"/>
      <c r="L165" s="78">
        <v>165</v>
      </c>
      <c r="M165" s="78"/>
      <c r="N165" s="73"/>
      <c r="O165" s="80" t="s">
        <v>259</v>
      </c>
      <c r="P165" s="80" t="s">
        <v>341</v>
      </c>
      <c r="Q165" s="80" t="s">
        <v>631</v>
      </c>
      <c r="R165" s="80" t="s">
        <v>984</v>
      </c>
      <c r="S165" s="80"/>
      <c r="T165" s="80"/>
      <c r="U165" s="80"/>
      <c r="V165" s="80"/>
      <c r="W165" s="80"/>
      <c r="X165" s="80"/>
      <c r="Y165" s="80"/>
      <c r="Z165" s="80"/>
      <c r="AA165" s="80"/>
      <c r="AB165">
        <v>3</v>
      </c>
      <c r="AC165" s="79" t="str">
        <f>REPLACE(INDEX(GroupVertices[Group],MATCH(Edges[[#This Row],[Vertex 1]],GroupVertices[Vertex],0)),1,1,"")</f>
        <v>4</v>
      </c>
      <c r="AD165" s="79" t="str">
        <f>REPLACE(INDEX(GroupVertices[Group],MATCH(Edges[[#This Row],[Vertex 2]],GroupVertices[Vertex],0)),1,1,"")</f>
        <v>4</v>
      </c>
      <c r="AE165" s="34"/>
      <c r="AF165" s="34"/>
      <c r="AG165" s="34"/>
      <c r="AH165" s="34"/>
      <c r="AI165" s="34"/>
      <c r="AJ165" s="34"/>
      <c r="AK165" s="34"/>
      <c r="AL165" s="34"/>
      <c r="AM165" s="34"/>
    </row>
    <row r="166" spans="1:39" ht="15">
      <c r="A166" s="65" t="s">
        <v>216</v>
      </c>
      <c r="B166" s="65" t="s">
        <v>254</v>
      </c>
      <c r="C166" s="66" t="s">
        <v>2085</v>
      </c>
      <c r="D166" s="67">
        <v>3.6</v>
      </c>
      <c r="E166" s="68" t="s">
        <v>137</v>
      </c>
      <c r="F166" s="69">
        <v>27.666666666666668</v>
      </c>
      <c r="G166" s="66"/>
      <c r="H166" s="70"/>
      <c r="I166" s="71"/>
      <c r="J166" s="71"/>
      <c r="K166" s="34"/>
      <c r="L166" s="78">
        <v>166</v>
      </c>
      <c r="M166" s="78"/>
      <c r="N166" s="73"/>
      <c r="O166" s="80" t="s">
        <v>259</v>
      </c>
      <c r="P166" s="80" t="s">
        <v>315</v>
      </c>
      <c r="Q166" s="80" t="s">
        <v>610</v>
      </c>
      <c r="R166" s="80" t="s">
        <v>954</v>
      </c>
      <c r="S166" s="80"/>
      <c r="T166" s="80"/>
      <c r="U166" s="80"/>
      <c r="V166" s="80"/>
      <c r="W166" s="80"/>
      <c r="X166" s="80"/>
      <c r="Y166" s="80"/>
      <c r="Z166" s="80"/>
      <c r="AA166" s="80"/>
      <c r="AB166">
        <v>3</v>
      </c>
      <c r="AC166" s="79" t="str">
        <f>REPLACE(INDEX(GroupVertices[Group],MATCH(Edges[[#This Row],[Vertex 1]],GroupVertices[Vertex],0)),1,1,"")</f>
        <v>4</v>
      </c>
      <c r="AD166" s="79" t="str">
        <f>REPLACE(INDEX(GroupVertices[Group],MATCH(Edges[[#This Row],[Vertex 2]],GroupVertices[Vertex],0)),1,1,"")</f>
        <v>4</v>
      </c>
      <c r="AE166" s="34"/>
      <c r="AF166" s="34"/>
      <c r="AG166" s="34"/>
      <c r="AH166" s="34"/>
      <c r="AI166" s="34"/>
      <c r="AJ166" s="34"/>
      <c r="AK166" s="34"/>
      <c r="AL166" s="34"/>
      <c r="AM166" s="34"/>
    </row>
    <row r="167" spans="1:39" ht="15">
      <c r="A167" s="65" t="s">
        <v>225</v>
      </c>
      <c r="B167" s="65" t="s">
        <v>254</v>
      </c>
      <c r="C167" s="66" t="s">
        <v>2087</v>
      </c>
      <c r="D167" s="67">
        <v>2.8</v>
      </c>
      <c r="E167" s="68" t="s">
        <v>137</v>
      </c>
      <c r="F167" s="69">
        <v>29.833333333333332</v>
      </c>
      <c r="G167" s="66"/>
      <c r="H167" s="70"/>
      <c r="I167" s="71"/>
      <c r="J167" s="71"/>
      <c r="K167" s="34"/>
      <c r="L167" s="78">
        <v>167</v>
      </c>
      <c r="M167" s="78"/>
      <c r="N167" s="73"/>
      <c r="O167" s="80" t="s">
        <v>259</v>
      </c>
      <c r="P167" s="80" t="s">
        <v>342</v>
      </c>
      <c r="Q167" s="80" t="s">
        <v>632</v>
      </c>
      <c r="R167" s="80" t="s">
        <v>985</v>
      </c>
      <c r="S167" s="80"/>
      <c r="T167" s="80"/>
      <c r="U167" s="80"/>
      <c r="V167" s="80"/>
      <c r="W167" s="80"/>
      <c r="X167" s="80"/>
      <c r="Y167" s="80"/>
      <c r="Z167" s="80"/>
      <c r="AA167" s="80"/>
      <c r="AB167">
        <v>2</v>
      </c>
      <c r="AC167" s="79" t="str">
        <f>REPLACE(INDEX(GroupVertices[Group],MATCH(Edges[[#This Row],[Vertex 1]],GroupVertices[Vertex],0)),1,1,"")</f>
        <v>4</v>
      </c>
      <c r="AD167" s="79" t="str">
        <f>REPLACE(INDEX(GroupVertices[Group],MATCH(Edges[[#This Row],[Vertex 2]],GroupVertices[Vertex],0)),1,1,"")</f>
        <v>4</v>
      </c>
      <c r="AE167" s="34"/>
      <c r="AF167" s="34"/>
      <c r="AG167" s="34"/>
      <c r="AH167" s="34"/>
      <c r="AI167" s="34"/>
      <c r="AJ167" s="34"/>
      <c r="AK167" s="34"/>
      <c r="AL167" s="34"/>
      <c r="AM167" s="34"/>
    </row>
    <row r="168" spans="1:39" ht="15">
      <c r="A168" s="65" t="s">
        <v>225</v>
      </c>
      <c r="B168" s="65" t="s">
        <v>254</v>
      </c>
      <c r="C168" s="66" t="s">
        <v>2087</v>
      </c>
      <c r="D168" s="67">
        <v>2.8</v>
      </c>
      <c r="E168" s="68" t="s">
        <v>137</v>
      </c>
      <c r="F168" s="69">
        <v>29.833333333333332</v>
      </c>
      <c r="G168" s="66"/>
      <c r="H168" s="70"/>
      <c r="I168" s="71"/>
      <c r="J168" s="71"/>
      <c r="K168" s="34"/>
      <c r="L168" s="78">
        <v>168</v>
      </c>
      <c r="M168" s="78"/>
      <c r="N168" s="73"/>
      <c r="O168" s="80" t="s">
        <v>259</v>
      </c>
      <c r="P168" s="80" t="s">
        <v>337</v>
      </c>
      <c r="Q168" s="80" t="s">
        <v>633</v>
      </c>
      <c r="R168" s="80" t="s">
        <v>980</v>
      </c>
      <c r="S168" s="80"/>
      <c r="T168" s="80"/>
      <c r="U168" s="80"/>
      <c r="V168" s="80"/>
      <c r="W168" s="80"/>
      <c r="X168" s="80"/>
      <c r="Y168" s="80"/>
      <c r="Z168" s="80"/>
      <c r="AA168" s="80"/>
      <c r="AB168">
        <v>2</v>
      </c>
      <c r="AC168" s="79" t="str">
        <f>REPLACE(INDEX(GroupVertices[Group],MATCH(Edges[[#This Row],[Vertex 1]],GroupVertices[Vertex],0)),1,1,"")</f>
        <v>4</v>
      </c>
      <c r="AD168" s="79" t="str">
        <f>REPLACE(INDEX(GroupVertices[Group],MATCH(Edges[[#This Row],[Vertex 2]],GroupVertices[Vertex],0)),1,1,"")</f>
        <v>4</v>
      </c>
      <c r="AE168" s="34"/>
      <c r="AF168" s="34"/>
      <c r="AG168" s="34"/>
      <c r="AH168" s="34"/>
      <c r="AI168" s="34"/>
      <c r="AJ168" s="34"/>
      <c r="AK168" s="34"/>
      <c r="AL168" s="34"/>
      <c r="AM168" s="34"/>
    </row>
    <row r="169" spans="1:39" ht="15">
      <c r="A169" s="65" t="s">
        <v>225</v>
      </c>
      <c r="B169" s="65" t="s">
        <v>220</v>
      </c>
      <c r="C169" s="66" t="s">
        <v>2086</v>
      </c>
      <c r="D169" s="67">
        <v>2</v>
      </c>
      <c r="E169" s="68" t="s">
        <v>133</v>
      </c>
      <c r="F169" s="69">
        <v>32</v>
      </c>
      <c r="G169" s="66"/>
      <c r="H169" s="70"/>
      <c r="I169" s="71"/>
      <c r="J169" s="71"/>
      <c r="K169" s="34"/>
      <c r="L169" s="78">
        <v>169</v>
      </c>
      <c r="M169" s="78"/>
      <c r="N169" s="73"/>
      <c r="O169" s="80" t="s">
        <v>259</v>
      </c>
      <c r="P169" s="80" t="s">
        <v>343</v>
      </c>
      <c r="Q169" s="80" t="s">
        <v>634</v>
      </c>
      <c r="R169" s="80" t="s">
        <v>986</v>
      </c>
      <c r="S169" s="80"/>
      <c r="T169" s="80"/>
      <c r="U169" s="80"/>
      <c r="V169" s="80"/>
      <c r="W169" s="80"/>
      <c r="X169" s="80"/>
      <c r="Y169" s="80"/>
      <c r="Z169" s="80"/>
      <c r="AA169" s="80"/>
      <c r="AB169">
        <v>1</v>
      </c>
      <c r="AC169" s="79" t="str">
        <f>REPLACE(INDEX(GroupVertices[Group],MATCH(Edges[[#This Row],[Vertex 1]],GroupVertices[Vertex],0)),1,1,"")</f>
        <v>4</v>
      </c>
      <c r="AD169" s="79" t="str">
        <f>REPLACE(INDEX(GroupVertices[Group],MATCH(Edges[[#This Row],[Vertex 2]],GroupVertices[Vertex],0)),1,1,"")</f>
        <v>4</v>
      </c>
      <c r="AE169" s="34"/>
      <c r="AF169" s="34"/>
      <c r="AG169" s="34"/>
      <c r="AH169" s="34"/>
      <c r="AI169" s="34"/>
      <c r="AJ169" s="34"/>
      <c r="AK169" s="34"/>
      <c r="AL169" s="34"/>
      <c r="AM169" s="34"/>
    </row>
    <row r="170" spans="1:39" ht="15">
      <c r="A170" s="65" t="s">
        <v>192</v>
      </c>
      <c r="B170" s="65" t="s">
        <v>221</v>
      </c>
      <c r="C170" s="66" t="s">
        <v>2086</v>
      </c>
      <c r="D170" s="67">
        <v>2</v>
      </c>
      <c r="E170" s="68" t="s">
        <v>133</v>
      </c>
      <c r="F170" s="69">
        <v>32</v>
      </c>
      <c r="G170" s="66"/>
      <c r="H170" s="70"/>
      <c r="I170" s="71"/>
      <c r="J170" s="71"/>
      <c r="K170" s="34"/>
      <c r="L170" s="78">
        <v>170</v>
      </c>
      <c r="M170" s="78"/>
      <c r="N170" s="73"/>
      <c r="O170" s="80" t="s">
        <v>259</v>
      </c>
      <c r="P170" s="80" t="s">
        <v>344</v>
      </c>
      <c r="Q170" s="80" t="s">
        <v>635</v>
      </c>
      <c r="R170" s="80" t="s">
        <v>987</v>
      </c>
      <c r="S170" s="80"/>
      <c r="T170" s="80"/>
      <c r="U170" s="80"/>
      <c r="V170" s="80"/>
      <c r="W170" s="80"/>
      <c r="X170" s="80"/>
      <c r="Y170" s="80"/>
      <c r="Z170" s="80"/>
      <c r="AA170" s="80"/>
      <c r="AB170">
        <v>1</v>
      </c>
      <c r="AC170" s="79" t="str">
        <f>REPLACE(INDEX(GroupVertices[Group],MATCH(Edges[[#This Row],[Vertex 1]],GroupVertices[Vertex],0)),1,1,"")</f>
        <v>5</v>
      </c>
      <c r="AD170" s="79" t="str">
        <f>REPLACE(INDEX(GroupVertices[Group],MATCH(Edges[[#This Row],[Vertex 2]],GroupVertices[Vertex],0)),1,1,"")</f>
        <v>2</v>
      </c>
      <c r="AE170" s="34"/>
      <c r="AF170" s="34"/>
      <c r="AG170" s="34"/>
      <c r="AH170" s="34"/>
      <c r="AI170" s="34"/>
      <c r="AJ170" s="34"/>
      <c r="AK170" s="34"/>
      <c r="AL170" s="34"/>
      <c r="AM170" s="34"/>
    </row>
    <row r="171" spans="1:39" ht="15">
      <c r="A171" s="65" t="s">
        <v>192</v>
      </c>
      <c r="B171" s="65" t="s">
        <v>233</v>
      </c>
      <c r="C171" s="66" t="s">
        <v>2087</v>
      </c>
      <c r="D171" s="67">
        <v>2.8</v>
      </c>
      <c r="E171" s="68" t="s">
        <v>137</v>
      </c>
      <c r="F171" s="69">
        <v>29.833333333333332</v>
      </c>
      <c r="G171" s="66"/>
      <c r="H171" s="70"/>
      <c r="I171" s="71"/>
      <c r="J171" s="71"/>
      <c r="K171" s="34"/>
      <c r="L171" s="78">
        <v>171</v>
      </c>
      <c r="M171" s="78"/>
      <c r="N171" s="73"/>
      <c r="O171" s="80" t="s">
        <v>259</v>
      </c>
      <c r="P171" s="80" t="s">
        <v>345</v>
      </c>
      <c r="Q171" s="80" t="s">
        <v>636</v>
      </c>
      <c r="R171" s="80" t="s">
        <v>988</v>
      </c>
      <c r="S171" s="80"/>
      <c r="T171" s="80"/>
      <c r="U171" s="80"/>
      <c r="V171" s="80"/>
      <c r="W171" s="80"/>
      <c r="X171" s="80"/>
      <c r="Y171" s="80"/>
      <c r="Z171" s="80"/>
      <c r="AA171" s="80"/>
      <c r="AB171">
        <v>2</v>
      </c>
      <c r="AC171" s="79" t="str">
        <f>REPLACE(INDEX(GroupVertices[Group],MATCH(Edges[[#This Row],[Vertex 1]],GroupVertices[Vertex],0)),1,1,"")</f>
        <v>5</v>
      </c>
      <c r="AD171" s="79" t="str">
        <f>REPLACE(INDEX(GroupVertices[Group],MATCH(Edges[[#This Row],[Vertex 2]],GroupVertices[Vertex],0)),1,1,"")</f>
        <v>5</v>
      </c>
      <c r="AE171" s="34"/>
      <c r="AF171" s="34"/>
      <c r="AG171" s="34"/>
      <c r="AH171" s="34"/>
      <c r="AI171" s="34"/>
      <c r="AJ171" s="34"/>
      <c r="AK171" s="34"/>
      <c r="AL171" s="34"/>
      <c r="AM171" s="34"/>
    </row>
    <row r="172" spans="1:39" ht="15">
      <c r="A172" s="65" t="s">
        <v>192</v>
      </c>
      <c r="B172" s="65" t="s">
        <v>233</v>
      </c>
      <c r="C172" s="66" t="s">
        <v>2087</v>
      </c>
      <c r="D172" s="67">
        <v>2.8</v>
      </c>
      <c r="E172" s="68" t="s">
        <v>137</v>
      </c>
      <c r="F172" s="69">
        <v>29.833333333333332</v>
      </c>
      <c r="G172" s="66"/>
      <c r="H172" s="70"/>
      <c r="I172" s="71"/>
      <c r="J172" s="71"/>
      <c r="K172" s="34"/>
      <c r="L172" s="78">
        <v>172</v>
      </c>
      <c r="M172" s="78"/>
      <c r="N172" s="73"/>
      <c r="O172" s="80" t="s">
        <v>259</v>
      </c>
      <c r="P172" s="80" t="s">
        <v>345</v>
      </c>
      <c r="Q172" s="80" t="s">
        <v>637</v>
      </c>
      <c r="R172" s="80" t="s">
        <v>988</v>
      </c>
      <c r="S172" s="80"/>
      <c r="T172" s="80"/>
      <c r="U172" s="80"/>
      <c r="V172" s="80"/>
      <c r="W172" s="80"/>
      <c r="X172" s="80"/>
      <c r="Y172" s="80"/>
      <c r="Z172" s="80"/>
      <c r="AA172" s="80"/>
      <c r="AB172">
        <v>2</v>
      </c>
      <c r="AC172" s="79" t="str">
        <f>REPLACE(INDEX(GroupVertices[Group],MATCH(Edges[[#This Row],[Vertex 1]],GroupVertices[Vertex],0)),1,1,"")</f>
        <v>5</v>
      </c>
      <c r="AD172" s="79" t="str">
        <f>REPLACE(INDEX(GroupVertices[Group],MATCH(Edges[[#This Row],[Vertex 2]],GroupVertices[Vertex],0)),1,1,"")</f>
        <v>5</v>
      </c>
      <c r="AE172" s="34"/>
      <c r="AF172" s="34"/>
      <c r="AG172" s="34"/>
      <c r="AH172" s="34"/>
      <c r="AI172" s="34"/>
      <c r="AJ172" s="34"/>
      <c r="AK172" s="34"/>
      <c r="AL172" s="34"/>
      <c r="AM172" s="34"/>
    </row>
    <row r="173" spans="1:39" ht="15">
      <c r="A173" s="65" t="s">
        <v>192</v>
      </c>
      <c r="B173" s="65" t="s">
        <v>222</v>
      </c>
      <c r="C173" s="66" t="s">
        <v>2090</v>
      </c>
      <c r="D173" s="67">
        <v>4.4</v>
      </c>
      <c r="E173" s="68" t="s">
        <v>137</v>
      </c>
      <c r="F173" s="69">
        <v>25.5</v>
      </c>
      <c r="G173" s="66"/>
      <c r="H173" s="70"/>
      <c r="I173" s="71"/>
      <c r="J173" s="71"/>
      <c r="K173" s="34"/>
      <c r="L173" s="78">
        <v>173</v>
      </c>
      <c r="M173" s="78"/>
      <c r="N173" s="73"/>
      <c r="O173" s="80" t="s">
        <v>259</v>
      </c>
      <c r="P173" s="80" t="s">
        <v>346</v>
      </c>
      <c r="Q173" s="80" t="s">
        <v>638</v>
      </c>
      <c r="R173" s="80" t="s">
        <v>989</v>
      </c>
      <c r="S173" s="80"/>
      <c r="T173" s="80"/>
      <c r="U173" s="80"/>
      <c r="V173" s="80"/>
      <c r="W173" s="80"/>
      <c r="X173" s="80"/>
      <c r="Y173" s="80"/>
      <c r="Z173" s="80"/>
      <c r="AA173" s="80"/>
      <c r="AB173">
        <v>4</v>
      </c>
      <c r="AC173" s="79" t="str">
        <f>REPLACE(INDEX(GroupVertices[Group],MATCH(Edges[[#This Row],[Vertex 1]],GroupVertices[Vertex],0)),1,1,"")</f>
        <v>5</v>
      </c>
      <c r="AD173" s="79" t="str">
        <f>REPLACE(INDEX(GroupVertices[Group],MATCH(Edges[[#This Row],[Vertex 2]],GroupVertices[Vertex],0)),1,1,"")</f>
        <v>6</v>
      </c>
      <c r="AE173" s="34"/>
      <c r="AF173" s="34"/>
      <c r="AG173" s="34"/>
      <c r="AH173" s="34"/>
      <c r="AI173" s="34"/>
      <c r="AJ173" s="34"/>
      <c r="AK173" s="34"/>
      <c r="AL173" s="34"/>
      <c r="AM173" s="34"/>
    </row>
    <row r="174" spans="1:39" ht="15">
      <c r="A174" s="65" t="s">
        <v>192</v>
      </c>
      <c r="B174" s="65" t="s">
        <v>222</v>
      </c>
      <c r="C174" s="66" t="s">
        <v>2090</v>
      </c>
      <c r="D174" s="67">
        <v>4.4</v>
      </c>
      <c r="E174" s="68" t="s">
        <v>137</v>
      </c>
      <c r="F174" s="69">
        <v>25.5</v>
      </c>
      <c r="G174" s="66"/>
      <c r="H174" s="70"/>
      <c r="I174" s="71"/>
      <c r="J174" s="71"/>
      <c r="K174" s="34"/>
      <c r="L174" s="78">
        <v>174</v>
      </c>
      <c r="M174" s="78"/>
      <c r="N174" s="73"/>
      <c r="O174" s="80" t="s">
        <v>259</v>
      </c>
      <c r="P174" s="80" t="s">
        <v>346</v>
      </c>
      <c r="Q174" s="80" t="s">
        <v>638</v>
      </c>
      <c r="R174" s="80" t="s">
        <v>990</v>
      </c>
      <c r="S174" s="80"/>
      <c r="T174" s="80"/>
      <c r="U174" s="80"/>
      <c r="V174" s="80"/>
      <c r="W174" s="80"/>
      <c r="X174" s="80"/>
      <c r="Y174" s="80"/>
      <c r="Z174" s="80"/>
      <c r="AA174" s="80"/>
      <c r="AB174">
        <v>4</v>
      </c>
      <c r="AC174" s="79" t="str">
        <f>REPLACE(INDEX(GroupVertices[Group],MATCH(Edges[[#This Row],[Vertex 1]],GroupVertices[Vertex],0)),1,1,"")</f>
        <v>5</v>
      </c>
      <c r="AD174" s="79" t="str">
        <f>REPLACE(INDEX(GroupVertices[Group],MATCH(Edges[[#This Row],[Vertex 2]],GroupVertices[Vertex],0)),1,1,"")</f>
        <v>6</v>
      </c>
      <c r="AE174" s="34"/>
      <c r="AF174" s="34"/>
      <c r="AG174" s="34"/>
      <c r="AH174" s="34"/>
      <c r="AI174" s="34"/>
      <c r="AJ174" s="34"/>
      <c r="AK174" s="34"/>
      <c r="AL174" s="34"/>
      <c r="AM174" s="34"/>
    </row>
    <row r="175" spans="1:39" ht="15">
      <c r="A175" s="65" t="s">
        <v>192</v>
      </c>
      <c r="B175" s="65" t="s">
        <v>222</v>
      </c>
      <c r="C175" s="66" t="s">
        <v>2090</v>
      </c>
      <c r="D175" s="67">
        <v>4.4</v>
      </c>
      <c r="E175" s="68" t="s">
        <v>137</v>
      </c>
      <c r="F175" s="69">
        <v>25.5</v>
      </c>
      <c r="G175" s="66"/>
      <c r="H175" s="70"/>
      <c r="I175" s="71"/>
      <c r="J175" s="71"/>
      <c r="K175" s="34"/>
      <c r="L175" s="78">
        <v>175</v>
      </c>
      <c r="M175" s="78"/>
      <c r="N175" s="73"/>
      <c r="O175" s="80" t="s">
        <v>259</v>
      </c>
      <c r="P175" s="80" t="s">
        <v>346</v>
      </c>
      <c r="Q175" s="80" t="s">
        <v>639</v>
      </c>
      <c r="R175" s="80" t="s">
        <v>989</v>
      </c>
      <c r="S175" s="80"/>
      <c r="T175" s="80"/>
      <c r="U175" s="80"/>
      <c r="V175" s="80"/>
      <c r="W175" s="80"/>
      <c r="X175" s="80"/>
      <c r="Y175" s="80"/>
      <c r="Z175" s="80"/>
      <c r="AA175" s="80"/>
      <c r="AB175">
        <v>4</v>
      </c>
      <c r="AC175" s="79" t="str">
        <f>REPLACE(INDEX(GroupVertices[Group],MATCH(Edges[[#This Row],[Vertex 1]],GroupVertices[Vertex],0)),1,1,"")</f>
        <v>5</v>
      </c>
      <c r="AD175" s="79" t="str">
        <f>REPLACE(INDEX(GroupVertices[Group],MATCH(Edges[[#This Row],[Vertex 2]],GroupVertices[Vertex],0)),1,1,"")</f>
        <v>6</v>
      </c>
      <c r="AE175" s="34"/>
      <c r="AF175" s="34"/>
      <c r="AG175" s="34"/>
      <c r="AH175" s="34"/>
      <c r="AI175" s="34"/>
      <c r="AJ175" s="34"/>
      <c r="AK175" s="34"/>
      <c r="AL175" s="34"/>
      <c r="AM175" s="34"/>
    </row>
    <row r="176" spans="1:39" ht="15">
      <c r="A176" s="65" t="s">
        <v>192</v>
      </c>
      <c r="B176" s="65" t="s">
        <v>222</v>
      </c>
      <c r="C176" s="66" t="s">
        <v>2090</v>
      </c>
      <c r="D176" s="67">
        <v>4.4</v>
      </c>
      <c r="E176" s="68" t="s">
        <v>137</v>
      </c>
      <c r="F176" s="69">
        <v>25.5</v>
      </c>
      <c r="G176" s="66"/>
      <c r="H176" s="70"/>
      <c r="I176" s="71"/>
      <c r="J176" s="71"/>
      <c r="K176" s="34"/>
      <c r="L176" s="78">
        <v>176</v>
      </c>
      <c r="M176" s="78"/>
      <c r="N176" s="73"/>
      <c r="O176" s="80" t="s">
        <v>259</v>
      </c>
      <c r="P176" s="80" t="s">
        <v>346</v>
      </c>
      <c r="Q176" s="80" t="s">
        <v>639</v>
      </c>
      <c r="R176" s="80" t="s">
        <v>990</v>
      </c>
      <c r="S176" s="80"/>
      <c r="T176" s="80"/>
      <c r="U176" s="80"/>
      <c r="V176" s="80"/>
      <c r="W176" s="80"/>
      <c r="X176" s="80"/>
      <c r="Y176" s="80"/>
      <c r="Z176" s="80"/>
      <c r="AA176" s="80"/>
      <c r="AB176">
        <v>4</v>
      </c>
      <c r="AC176" s="79" t="str">
        <f>REPLACE(INDEX(GroupVertices[Group],MATCH(Edges[[#This Row],[Vertex 1]],GroupVertices[Vertex],0)),1,1,"")</f>
        <v>5</v>
      </c>
      <c r="AD176" s="79" t="str">
        <f>REPLACE(INDEX(GroupVertices[Group],MATCH(Edges[[#This Row],[Vertex 2]],GroupVertices[Vertex],0)),1,1,"")</f>
        <v>6</v>
      </c>
      <c r="AE176" s="34"/>
      <c r="AF176" s="34"/>
      <c r="AG176" s="34"/>
      <c r="AH176" s="34"/>
      <c r="AI176" s="34"/>
      <c r="AJ176" s="34"/>
      <c r="AK176" s="34"/>
      <c r="AL176" s="34"/>
      <c r="AM176" s="34"/>
    </row>
    <row r="177" spans="1:39" ht="15">
      <c r="A177" s="65" t="s">
        <v>192</v>
      </c>
      <c r="B177" s="65" t="s">
        <v>223</v>
      </c>
      <c r="C177" s="66" t="s">
        <v>2087</v>
      </c>
      <c r="D177" s="67">
        <v>2.8</v>
      </c>
      <c r="E177" s="68" t="s">
        <v>137</v>
      </c>
      <c r="F177" s="69">
        <v>29.833333333333332</v>
      </c>
      <c r="G177" s="66"/>
      <c r="H177" s="70"/>
      <c r="I177" s="71"/>
      <c r="J177" s="71"/>
      <c r="K177" s="34"/>
      <c r="L177" s="78">
        <v>177</v>
      </c>
      <c r="M177" s="78"/>
      <c r="N177" s="73"/>
      <c r="O177" s="80" t="s">
        <v>259</v>
      </c>
      <c r="P177" s="80" t="s">
        <v>347</v>
      </c>
      <c r="Q177" s="80" t="s">
        <v>640</v>
      </c>
      <c r="R177" s="80" t="s">
        <v>991</v>
      </c>
      <c r="S177" s="80"/>
      <c r="T177" s="80"/>
      <c r="U177" s="80"/>
      <c r="V177" s="80"/>
      <c r="W177" s="80"/>
      <c r="X177" s="80"/>
      <c r="Y177" s="80"/>
      <c r="Z177" s="80"/>
      <c r="AA177" s="80"/>
      <c r="AB177">
        <v>2</v>
      </c>
      <c r="AC177" s="79" t="str">
        <f>REPLACE(INDEX(GroupVertices[Group],MATCH(Edges[[#This Row],[Vertex 1]],GroupVertices[Vertex],0)),1,1,"")</f>
        <v>5</v>
      </c>
      <c r="AD177" s="79" t="str">
        <f>REPLACE(INDEX(GroupVertices[Group],MATCH(Edges[[#This Row],[Vertex 2]],GroupVertices[Vertex],0)),1,1,"")</f>
        <v>4</v>
      </c>
      <c r="AE177" s="34"/>
      <c r="AF177" s="34"/>
      <c r="AG177" s="34"/>
      <c r="AH177" s="34"/>
      <c r="AI177" s="34"/>
      <c r="AJ177" s="34"/>
      <c r="AK177" s="34"/>
      <c r="AL177" s="34"/>
      <c r="AM177" s="34"/>
    </row>
    <row r="178" spans="1:39" ht="15">
      <c r="A178" s="65" t="s">
        <v>192</v>
      </c>
      <c r="B178" s="65" t="s">
        <v>223</v>
      </c>
      <c r="C178" s="66" t="s">
        <v>2087</v>
      </c>
      <c r="D178" s="67">
        <v>2.8</v>
      </c>
      <c r="E178" s="68" t="s">
        <v>137</v>
      </c>
      <c r="F178" s="69">
        <v>29.833333333333332</v>
      </c>
      <c r="G178" s="66"/>
      <c r="H178" s="70"/>
      <c r="I178" s="71"/>
      <c r="J178" s="71"/>
      <c r="K178" s="34"/>
      <c r="L178" s="78">
        <v>178</v>
      </c>
      <c r="M178" s="78"/>
      <c r="N178" s="73"/>
      <c r="O178" s="80" t="s">
        <v>259</v>
      </c>
      <c r="P178" s="80" t="s">
        <v>348</v>
      </c>
      <c r="Q178" s="80" t="s">
        <v>641</v>
      </c>
      <c r="R178" s="80" t="s">
        <v>992</v>
      </c>
      <c r="S178" s="80"/>
      <c r="T178" s="80"/>
      <c r="U178" s="80"/>
      <c r="V178" s="80"/>
      <c r="W178" s="80"/>
      <c r="X178" s="80"/>
      <c r="Y178" s="80"/>
      <c r="Z178" s="80"/>
      <c r="AA178" s="80"/>
      <c r="AB178">
        <v>2</v>
      </c>
      <c r="AC178" s="79" t="str">
        <f>REPLACE(INDEX(GroupVertices[Group],MATCH(Edges[[#This Row],[Vertex 1]],GroupVertices[Vertex],0)),1,1,"")</f>
        <v>5</v>
      </c>
      <c r="AD178" s="79" t="str">
        <f>REPLACE(INDEX(GroupVertices[Group],MATCH(Edges[[#This Row],[Vertex 2]],GroupVertices[Vertex],0)),1,1,"")</f>
        <v>4</v>
      </c>
      <c r="AE178" s="34"/>
      <c r="AF178" s="34"/>
      <c r="AG178" s="34"/>
      <c r="AH178" s="34"/>
      <c r="AI178" s="34"/>
      <c r="AJ178" s="34"/>
      <c r="AK178" s="34"/>
      <c r="AL178" s="34"/>
      <c r="AM178" s="34"/>
    </row>
    <row r="179" spans="1:39" ht="15">
      <c r="A179" s="65" t="s">
        <v>192</v>
      </c>
      <c r="B179" s="65" t="s">
        <v>234</v>
      </c>
      <c r="C179" s="66" t="s">
        <v>2092</v>
      </c>
      <c r="D179" s="67">
        <v>6</v>
      </c>
      <c r="E179" s="68" t="s">
        <v>137</v>
      </c>
      <c r="F179" s="69">
        <v>12.5</v>
      </c>
      <c r="G179" s="66"/>
      <c r="H179" s="70"/>
      <c r="I179" s="71"/>
      <c r="J179" s="71"/>
      <c r="K179" s="34"/>
      <c r="L179" s="78">
        <v>179</v>
      </c>
      <c r="M179" s="78"/>
      <c r="N179" s="73"/>
      <c r="O179" s="80" t="s">
        <v>259</v>
      </c>
      <c r="P179" s="80" t="s">
        <v>349</v>
      </c>
      <c r="Q179" s="80" t="s">
        <v>642</v>
      </c>
      <c r="R179" s="80" t="s">
        <v>993</v>
      </c>
      <c r="S179" s="80"/>
      <c r="T179" s="80"/>
      <c r="U179" s="80"/>
      <c r="V179" s="80"/>
      <c r="W179" s="80"/>
      <c r="X179" s="80"/>
      <c r="Y179" s="80"/>
      <c r="Z179" s="80"/>
      <c r="AA179" s="80"/>
      <c r="AB179">
        <v>10</v>
      </c>
      <c r="AC179" s="79" t="str">
        <f>REPLACE(INDEX(GroupVertices[Group],MATCH(Edges[[#This Row],[Vertex 1]],GroupVertices[Vertex],0)),1,1,"")</f>
        <v>5</v>
      </c>
      <c r="AD179" s="79" t="str">
        <f>REPLACE(INDEX(GroupVertices[Group],MATCH(Edges[[#This Row],[Vertex 2]],GroupVertices[Vertex],0)),1,1,"")</f>
        <v>5</v>
      </c>
      <c r="AE179" s="34"/>
      <c r="AF179" s="34"/>
      <c r="AG179" s="34"/>
      <c r="AH179" s="34"/>
      <c r="AI179" s="34"/>
      <c r="AJ179" s="34"/>
      <c r="AK179" s="34"/>
      <c r="AL179" s="34"/>
      <c r="AM179" s="34"/>
    </row>
    <row r="180" spans="1:39" ht="15">
      <c r="A180" s="65" t="s">
        <v>192</v>
      </c>
      <c r="B180" s="65" t="s">
        <v>234</v>
      </c>
      <c r="C180" s="66" t="s">
        <v>2092</v>
      </c>
      <c r="D180" s="67">
        <v>6</v>
      </c>
      <c r="E180" s="68" t="s">
        <v>137</v>
      </c>
      <c r="F180" s="69">
        <v>12.5</v>
      </c>
      <c r="G180" s="66"/>
      <c r="H180" s="70"/>
      <c r="I180" s="71"/>
      <c r="J180" s="71"/>
      <c r="K180" s="34"/>
      <c r="L180" s="78">
        <v>180</v>
      </c>
      <c r="M180" s="78"/>
      <c r="N180" s="73"/>
      <c r="O180" s="80" t="s">
        <v>259</v>
      </c>
      <c r="P180" s="80" t="s">
        <v>349</v>
      </c>
      <c r="Q180" s="80" t="s">
        <v>642</v>
      </c>
      <c r="R180" s="80" t="s">
        <v>994</v>
      </c>
      <c r="S180" s="80"/>
      <c r="T180" s="80"/>
      <c r="U180" s="80"/>
      <c r="V180" s="80"/>
      <c r="W180" s="80"/>
      <c r="X180" s="80"/>
      <c r="Y180" s="80"/>
      <c r="Z180" s="80"/>
      <c r="AA180" s="80"/>
      <c r="AB180">
        <v>10</v>
      </c>
      <c r="AC180" s="79" t="str">
        <f>REPLACE(INDEX(GroupVertices[Group],MATCH(Edges[[#This Row],[Vertex 1]],GroupVertices[Vertex],0)),1,1,"")</f>
        <v>5</v>
      </c>
      <c r="AD180" s="79" t="str">
        <f>REPLACE(INDEX(GroupVertices[Group],MATCH(Edges[[#This Row],[Vertex 2]],GroupVertices[Vertex],0)),1,1,"")</f>
        <v>5</v>
      </c>
      <c r="AE180" s="34"/>
      <c r="AF180" s="34"/>
      <c r="AG180" s="34"/>
      <c r="AH180" s="34"/>
      <c r="AI180" s="34"/>
      <c r="AJ180" s="34"/>
      <c r="AK180" s="34"/>
      <c r="AL180" s="34"/>
      <c r="AM180" s="34"/>
    </row>
    <row r="181" spans="1:39" ht="15">
      <c r="A181" s="65" t="s">
        <v>192</v>
      </c>
      <c r="B181" s="65" t="s">
        <v>234</v>
      </c>
      <c r="C181" s="66" t="s">
        <v>2092</v>
      </c>
      <c r="D181" s="67">
        <v>6</v>
      </c>
      <c r="E181" s="68" t="s">
        <v>137</v>
      </c>
      <c r="F181" s="69">
        <v>12.5</v>
      </c>
      <c r="G181" s="66"/>
      <c r="H181" s="70"/>
      <c r="I181" s="71"/>
      <c r="J181" s="71"/>
      <c r="K181" s="34"/>
      <c r="L181" s="78">
        <v>181</v>
      </c>
      <c r="M181" s="78"/>
      <c r="N181" s="73"/>
      <c r="O181" s="80" t="s">
        <v>259</v>
      </c>
      <c r="P181" s="80" t="s">
        <v>349</v>
      </c>
      <c r="Q181" s="80" t="s">
        <v>643</v>
      </c>
      <c r="R181" s="80" t="s">
        <v>993</v>
      </c>
      <c r="S181" s="80"/>
      <c r="T181" s="80"/>
      <c r="U181" s="80"/>
      <c r="V181" s="80"/>
      <c r="W181" s="80"/>
      <c r="X181" s="80"/>
      <c r="Y181" s="80"/>
      <c r="Z181" s="80"/>
      <c r="AA181" s="80"/>
      <c r="AB181">
        <v>10</v>
      </c>
      <c r="AC181" s="79" t="str">
        <f>REPLACE(INDEX(GroupVertices[Group],MATCH(Edges[[#This Row],[Vertex 1]],GroupVertices[Vertex],0)),1,1,"")</f>
        <v>5</v>
      </c>
      <c r="AD181" s="79" t="str">
        <f>REPLACE(INDEX(GroupVertices[Group],MATCH(Edges[[#This Row],[Vertex 2]],GroupVertices[Vertex],0)),1,1,"")</f>
        <v>5</v>
      </c>
      <c r="AE181" s="34"/>
      <c r="AF181" s="34"/>
      <c r="AG181" s="34"/>
      <c r="AH181" s="34"/>
      <c r="AI181" s="34"/>
      <c r="AJ181" s="34"/>
      <c r="AK181" s="34"/>
      <c r="AL181" s="34"/>
      <c r="AM181" s="34"/>
    </row>
    <row r="182" spans="1:39" ht="15">
      <c r="A182" s="65" t="s">
        <v>192</v>
      </c>
      <c r="B182" s="65" t="s">
        <v>234</v>
      </c>
      <c r="C182" s="66" t="s">
        <v>2092</v>
      </c>
      <c r="D182" s="67">
        <v>6</v>
      </c>
      <c r="E182" s="68" t="s">
        <v>137</v>
      </c>
      <c r="F182" s="69">
        <v>12.5</v>
      </c>
      <c r="G182" s="66"/>
      <c r="H182" s="70"/>
      <c r="I182" s="71"/>
      <c r="J182" s="71"/>
      <c r="K182" s="34"/>
      <c r="L182" s="78">
        <v>182</v>
      </c>
      <c r="M182" s="78"/>
      <c r="N182" s="73"/>
      <c r="O182" s="80" t="s">
        <v>259</v>
      </c>
      <c r="P182" s="80" t="s">
        <v>349</v>
      </c>
      <c r="Q182" s="80" t="s">
        <v>643</v>
      </c>
      <c r="R182" s="80" t="s">
        <v>994</v>
      </c>
      <c r="S182" s="80"/>
      <c r="T182" s="80"/>
      <c r="U182" s="80"/>
      <c r="V182" s="80"/>
      <c r="W182" s="80"/>
      <c r="X182" s="80"/>
      <c r="Y182" s="80"/>
      <c r="Z182" s="80"/>
      <c r="AA182" s="80"/>
      <c r="AB182">
        <v>10</v>
      </c>
      <c r="AC182" s="79" t="str">
        <f>REPLACE(INDEX(GroupVertices[Group],MATCH(Edges[[#This Row],[Vertex 1]],GroupVertices[Vertex],0)),1,1,"")</f>
        <v>5</v>
      </c>
      <c r="AD182" s="79" t="str">
        <f>REPLACE(INDEX(GroupVertices[Group],MATCH(Edges[[#This Row],[Vertex 2]],GroupVertices[Vertex],0)),1,1,"")</f>
        <v>5</v>
      </c>
      <c r="AE182" s="34"/>
      <c r="AF182" s="34"/>
      <c r="AG182" s="34"/>
      <c r="AH182" s="34"/>
      <c r="AI182" s="34"/>
      <c r="AJ182" s="34"/>
      <c r="AK182" s="34"/>
      <c r="AL182" s="34"/>
      <c r="AM182" s="34"/>
    </row>
    <row r="183" spans="1:39" ht="15">
      <c r="A183" s="65" t="s">
        <v>192</v>
      </c>
      <c r="B183" s="65" t="s">
        <v>234</v>
      </c>
      <c r="C183" s="66" t="s">
        <v>2092</v>
      </c>
      <c r="D183" s="67">
        <v>6</v>
      </c>
      <c r="E183" s="68" t="s">
        <v>137</v>
      </c>
      <c r="F183" s="69">
        <v>12.5</v>
      </c>
      <c r="G183" s="66"/>
      <c r="H183" s="70"/>
      <c r="I183" s="71"/>
      <c r="J183" s="71"/>
      <c r="K183" s="34"/>
      <c r="L183" s="78">
        <v>183</v>
      </c>
      <c r="M183" s="78"/>
      <c r="N183" s="73"/>
      <c r="O183" s="80" t="s">
        <v>259</v>
      </c>
      <c r="P183" s="80" t="s">
        <v>349</v>
      </c>
      <c r="Q183" s="80" t="s">
        <v>644</v>
      </c>
      <c r="R183" s="80" t="s">
        <v>993</v>
      </c>
      <c r="S183" s="80"/>
      <c r="T183" s="80"/>
      <c r="U183" s="80"/>
      <c r="V183" s="80"/>
      <c r="W183" s="80"/>
      <c r="X183" s="80"/>
      <c r="Y183" s="80"/>
      <c r="Z183" s="80"/>
      <c r="AA183" s="80"/>
      <c r="AB183">
        <v>10</v>
      </c>
      <c r="AC183" s="79" t="str">
        <f>REPLACE(INDEX(GroupVertices[Group],MATCH(Edges[[#This Row],[Vertex 1]],GroupVertices[Vertex],0)),1,1,"")</f>
        <v>5</v>
      </c>
      <c r="AD183" s="79" t="str">
        <f>REPLACE(INDEX(GroupVertices[Group],MATCH(Edges[[#This Row],[Vertex 2]],GroupVertices[Vertex],0)),1,1,"")</f>
        <v>5</v>
      </c>
      <c r="AE183" s="34"/>
      <c r="AF183" s="34"/>
      <c r="AG183" s="34"/>
      <c r="AH183" s="34"/>
      <c r="AI183" s="34"/>
      <c r="AJ183" s="34"/>
      <c r="AK183" s="34"/>
      <c r="AL183" s="34"/>
      <c r="AM183" s="34"/>
    </row>
    <row r="184" spans="1:39" ht="15">
      <c r="A184" s="65" t="s">
        <v>192</v>
      </c>
      <c r="B184" s="65" t="s">
        <v>234</v>
      </c>
      <c r="C184" s="66" t="s">
        <v>2092</v>
      </c>
      <c r="D184" s="67">
        <v>6</v>
      </c>
      <c r="E184" s="68" t="s">
        <v>137</v>
      </c>
      <c r="F184" s="69">
        <v>12.5</v>
      </c>
      <c r="G184" s="66"/>
      <c r="H184" s="70"/>
      <c r="I184" s="71"/>
      <c r="J184" s="71"/>
      <c r="K184" s="34"/>
      <c r="L184" s="78">
        <v>184</v>
      </c>
      <c r="M184" s="78"/>
      <c r="N184" s="73"/>
      <c r="O184" s="80" t="s">
        <v>259</v>
      </c>
      <c r="P184" s="80" t="s">
        <v>349</v>
      </c>
      <c r="Q184" s="80" t="s">
        <v>644</v>
      </c>
      <c r="R184" s="80" t="s">
        <v>994</v>
      </c>
      <c r="S184" s="80"/>
      <c r="T184" s="80"/>
      <c r="U184" s="80"/>
      <c r="V184" s="80"/>
      <c r="W184" s="80"/>
      <c r="X184" s="80"/>
      <c r="Y184" s="80"/>
      <c r="Z184" s="80"/>
      <c r="AA184" s="80"/>
      <c r="AB184">
        <v>10</v>
      </c>
      <c r="AC184" s="79" t="str">
        <f>REPLACE(INDEX(GroupVertices[Group],MATCH(Edges[[#This Row],[Vertex 1]],GroupVertices[Vertex],0)),1,1,"")</f>
        <v>5</v>
      </c>
      <c r="AD184" s="79" t="str">
        <f>REPLACE(INDEX(GroupVertices[Group],MATCH(Edges[[#This Row],[Vertex 2]],GroupVertices[Vertex],0)),1,1,"")</f>
        <v>5</v>
      </c>
      <c r="AE184" s="34"/>
      <c r="AF184" s="34"/>
      <c r="AG184" s="34"/>
      <c r="AH184" s="34"/>
      <c r="AI184" s="34"/>
      <c r="AJ184" s="34"/>
      <c r="AK184" s="34"/>
      <c r="AL184" s="34"/>
      <c r="AM184" s="34"/>
    </row>
    <row r="185" spans="1:39" ht="15">
      <c r="A185" s="65" t="s">
        <v>192</v>
      </c>
      <c r="B185" s="65" t="s">
        <v>234</v>
      </c>
      <c r="C185" s="66" t="s">
        <v>2092</v>
      </c>
      <c r="D185" s="67">
        <v>6</v>
      </c>
      <c r="E185" s="68" t="s">
        <v>137</v>
      </c>
      <c r="F185" s="69">
        <v>12.5</v>
      </c>
      <c r="G185" s="66"/>
      <c r="H185" s="70"/>
      <c r="I185" s="71"/>
      <c r="J185" s="71"/>
      <c r="K185" s="34"/>
      <c r="L185" s="78">
        <v>185</v>
      </c>
      <c r="M185" s="78"/>
      <c r="N185" s="73"/>
      <c r="O185" s="80" t="s">
        <v>259</v>
      </c>
      <c r="P185" s="80" t="s">
        <v>349</v>
      </c>
      <c r="Q185" s="80" t="s">
        <v>645</v>
      </c>
      <c r="R185" s="80" t="s">
        <v>993</v>
      </c>
      <c r="S185" s="80"/>
      <c r="T185" s="80"/>
      <c r="U185" s="80"/>
      <c r="V185" s="80"/>
      <c r="W185" s="80"/>
      <c r="X185" s="80"/>
      <c r="Y185" s="80"/>
      <c r="Z185" s="80"/>
      <c r="AA185" s="80"/>
      <c r="AB185">
        <v>10</v>
      </c>
      <c r="AC185" s="79" t="str">
        <f>REPLACE(INDEX(GroupVertices[Group],MATCH(Edges[[#This Row],[Vertex 1]],GroupVertices[Vertex],0)),1,1,"")</f>
        <v>5</v>
      </c>
      <c r="AD185" s="79" t="str">
        <f>REPLACE(INDEX(GroupVertices[Group],MATCH(Edges[[#This Row],[Vertex 2]],GroupVertices[Vertex],0)),1,1,"")</f>
        <v>5</v>
      </c>
      <c r="AE185" s="34"/>
      <c r="AF185" s="34"/>
      <c r="AG185" s="34"/>
      <c r="AH185" s="34"/>
      <c r="AI185" s="34"/>
      <c r="AJ185" s="34"/>
      <c r="AK185" s="34"/>
      <c r="AL185" s="34"/>
      <c r="AM185" s="34"/>
    </row>
    <row r="186" spans="1:39" ht="15">
      <c r="A186" s="65" t="s">
        <v>192</v>
      </c>
      <c r="B186" s="65" t="s">
        <v>234</v>
      </c>
      <c r="C186" s="66" t="s">
        <v>2092</v>
      </c>
      <c r="D186" s="67">
        <v>6</v>
      </c>
      <c r="E186" s="68" t="s">
        <v>137</v>
      </c>
      <c r="F186" s="69">
        <v>12.5</v>
      </c>
      <c r="G186" s="66"/>
      <c r="H186" s="70"/>
      <c r="I186" s="71"/>
      <c r="J186" s="71"/>
      <c r="K186" s="34"/>
      <c r="L186" s="78">
        <v>186</v>
      </c>
      <c r="M186" s="78"/>
      <c r="N186" s="73"/>
      <c r="O186" s="80" t="s">
        <v>259</v>
      </c>
      <c r="P186" s="80" t="s">
        <v>349</v>
      </c>
      <c r="Q186" s="80" t="s">
        <v>645</v>
      </c>
      <c r="R186" s="80" t="s">
        <v>994</v>
      </c>
      <c r="S186" s="80"/>
      <c r="T186" s="80"/>
      <c r="U186" s="80"/>
      <c r="V186" s="80"/>
      <c r="W186" s="80"/>
      <c r="X186" s="80"/>
      <c r="Y186" s="80"/>
      <c r="Z186" s="80"/>
      <c r="AA186" s="80"/>
      <c r="AB186">
        <v>10</v>
      </c>
      <c r="AC186" s="79" t="str">
        <f>REPLACE(INDEX(GroupVertices[Group],MATCH(Edges[[#This Row],[Vertex 1]],GroupVertices[Vertex],0)),1,1,"")</f>
        <v>5</v>
      </c>
      <c r="AD186" s="79" t="str">
        <f>REPLACE(INDEX(GroupVertices[Group],MATCH(Edges[[#This Row],[Vertex 2]],GroupVertices[Vertex],0)),1,1,"")</f>
        <v>5</v>
      </c>
      <c r="AE186" s="34"/>
      <c r="AF186" s="34"/>
      <c r="AG186" s="34"/>
      <c r="AH186" s="34"/>
      <c r="AI186" s="34"/>
      <c r="AJ186" s="34"/>
      <c r="AK186" s="34"/>
      <c r="AL186" s="34"/>
      <c r="AM186" s="34"/>
    </row>
    <row r="187" spans="1:39" ht="15">
      <c r="A187" s="65" t="s">
        <v>192</v>
      </c>
      <c r="B187" s="65" t="s">
        <v>234</v>
      </c>
      <c r="C187" s="66" t="s">
        <v>2092</v>
      </c>
      <c r="D187" s="67">
        <v>6</v>
      </c>
      <c r="E187" s="68" t="s">
        <v>137</v>
      </c>
      <c r="F187" s="69">
        <v>12.5</v>
      </c>
      <c r="G187" s="66"/>
      <c r="H187" s="70"/>
      <c r="I187" s="71"/>
      <c r="J187" s="71"/>
      <c r="K187" s="34"/>
      <c r="L187" s="78">
        <v>187</v>
      </c>
      <c r="M187" s="78"/>
      <c r="N187" s="73"/>
      <c r="O187" s="80" t="s">
        <v>259</v>
      </c>
      <c r="P187" s="80" t="s">
        <v>349</v>
      </c>
      <c r="Q187" s="80" t="s">
        <v>646</v>
      </c>
      <c r="R187" s="80" t="s">
        <v>993</v>
      </c>
      <c r="S187" s="80"/>
      <c r="T187" s="80"/>
      <c r="U187" s="80"/>
      <c r="V187" s="80"/>
      <c r="W187" s="80"/>
      <c r="X187" s="80"/>
      <c r="Y187" s="80"/>
      <c r="Z187" s="80"/>
      <c r="AA187" s="80"/>
      <c r="AB187">
        <v>10</v>
      </c>
      <c r="AC187" s="79" t="str">
        <f>REPLACE(INDEX(GroupVertices[Group],MATCH(Edges[[#This Row],[Vertex 1]],GroupVertices[Vertex],0)),1,1,"")</f>
        <v>5</v>
      </c>
      <c r="AD187" s="79" t="str">
        <f>REPLACE(INDEX(GroupVertices[Group],MATCH(Edges[[#This Row],[Vertex 2]],GroupVertices[Vertex],0)),1,1,"")</f>
        <v>5</v>
      </c>
      <c r="AE187" s="34"/>
      <c r="AF187" s="34"/>
      <c r="AG187" s="34"/>
      <c r="AH187" s="34"/>
      <c r="AI187" s="34"/>
      <c r="AJ187" s="34"/>
      <c r="AK187" s="34"/>
      <c r="AL187" s="34"/>
      <c r="AM187" s="34"/>
    </row>
    <row r="188" spans="1:39" ht="15">
      <c r="A188" s="65" t="s">
        <v>192</v>
      </c>
      <c r="B188" s="65" t="s">
        <v>234</v>
      </c>
      <c r="C188" s="66" t="s">
        <v>2092</v>
      </c>
      <c r="D188" s="67">
        <v>6</v>
      </c>
      <c r="E188" s="68" t="s">
        <v>137</v>
      </c>
      <c r="F188" s="69">
        <v>12.5</v>
      </c>
      <c r="G188" s="66"/>
      <c r="H188" s="70"/>
      <c r="I188" s="71"/>
      <c r="J188" s="71"/>
      <c r="K188" s="34"/>
      <c r="L188" s="78">
        <v>188</v>
      </c>
      <c r="M188" s="78"/>
      <c r="N188" s="73"/>
      <c r="O188" s="80" t="s">
        <v>259</v>
      </c>
      <c r="P188" s="80" t="s">
        <v>349</v>
      </c>
      <c r="Q188" s="80" t="s">
        <v>646</v>
      </c>
      <c r="R188" s="80" t="s">
        <v>994</v>
      </c>
      <c r="S188" s="80"/>
      <c r="T188" s="80"/>
      <c r="U188" s="80"/>
      <c r="V188" s="80"/>
      <c r="W188" s="80"/>
      <c r="X188" s="80"/>
      <c r="Y188" s="80"/>
      <c r="Z188" s="80"/>
      <c r="AA188" s="80"/>
      <c r="AB188">
        <v>10</v>
      </c>
      <c r="AC188" s="79" t="str">
        <f>REPLACE(INDEX(GroupVertices[Group],MATCH(Edges[[#This Row],[Vertex 1]],GroupVertices[Vertex],0)),1,1,"")</f>
        <v>5</v>
      </c>
      <c r="AD188" s="79" t="str">
        <f>REPLACE(INDEX(GroupVertices[Group],MATCH(Edges[[#This Row],[Vertex 2]],GroupVertices[Vertex],0)),1,1,"")</f>
        <v>5</v>
      </c>
      <c r="AE188" s="34"/>
      <c r="AF188" s="34"/>
      <c r="AG188" s="34"/>
      <c r="AH188" s="34"/>
      <c r="AI188" s="34"/>
      <c r="AJ188" s="34"/>
      <c r="AK188" s="34"/>
      <c r="AL188" s="34"/>
      <c r="AM188" s="34"/>
    </row>
    <row r="189" spans="1:39" ht="15">
      <c r="A189" s="65" t="s">
        <v>192</v>
      </c>
      <c r="B189" s="65" t="s">
        <v>224</v>
      </c>
      <c r="C189" s="66" t="s">
        <v>2086</v>
      </c>
      <c r="D189" s="67">
        <v>2</v>
      </c>
      <c r="E189" s="68" t="s">
        <v>133</v>
      </c>
      <c r="F189" s="69">
        <v>32</v>
      </c>
      <c r="G189" s="66"/>
      <c r="H189" s="70"/>
      <c r="I189" s="71"/>
      <c r="J189" s="71"/>
      <c r="K189" s="34"/>
      <c r="L189" s="78">
        <v>189</v>
      </c>
      <c r="M189" s="78"/>
      <c r="N189" s="73"/>
      <c r="O189" s="80" t="s">
        <v>259</v>
      </c>
      <c r="P189" s="80" t="s">
        <v>350</v>
      </c>
      <c r="Q189" s="80" t="s">
        <v>647</v>
      </c>
      <c r="R189" s="80" t="s">
        <v>995</v>
      </c>
      <c r="S189" s="80"/>
      <c r="T189" s="80"/>
      <c r="U189" s="80"/>
      <c r="V189" s="80"/>
      <c r="W189" s="80"/>
      <c r="X189" s="80"/>
      <c r="Y189" s="80"/>
      <c r="Z189" s="80"/>
      <c r="AA189" s="80"/>
      <c r="AB189">
        <v>1</v>
      </c>
      <c r="AC189" s="79" t="str">
        <f>REPLACE(INDEX(GroupVertices[Group],MATCH(Edges[[#This Row],[Vertex 1]],GroupVertices[Vertex],0)),1,1,"")</f>
        <v>5</v>
      </c>
      <c r="AD189" s="79" t="str">
        <f>REPLACE(INDEX(GroupVertices[Group],MATCH(Edges[[#This Row],[Vertex 2]],GroupVertices[Vertex],0)),1,1,"")</f>
        <v>4</v>
      </c>
      <c r="AE189" s="34"/>
      <c r="AF189" s="34"/>
      <c r="AG189" s="34"/>
      <c r="AH189" s="34"/>
      <c r="AI189" s="34"/>
      <c r="AJ189" s="34"/>
      <c r="AK189" s="34"/>
      <c r="AL189" s="34"/>
      <c r="AM189" s="34"/>
    </row>
    <row r="190" spans="1:39" ht="15">
      <c r="A190" s="65" t="s">
        <v>192</v>
      </c>
      <c r="B190" s="65" t="s">
        <v>235</v>
      </c>
      <c r="C190" s="66" t="s">
        <v>2086</v>
      </c>
      <c r="D190" s="67">
        <v>2</v>
      </c>
      <c r="E190" s="68" t="s">
        <v>133</v>
      </c>
      <c r="F190" s="69">
        <v>32</v>
      </c>
      <c r="G190" s="66"/>
      <c r="H190" s="70"/>
      <c r="I190" s="71"/>
      <c r="J190" s="71"/>
      <c r="K190" s="34"/>
      <c r="L190" s="78">
        <v>190</v>
      </c>
      <c r="M190" s="78"/>
      <c r="N190" s="73"/>
      <c r="O190" s="80" t="s">
        <v>259</v>
      </c>
      <c r="P190" s="80" t="s">
        <v>344</v>
      </c>
      <c r="Q190" s="80" t="s">
        <v>635</v>
      </c>
      <c r="R190" s="80" t="s">
        <v>709</v>
      </c>
      <c r="S190" s="80"/>
      <c r="T190" s="80"/>
      <c r="U190" s="80"/>
      <c r="V190" s="80"/>
      <c r="W190" s="80"/>
      <c r="X190" s="80"/>
      <c r="Y190" s="80"/>
      <c r="Z190" s="80"/>
      <c r="AA190" s="80"/>
      <c r="AB190">
        <v>1</v>
      </c>
      <c r="AC190" s="79" t="str">
        <f>REPLACE(INDEX(GroupVertices[Group],MATCH(Edges[[#This Row],[Vertex 1]],GroupVertices[Vertex],0)),1,1,"")</f>
        <v>5</v>
      </c>
      <c r="AD190" s="79" t="str">
        <f>REPLACE(INDEX(GroupVertices[Group],MATCH(Edges[[#This Row],[Vertex 2]],GroupVertices[Vertex],0)),1,1,"")</f>
        <v>5</v>
      </c>
      <c r="AE190" s="34"/>
      <c r="AF190" s="34"/>
      <c r="AG190" s="34"/>
      <c r="AH190" s="34"/>
      <c r="AI190" s="34"/>
      <c r="AJ190" s="34"/>
      <c r="AK190" s="34"/>
      <c r="AL190" s="34"/>
      <c r="AM190" s="34"/>
    </row>
    <row r="191" spans="1:39" ht="15">
      <c r="A191" s="65" t="s">
        <v>192</v>
      </c>
      <c r="B191" s="65" t="s">
        <v>212</v>
      </c>
      <c r="C191" s="66" t="s">
        <v>2085</v>
      </c>
      <c r="D191" s="67">
        <v>3.6</v>
      </c>
      <c r="E191" s="68" t="s">
        <v>137</v>
      </c>
      <c r="F191" s="69">
        <v>27.666666666666668</v>
      </c>
      <c r="G191" s="66"/>
      <c r="H191" s="70"/>
      <c r="I191" s="71"/>
      <c r="J191" s="71"/>
      <c r="K191" s="34"/>
      <c r="L191" s="78">
        <v>191</v>
      </c>
      <c r="M191" s="78"/>
      <c r="N191" s="73"/>
      <c r="O191" s="80" t="s">
        <v>259</v>
      </c>
      <c r="P191" s="80" t="s">
        <v>334</v>
      </c>
      <c r="Q191" s="80" t="s">
        <v>624</v>
      </c>
      <c r="R191" s="80" t="s">
        <v>622</v>
      </c>
      <c r="S191" s="80"/>
      <c r="T191" s="80"/>
      <c r="U191" s="80"/>
      <c r="V191" s="80"/>
      <c r="W191" s="80"/>
      <c r="X191" s="80"/>
      <c r="Y191" s="80"/>
      <c r="Z191" s="80"/>
      <c r="AA191" s="80"/>
      <c r="AB191">
        <v>3</v>
      </c>
      <c r="AC191" s="79" t="str">
        <f>REPLACE(INDEX(GroupVertices[Group],MATCH(Edges[[#This Row],[Vertex 1]],GroupVertices[Vertex],0)),1,1,"")</f>
        <v>5</v>
      </c>
      <c r="AD191" s="79" t="str">
        <f>REPLACE(INDEX(GroupVertices[Group],MATCH(Edges[[#This Row],[Vertex 2]],GroupVertices[Vertex],0)),1,1,"")</f>
        <v>4</v>
      </c>
      <c r="AE191" s="34"/>
      <c r="AF191" s="34"/>
      <c r="AG191" s="34"/>
      <c r="AH191" s="34"/>
      <c r="AI191" s="34"/>
      <c r="AJ191" s="34"/>
      <c r="AK191" s="34"/>
      <c r="AL191" s="34"/>
      <c r="AM191" s="34"/>
    </row>
    <row r="192" spans="1:39" ht="15">
      <c r="A192" s="65" t="s">
        <v>192</v>
      </c>
      <c r="B192" s="65" t="s">
        <v>212</v>
      </c>
      <c r="C192" s="66" t="s">
        <v>2085</v>
      </c>
      <c r="D192" s="67">
        <v>3.6</v>
      </c>
      <c r="E192" s="68" t="s">
        <v>137</v>
      </c>
      <c r="F192" s="69">
        <v>27.666666666666668</v>
      </c>
      <c r="G192" s="66"/>
      <c r="H192" s="70"/>
      <c r="I192" s="71"/>
      <c r="J192" s="71"/>
      <c r="K192" s="34"/>
      <c r="L192" s="78">
        <v>192</v>
      </c>
      <c r="M192" s="78"/>
      <c r="N192" s="73"/>
      <c r="O192" s="80" t="s">
        <v>259</v>
      </c>
      <c r="P192" s="80" t="s">
        <v>345</v>
      </c>
      <c r="Q192" s="80" t="s">
        <v>636</v>
      </c>
      <c r="R192" s="80" t="s">
        <v>687</v>
      </c>
      <c r="S192" s="80"/>
      <c r="T192" s="80"/>
      <c r="U192" s="80"/>
      <c r="V192" s="80"/>
      <c r="W192" s="80"/>
      <c r="X192" s="80"/>
      <c r="Y192" s="80"/>
      <c r="Z192" s="80"/>
      <c r="AA192" s="80"/>
      <c r="AB192">
        <v>3</v>
      </c>
      <c r="AC192" s="79" t="str">
        <f>REPLACE(INDEX(GroupVertices[Group],MATCH(Edges[[#This Row],[Vertex 1]],GroupVertices[Vertex],0)),1,1,"")</f>
        <v>5</v>
      </c>
      <c r="AD192" s="79" t="str">
        <f>REPLACE(INDEX(GroupVertices[Group],MATCH(Edges[[#This Row],[Vertex 2]],GroupVertices[Vertex],0)),1,1,"")</f>
        <v>4</v>
      </c>
      <c r="AE192" s="34"/>
      <c r="AF192" s="34"/>
      <c r="AG192" s="34"/>
      <c r="AH192" s="34"/>
      <c r="AI192" s="34"/>
      <c r="AJ192" s="34"/>
      <c r="AK192" s="34"/>
      <c r="AL192" s="34"/>
      <c r="AM192" s="34"/>
    </row>
    <row r="193" spans="1:39" ht="15">
      <c r="A193" s="65" t="s">
        <v>192</v>
      </c>
      <c r="B193" s="65" t="s">
        <v>212</v>
      </c>
      <c r="C193" s="66" t="s">
        <v>2085</v>
      </c>
      <c r="D193" s="67">
        <v>3.6</v>
      </c>
      <c r="E193" s="68" t="s">
        <v>137</v>
      </c>
      <c r="F193" s="69">
        <v>27.666666666666668</v>
      </c>
      <c r="G193" s="66"/>
      <c r="H193" s="70"/>
      <c r="I193" s="71"/>
      <c r="J193" s="71"/>
      <c r="K193" s="34"/>
      <c r="L193" s="78">
        <v>193</v>
      </c>
      <c r="M193" s="78"/>
      <c r="N193" s="73"/>
      <c r="O193" s="80" t="s">
        <v>259</v>
      </c>
      <c r="P193" s="80" t="s">
        <v>345</v>
      </c>
      <c r="Q193" s="80" t="s">
        <v>637</v>
      </c>
      <c r="R193" s="80" t="s">
        <v>687</v>
      </c>
      <c r="S193" s="80"/>
      <c r="T193" s="80"/>
      <c r="U193" s="80"/>
      <c r="V193" s="80"/>
      <c r="W193" s="80"/>
      <c r="X193" s="80"/>
      <c r="Y193" s="80"/>
      <c r="Z193" s="80"/>
      <c r="AA193" s="80"/>
      <c r="AB193">
        <v>3</v>
      </c>
      <c r="AC193" s="79" t="str">
        <f>REPLACE(INDEX(GroupVertices[Group],MATCH(Edges[[#This Row],[Vertex 1]],GroupVertices[Vertex],0)),1,1,"")</f>
        <v>5</v>
      </c>
      <c r="AD193" s="79" t="str">
        <f>REPLACE(INDEX(GroupVertices[Group],MATCH(Edges[[#This Row],[Vertex 2]],GroupVertices[Vertex],0)),1,1,"")</f>
        <v>4</v>
      </c>
      <c r="AE193" s="34"/>
      <c r="AF193" s="34"/>
      <c r="AG193" s="34"/>
      <c r="AH193" s="34"/>
      <c r="AI193" s="34"/>
      <c r="AJ193" s="34"/>
      <c r="AK193" s="34"/>
      <c r="AL193" s="34"/>
      <c r="AM193" s="34"/>
    </row>
    <row r="194" spans="1:39" ht="15">
      <c r="A194" s="65" t="s">
        <v>198</v>
      </c>
      <c r="B194" s="65" t="s">
        <v>192</v>
      </c>
      <c r="C194" s="66" t="s">
        <v>2093</v>
      </c>
      <c r="D194" s="67">
        <v>6</v>
      </c>
      <c r="E194" s="68" t="s">
        <v>137</v>
      </c>
      <c r="F194" s="69">
        <v>6</v>
      </c>
      <c r="G194" s="66"/>
      <c r="H194" s="70"/>
      <c r="I194" s="71"/>
      <c r="J194" s="71"/>
      <c r="K194" s="34"/>
      <c r="L194" s="78">
        <v>194</v>
      </c>
      <c r="M194" s="78"/>
      <c r="N194" s="73"/>
      <c r="O194" s="80" t="s">
        <v>259</v>
      </c>
      <c r="P194" s="80" t="s">
        <v>349</v>
      </c>
      <c r="Q194" s="80" t="s">
        <v>648</v>
      </c>
      <c r="R194" s="80" t="s">
        <v>642</v>
      </c>
      <c r="S194" s="80"/>
      <c r="T194" s="80"/>
      <c r="U194" s="80"/>
      <c r="V194" s="80"/>
      <c r="W194" s="80"/>
      <c r="X194" s="80"/>
      <c r="Y194" s="80"/>
      <c r="Z194" s="80"/>
      <c r="AA194" s="80"/>
      <c r="AB194">
        <v>13</v>
      </c>
      <c r="AC194" s="79" t="str">
        <f>REPLACE(INDEX(GroupVertices[Group],MATCH(Edges[[#This Row],[Vertex 1]],GroupVertices[Vertex],0)),1,1,"")</f>
        <v>3</v>
      </c>
      <c r="AD194" s="79" t="str">
        <f>REPLACE(INDEX(GroupVertices[Group],MATCH(Edges[[#This Row],[Vertex 2]],GroupVertices[Vertex],0)),1,1,"")</f>
        <v>5</v>
      </c>
      <c r="AE194" s="34"/>
      <c r="AF194" s="34"/>
      <c r="AG194" s="34"/>
      <c r="AH194" s="34"/>
      <c r="AI194" s="34"/>
      <c r="AJ194" s="34"/>
      <c r="AK194" s="34"/>
      <c r="AL194" s="34"/>
      <c r="AM194" s="34"/>
    </row>
    <row r="195" spans="1:39" ht="15">
      <c r="A195" s="65" t="s">
        <v>198</v>
      </c>
      <c r="B195" s="65" t="s">
        <v>192</v>
      </c>
      <c r="C195" s="66" t="s">
        <v>2093</v>
      </c>
      <c r="D195" s="67">
        <v>6</v>
      </c>
      <c r="E195" s="68" t="s">
        <v>137</v>
      </c>
      <c r="F195" s="69">
        <v>6</v>
      </c>
      <c r="G195" s="66"/>
      <c r="H195" s="70"/>
      <c r="I195" s="71"/>
      <c r="J195" s="71"/>
      <c r="K195" s="34"/>
      <c r="L195" s="78">
        <v>195</v>
      </c>
      <c r="M195" s="78"/>
      <c r="N195" s="73"/>
      <c r="O195" s="80" t="s">
        <v>259</v>
      </c>
      <c r="P195" s="80" t="s">
        <v>349</v>
      </c>
      <c r="Q195" s="80" t="s">
        <v>648</v>
      </c>
      <c r="R195" s="80" t="s">
        <v>643</v>
      </c>
      <c r="S195" s="80"/>
      <c r="T195" s="80"/>
      <c r="U195" s="80"/>
      <c r="V195" s="80"/>
      <c r="W195" s="80"/>
      <c r="X195" s="80"/>
      <c r="Y195" s="80"/>
      <c r="Z195" s="80"/>
      <c r="AA195" s="80"/>
      <c r="AB195">
        <v>13</v>
      </c>
      <c r="AC195" s="79" t="str">
        <f>REPLACE(INDEX(GroupVertices[Group],MATCH(Edges[[#This Row],[Vertex 1]],GroupVertices[Vertex],0)),1,1,"")</f>
        <v>3</v>
      </c>
      <c r="AD195" s="79" t="str">
        <f>REPLACE(INDEX(GroupVertices[Group],MATCH(Edges[[#This Row],[Vertex 2]],GroupVertices[Vertex],0)),1,1,"")</f>
        <v>5</v>
      </c>
      <c r="AE195" s="34"/>
      <c r="AF195" s="34"/>
      <c r="AG195" s="34"/>
      <c r="AH195" s="34"/>
      <c r="AI195" s="34"/>
      <c r="AJ195" s="34"/>
      <c r="AK195" s="34"/>
      <c r="AL195" s="34"/>
      <c r="AM195" s="34"/>
    </row>
    <row r="196" spans="1:39" ht="15">
      <c r="A196" s="65" t="s">
        <v>198</v>
      </c>
      <c r="B196" s="65" t="s">
        <v>192</v>
      </c>
      <c r="C196" s="66" t="s">
        <v>2093</v>
      </c>
      <c r="D196" s="67">
        <v>6</v>
      </c>
      <c r="E196" s="68" t="s">
        <v>137</v>
      </c>
      <c r="F196" s="69">
        <v>6</v>
      </c>
      <c r="G196" s="66"/>
      <c r="H196" s="70"/>
      <c r="I196" s="71"/>
      <c r="J196" s="71"/>
      <c r="K196" s="34"/>
      <c r="L196" s="78">
        <v>196</v>
      </c>
      <c r="M196" s="78"/>
      <c r="N196" s="73"/>
      <c r="O196" s="80" t="s">
        <v>259</v>
      </c>
      <c r="P196" s="80" t="s">
        <v>349</v>
      </c>
      <c r="Q196" s="80" t="s">
        <v>648</v>
      </c>
      <c r="R196" s="80" t="s">
        <v>644</v>
      </c>
      <c r="S196" s="80"/>
      <c r="T196" s="80"/>
      <c r="U196" s="80"/>
      <c r="V196" s="80"/>
      <c r="W196" s="80"/>
      <c r="X196" s="80"/>
      <c r="Y196" s="80"/>
      <c r="Z196" s="80"/>
      <c r="AA196" s="80"/>
      <c r="AB196">
        <v>13</v>
      </c>
      <c r="AC196" s="79" t="str">
        <f>REPLACE(INDEX(GroupVertices[Group],MATCH(Edges[[#This Row],[Vertex 1]],GroupVertices[Vertex],0)),1,1,"")</f>
        <v>3</v>
      </c>
      <c r="AD196" s="79" t="str">
        <f>REPLACE(INDEX(GroupVertices[Group],MATCH(Edges[[#This Row],[Vertex 2]],GroupVertices[Vertex],0)),1,1,"")</f>
        <v>5</v>
      </c>
      <c r="AE196" s="34"/>
      <c r="AF196" s="34"/>
      <c r="AG196" s="34"/>
      <c r="AH196" s="34"/>
      <c r="AI196" s="34"/>
      <c r="AJ196" s="34"/>
      <c r="AK196" s="34"/>
      <c r="AL196" s="34"/>
      <c r="AM196" s="34"/>
    </row>
    <row r="197" spans="1:39" ht="15">
      <c r="A197" s="65" t="s">
        <v>198</v>
      </c>
      <c r="B197" s="65" t="s">
        <v>192</v>
      </c>
      <c r="C197" s="66" t="s">
        <v>2093</v>
      </c>
      <c r="D197" s="67">
        <v>6</v>
      </c>
      <c r="E197" s="68" t="s">
        <v>137</v>
      </c>
      <c r="F197" s="69">
        <v>6</v>
      </c>
      <c r="G197" s="66"/>
      <c r="H197" s="70"/>
      <c r="I197" s="71"/>
      <c r="J197" s="71"/>
      <c r="K197" s="34"/>
      <c r="L197" s="78">
        <v>197</v>
      </c>
      <c r="M197" s="78"/>
      <c r="N197" s="73"/>
      <c r="O197" s="80" t="s">
        <v>259</v>
      </c>
      <c r="P197" s="80" t="s">
        <v>349</v>
      </c>
      <c r="Q197" s="80" t="s">
        <v>648</v>
      </c>
      <c r="R197" s="80" t="s">
        <v>645</v>
      </c>
      <c r="S197" s="80"/>
      <c r="T197" s="80"/>
      <c r="U197" s="80"/>
      <c r="V197" s="80"/>
      <c r="W197" s="80"/>
      <c r="X197" s="80"/>
      <c r="Y197" s="80"/>
      <c r="Z197" s="80"/>
      <c r="AA197" s="80"/>
      <c r="AB197">
        <v>13</v>
      </c>
      <c r="AC197" s="79" t="str">
        <f>REPLACE(INDEX(GroupVertices[Group],MATCH(Edges[[#This Row],[Vertex 1]],GroupVertices[Vertex],0)),1,1,"")</f>
        <v>3</v>
      </c>
      <c r="AD197" s="79" t="str">
        <f>REPLACE(INDEX(GroupVertices[Group],MATCH(Edges[[#This Row],[Vertex 2]],GroupVertices[Vertex],0)),1,1,"")</f>
        <v>5</v>
      </c>
      <c r="AE197" s="34"/>
      <c r="AF197" s="34"/>
      <c r="AG197" s="34"/>
      <c r="AH197" s="34"/>
      <c r="AI197" s="34"/>
      <c r="AJ197" s="34"/>
      <c r="AK197" s="34"/>
      <c r="AL197" s="34"/>
      <c r="AM197" s="34"/>
    </row>
    <row r="198" spans="1:39" ht="15">
      <c r="A198" s="65" t="s">
        <v>198</v>
      </c>
      <c r="B198" s="65" t="s">
        <v>192</v>
      </c>
      <c r="C198" s="66" t="s">
        <v>2093</v>
      </c>
      <c r="D198" s="67">
        <v>6</v>
      </c>
      <c r="E198" s="68" t="s">
        <v>137</v>
      </c>
      <c r="F198" s="69">
        <v>6</v>
      </c>
      <c r="G198" s="66"/>
      <c r="H198" s="70"/>
      <c r="I198" s="71"/>
      <c r="J198" s="71"/>
      <c r="K198" s="34"/>
      <c r="L198" s="78">
        <v>198</v>
      </c>
      <c r="M198" s="78"/>
      <c r="N198" s="73"/>
      <c r="O198" s="80" t="s">
        <v>259</v>
      </c>
      <c r="P198" s="80" t="s">
        <v>349</v>
      </c>
      <c r="Q198" s="80" t="s">
        <v>648</v>
      </c>
      <c r="R198" s="80" t="s">
        <v>646</v>
      </c>
      <c r="S198" s="80"/>
      <c r="T198" s="80"/>
      <c r="U198" s="80"/>
      <c r="V198" s="80"/>
      <c r="W198" s="80"/>
      <c r="X198" s="80"/>
      <c r="Y198" s="80"/>
      <c r="Z198" s="80"/>
      <c r="AA198" s="80"/>
      <c r="AB198">
        <v>13</v>
      </c>
      <c r="AC198" s="79" t="str">
        <f>REPLACE(INDEX(GroupVertices[Group],MATCH(Edges[[#This Row],[Vertex 1]],GroupVertices[Vertex],0)),1,1,"")</f>
        <v>3</v>
      </c>
      <c r="AD198" s="79" t="str">
        <f>REPLACE(INDEX(GroupVertices[Group],MATCH(Edges[[#This Row],[Vertex 2]],GroupVertices[Vertex],0)),1,1,"")</f>
        <v>5</v>
      </c>
      <c r="AE198" s="34"/>
      <c r="AF198" s="34"/>
      <c r="AG198" s="34"/>
      <c r="AH198" s="34"/>
      <c r="AI198" s="34"/>
      <c r="AJ198" s="34"/>
      <c r="AK198" s="34"/>
      <c r="AL198" s="34"/>
      <c r="AM198" s="34"/>
    </row>
    <row r="199" spans="1:39" ht="15">
      <c r="A199" s="65" t="s">
        <v>198</v>
      </c>
      <c r="B199" s="65" t="s">
        <v>192</v>
      </c>
      <c r="C199" s="66" t="s">
        <v>2093</v>
      </c>
      <c r="D199" s="67">
        <v>6</v>
      </c>
      <c r="E199" s="68" t="s">
        <v>137</v>
      </c>
      <c r="F199" s="69">
        <v>6</v>
      </c>
      <c r="G199" s="66"/>
      <c r="H199" s="70"/>
      <c r="I199" s="71"/>
      <c r="J199" s="71"/>
      <c r="K199" s="34"/>
      <c r="L199" s="78">
        <v>199</v>
      </c>
      <c r="M199" s="78"/>
      <c r="N199" s="73"/>
      <c r="O199" s="80" t="s">
        <v>259</v>
      </c>
      <c r="P199" s="80" t="s">
        <v>346</v>
      </c>
      <c r="Q199" s="80" t="s">
        <v>649</v>
      </c>
      <c r="R199" s="80" t="s">
        <v>638</v>
      </c>
      <c r="S199" s="80"/>
      <c r="T199" s="80"/>
      <c r="U199" s="80"/>
      <c r="V199" s="80"/>
      <c r="W199" s="80"/>
      <c r="X199" s="80"/>
      <c r="Y199" s="80"/>
      <c r="Z199" s="80"/>
      <c r="AA199" s="80"/>
      <c r="AB199">
        <v>13</v>
      </c>
      <c r="AC199" s="79" t="str">
        <f>REPLACE(INDEX(GroupVertices[Group],MATCH(Edges[[#This Row],[Vertex 1]],GroupVertices[Vertex],0)),1,1,"")</f>
        <v>3</v>
      </c>
      <c r="AD199" s="79" t="str">
        <f>REPLACE(INDEX(GroupVertices[Group],MATCH(Edges[[#This Row],[Vertex 2]],GroupVertices[Vertex],0)),1,1,"")</f>
        <v>5</v>
      </c>
      <c r="AE199" s="34"/>
      <c r="AF199" s="34"/>
      <c r="AG199" s="34"/>
      <c r="AH199" s="34"/>
      <c r="AI199" s="34"/>
      <c r="AJ199" s="34"/>
      <c r="AK199" s="34"/>
      <c r="AL199" s="34"/>
      <c r="AM199" s="34"/>
    </row>
    <row r="200" spans="1:39" ht="15">
      <c r="A200" s="65" t="s">
        <v>198</v>
      </c>
      <c r="B200" s="65" t="s">
        <v>192</v>
      </c>
      <c r="C200" s="66" t="s">
        <v>2093</v>
      </c>
      <c r="D200" s="67">
        <v>6</v>
      </c>
      <c r="E200" s="68" t="s">
        <v>137</v>
      </c>
      <c r="F200" s="69">
        <v>6</v>
      </c>
      <c r="G200" s="66"/>
      <c r="H200" s="70"/>
      <c r="I200" s="71"/>
      <c r="J200" s="71"/>
      <c r="K200" s="34"/>
      <c r="L200" s="78">
        <v>200</v>
      </c>
      <c r="M200" s="78"/>
      <c r="N200" s="73"/>
      <c r="O200" s="80" t="s">
        <v>259</v>
      </c>
      <c r="P200" s="80" t="s">
        <v>346</v>
      </c>
      <c r="Q200" s="80" t="s">
        <v>649</v>
      </c>
      <c r="R200" s="80" t="s">
        <v>639</v>
      </c>
      <c r="S200" s="80"/>
      <c r="T200" s="80"/>
      <c r="U200" s="80"/>
      <c r="V200" s="80"/>
      <c r="W200" s="80"/>
      <c r="X200" s="80"/>
      <c r="Y200" s="80"/>
      <c r="Z200" s="80"/>
      <c r="AA200" s="80"/>
      <c r="AB200">
        <v>13</v>
      </c>
      <c r="AC200" s="79" t="str">
        <f>REPLACE(INDEX(GroupVertices[Group],MATCH(Edges[[#This Row],[Vertex 1]],GroupVertices[Vertex],0)),1,1,"")</f>
        <v>3</v>
      </c>
      <c r="AD200" s="79" t="str">
        <f>REPLACE(INDEX(GroupVertices[Group],MATCH(Edges[[#This Row],[Vertex 2]],GroupVertices[Vertex],0)),1,1,"")</f>
        <v>5</v>
      </c>
      <c r="AE200" s="34"/>
      <c r="AF200" s="34"/>
      <c r="AG200" s="34"/>
      <c r="AH200" s="34"/>
      <c r="AI200" s="34"/>
      <c r="AJ200" s="34"/>
      <c r="AK200" s="34"/>
      <c r="AL200" s="34"/>
      <c r="AM200" s="34"/>
    </row>
    <row r="201" spans="1:39" ht="15">
      <c r="A201" s="65" t="s">
        <v>198</v>
      </c>
      <c r="B201" s="65" t="s">
        <v>192</v>
      </c>
      <c r="C201" s="66" t="s">
        <v>2093</v>
      </c>
      <c r="D201" s="67">
        <v>6</v>
      </c>
      <c r="E201" s="68" t="s">
        <v>137</v>
      </c>
      <c r="F201" s="69">
        <v>6</v>
      </c>
      <c r="G201" s="66"/>
      <c r="H201" s="70"/>
      <c r="I201" s="71"/>
      <c r="J201" s="71"/>
      <c r="K201" s="34"/>
      <c r="L201" s="78">
        <v>201</v>
      </c>
      <c r="M201" s="78"/>
      <c r="N201" s="73"/>
      <c r="O201" s="80" t="s">
        <v>259</v>
      </c>
      <c r="P201" s="80" t="s">
        <v>349</v>
      </c>
      <c r="Q201" s="80" t="s">
        <v>650</v>
      </c>
      <c r="R201" s="80" t="s">
        <v>642</v>
      </c>
      <c r="S201" s="80"/>
      <c r="T201" s="80"/>
      <c r="U201" s="80"/>
      <c r="V201" s="80"/>
      <c r="W201" s="80"/>
      <c r="X201" s="80"/>
      <c r="Y201" s="80"/>
      <c r="Z201" s="80"/>
      <c r="AA201" s="80"/>
      <c r="AB201">
        <v>13</v>
      </c>
      <c r="AC201" s="79" t="str">
        <f>REPLACE(INDEX(GroupVertices[Group],MATCH(Edges[[#This Row],[Vertex 1]],GroupVertices[Vertex],0)),1,1,"")</f>
        <v>3</v>
      </c>
      <c r="AD201" s="79" t="str">
        <f>REPLACE(INDEX(GroupVertices[Group],MATCH(Edges[[#This Row],[Vertex 2]],GroupVertices[Vertex],0)),1,1,"")</f>
        <v>5</v>
      </c>
      <c r="AE201" s="34"/>
      <c r="AF201" s="34"/>
      <c r="AG201" s="34"/>
      <c r="AH201" s="34"/>
      <c r="AI201" s="34"/>
      <c r="AJ201" s="34"/>
      <c r="AK201" s="34"/>
      <c r="AL201" s="34"/>
      <c r="AM201" s="34"/>
    </row>
    <row r="202" spans="1:39" ht="15">
      <c r="A202" s="65" t="s">
        <v>198</v>
      </c>
      <c r="B202" s="65" t="s">
        <v>192</v>
      </c>
      <c r="C202" s="66" t="s">
        <v>2093</v>
      </c>
      <c r="D202" s="67">
        <v>6</v>
      </c>
      <c r="E202" s="68" t="s">
        <v>137</v>
      </c>
      <c r="F202" s="69">
        <v>6</v>
      </c>
      <c r="G202" s="66"/>
      <c r="H202" s="70"/>
      <c r="I202" s="71"/>
      <c r="J202" s="71"/>
      <c r="K202" s="34"/>
      <c r="L202" s="78">
        <v>202</v>
      </c>
      <c r="M202" s="78"/>
      <c r="N202" s="73"/>
      <c r="O202" s="80" t="s">
        <v>259</v>
      </c>
      <c r="P202" s="80" t="s">
        <v>349</v>
      </c>
      <c r="Q202" s="80" t="s">
        <v>650</v>
      </c>
      <c r="R202" s="80" t="s">
        <v>643</v>
      </c>
      <c r="S202" s="80"/>
      <c r="T202" s="80"/>
      <c r="U202" s="80"/>
      <c r="V202" s="80"/>
      <c r="W202" s="80"/>
      <c r="X202" s="80"/>
      <c r="Y202" s="80"/>
      <c r="Z202" s="80"/>
      <c r="AA202" s="80"/>
      <c r="AB202">
        <v>13</v>
      </c>
      <c r="AC202" s="79" t="str">
        <f>REPLACE(INDEX(GroupVertices[Group],MATCH(Edges[[#This Row],[Vertex 1]],GroupVertices[Vertex],0)),1,1,"")</f>
        <v>3</v>
      </c>
      <c r="AD202" s="79" t="str">
        <f>REPLACE(INDEX(GroupVertices[Group],MATCH(Edges[[#This Row],[Vertex 2]],GroupVertices[Vertex],0)),1,1,"")</f>
        <v>5</v>
      </c>
      <c r="AE202" s="34"/>
      <c r="AF202" s="34"/>
      <c r="AG202" s="34"/>
      <c r="AH202" s="34"/>
      <c r="AI202" s="34"/>
      <c r="AJ202" s="34"/>
      <c r="AK202" s="34"/>
      <c r="AL202" s="34"/>
      <c r="AM202" s="34"/>
    </row>
    <row r="203" spans="1:39" ht="15">
      <c r="A203" s="65" t="s">
        <v>198</v>
      </c>
      <c r="B203" s="65" t="s">
        <v>192</v>
      </c>
      <c r="C203" s="66" t="s">
        <v>2093</v>
      </c>
      <c r="D203" s="67">
        <v>6</v>
      </c>
      <c r="E203" s="68" t="s">
        <v>137</v>
      </c>
      <c r="F203" s="69">
        <v>6</v>
      </c>
      <c r="G203" s="66"/>
      <c r="H203" s="70"/>
      <c r="I203" s="71"/>
      <c r="J203" s="71"/>
      <c r="K203" s="34"/>
      <c r="L203" s="78">
        <v>203</v>
      </c>
      <c r="M203" s="78"/>
      <c r="N203" s="73"/>
      <c r="O203" s="80" t="s">
        <v>259</v>
      </c>
      <c r="P203" s="80" t="s">
        <v>349</v>
      </c>
      <c r="Q203" s="80" t="s">
        <v>650</v>
      </c>
      <c r="R203" s="80" t="s">
        <v>644</v>
      </c>
      <c r="S203" s="80"/>
      <c r="T203" s="80"/>
      <c r="U203" s="80"/>
      <c r="V203" s="80"/>
      <c r="W203" s="80"/>
      <c r="X203" s="80"/>
      <c r="Y203" s="80"/>
      <c r="Z203" s="80"/>
      <c r="AA203" s="80"/>
      <c r="AB203">
        <v>13</v>
      </c>
      <c r="AC203" s="79" t="str">
        <f>REPLACE(INDEX(GroupVertices[Group],MATCH(Edges[[#This Row],[Vertex 1]],GroupVertices[Vertex],0)),1,1,"")</f>
        <v>3</v>
      </c>
      <c r="AD203" s="79" t="str">
        <f>REPLACE(INDEX(GroupVertices[Group],MATCH(Edges[[#This Row],[Vertex 2]],GroupVertices[Vertex],0)),1,1,"")</f>
        <v>5</v>
      </c>
      <c r="AE203" s="34"/>
      <c r="AF203" s="34"/>
      <c r="AG203" s="34"/>
      <c r="AH203" s="34"/>
      <c r="AI203" s="34"/>
      <c r="AJ203" s="34"/>
      <c r="AK203" s="34"/>
      <c r="AL203" s="34"/>
      <c r="AM203" s="34"/>
    </row>
    <row r="204" spans="1:39" ht="15">
      <c r="A204" s="65" t="s">
        <v>198</v>
      </c>
      <c r="B204" s="65" t="s">
        <v>192</v>
      </c>
      <c r="C204" s="66" t="s">
        <v>2093</v>
      </c>
      <c r="D204" s="67">
        <v>6</v>
      </c>
      <c r="E204" s="68" t="s">
        <v>137</v>
      </c>
      <c r="F204" s="69">
        <v>6</v>
      </c>
      <c r="G204" s="66"/>
      <c r="H204" s="70"/>
      <c r="I204" s="71"/>
      <c r="J204" s="71"/>
      <c r="K204" s="34"/>
      <c r="L204" s="78">
        <v>204</v>
      </c>
      <c r="M204" s="78"/>
      <c r="N204" s="73"/>
      <c r="O204" s="80" t="s">
        <v>259</v>
      </c>
      <c r="P204" s="80" t="s">
        <v>349</v>
      </c>
      <c r="Q204" s="80" t="s">
        <v>650</v>
      </c>
      <c r="R204" s="80" t="s">
        <v>645</v>
      </c>
      <c r="S204" s="80"/>
      <c r="T204" s="80"/>
      <c r="U204" s="80"/>
      <c r="V204" s="80"/>
      <c r="W204" s="80"/>
      <c r="X204" s="80"/>
      <c r="Y204" s="80"/>
      <c r="Z204" s="80"/>
      <c r="AA204" s="80"/>
      <c r="AB204">
        <v>13</v>
      </c>
      <c r="AC204" s="79" t="str">
        <f>REPLACE(INDEX(GroupVertices[Group],MATCH(Edges[[#This Row],[Vertex 1]],GroupVertices[Vertex],0)),1,1,"")</f>
        <v>3</v>
      </c>
      <c r="AD204" s="79" t="str">
        <f>REPLACE(INDEX(GroupVertices[Group],MATCH(Edges[[#This Row],[Vertex 2]],GroupVertices[Vertex],0)),1,1,"")</f>
        <v>5</v>
      </c>
      <c r="AE204" s="34"/>
      <c r="AF204" s="34"/>
      <c r="AG204" s="34"/>
      <c r="AH204" s="34"/>
      <c r="AI204" s="34"/>
      <c r="AJ204" s="34"/>
      <c r="AK204" s="34"/>
      <c r="AL204" s="34"/>
      <c r="AM204" s="34"/>
    </row>
    <row r="205" spans="1:39" ht="15">
      <c r="A205" s="65" t="s">
        <v>198</v>
      </c>
      <c r="B205" s="65" t="s">
        <v>192</v>
      </c>
      <c r="C205" s="66" t="s">
        <v>2093</v>
      </c>
      <c r="D205" s="67">
        <v>6</v>
      </c>
      <c r="E205" s="68" t="s">
        <v>137</v>
      </c>
      <c r="F205" s="69">
        <v>6</v>
      </c>
      <c r="G205" s="66"/>
      <c r="H205" s="70"/>
      <c r="I205" s="71"/>
      <c r="J205" s="71"/>
      <c r="K205" s="34"/>
      <c r="L205" s="78">
        <v>205</v>
      </c>
      <c r="M205" s="78"/>
      <c r="N205" s="73"/>
      <c r="O205" s="80" t="s">
        <v>259</v>
      </c>
      <c r="P205" s="80" t="s">
        <v>349</v>
      </c>
      <c r="Q205" s="80" t="s">
        <v>650</v>
      </c>
      <c r="R205" s="80" t="s">
        <v>646</v>
      </c>
      <c r="S205" s="80"/>
      <c r="T205" s="80"/>
      <c r="U205" s="80"/>
      <c r="V205" s="80"/>
      <c r="W205" s="80"/>
      <c r="X205" s="80"/>
      <c r="Y205" s="80"/>
      <c r="Z205" s="80"/>
      <c r="AA205" s="80"/>
      <c r="AB205">
        <v>13</v>
      </c>
      <c r="AC205" s="79" t="str">
        <f>REPLACE(INDEX(GroupVertices[Group],MATCH(Edges[[#This Row],[Vertex 1]],GroupVertices[Vertex],0)),1,1,"")</f>
        <v>3</v>
      </c>
      <c r="AD205" s="79" t="str">
        <f>REPLACE(INDEX(GroupVertices[Group],MATCH(Edges[[#This Row],[Vertex 2]],GroupVertices[Vertex],0)),1,1,"")</f>
        <v>5</v>
      </c>
      <c r="AE205" s="34"/>
      <c r="AF205" s="34"/>
      <c r="AG205" s="34"/>
      <c r="AH205" s="34"/>
      <c r="AI205" s="34"/>
      <c r="AJ205" s="34"/>
      <c r="AK205" s="34"/>
      <c r="AL205" s="34"/>
      <c r="AM205" s="34"/>
    </row>
    <row r="206" spans="1:39" ht="15">
      <c r="A206" s="65" t="s">
        <v>198</v>
      </c>
      <c r="B206" s="65" t="s">
        <v>192</v>
      </c>
      <c r="C206" s="66" t="s">
        <v>2093</v>
      </c>
      <c r="D206" s="67">
        <v>6</v>
      </c>
      <c r="E206" s="68" t="s">
        <v>137</v>
      </c>
      <c r="F206" s="69">
        <v>6</v>
      </c>
      <c r="G206" s="66"/>
      <c r="H206" s="70"/>
      <c r="I206" s="71"/>
      <c r="J206" s="71"/>
      <c r="K206" s="34"/>
      <c r="L206" s="78">
        <v>206</v>
      </c>
      <c r="M206" s="78"/>
      <c r="N206" s="73"/>
      <c r="O206" s="80" t="s">
        <v>259</v>
      </c>
      <c r="P206" s="80" t="s">
        <v>351</v>
      </c>
      <c r="Q206" s="80" t="s">
        <v>651</v>
      </c>
      <c r="R206" s="80" t="s">
        <v>996</v>
      </c>
      <c r="S206" s="80"/>
      <c r="T206" s="80"/>
      <c r="U206" s="80"/>
      <c r="V206" s="80"/>
      <c r="W206" s="80"/>
      <c r="X206" s="80"/>
      <c r="Y206" s="80"/>
      <c r="Z206" s="80"/>
      <c r="AA206" s="80"/>
      <c r="AB206">
        <v>13</v>
      </c>
      <c r="AC206" s="79" t="str">
        <f>REPLACE(INDEX(GroupVertices[Group],MATCH(Edges[[#This Row],[Vertex 1]],GroupVertices[Vertex],0)),1,1,"")</f>
        <v>3</v>
      </c>
      <c r="AD206" s="79" t="str">
        <f>REPLACE(INDEX(GroupVertices[Group],MATCH(Edges[[#This Row],[Vertex 2]],GroupVertices[Vertex],0)),1,1,"")</f>
        <v>5</v>
      </c>
      <c r="AE206" s="34"/>
      <c r="AF206" s="34"/>
      <c r="AG206" s="34"/>
      <c r="AH206" s="34"/>
      <c r="AI206" s="34"/>
      <c r="AJ206" s="34"/>
      <c r="AK206" s="34"/>
      <c r="AL206" s="34"/>
      <c r="AM206" s="34"/>
    </row>
    <row r="207" spans="1:39" ht="15">
      <c r="A207" s="65" t="s">
        <v>194</v>
      </c>
      <c r="B207" s="65" t="s">
        <v>192</v>
      </c>
      <c r="C207" s="66" t="s">
        <v>2086</v>
      </c>
      <c r="D207" s="67">
        <v>2</v>
      </c>
      <c r="E207" s="68" t="s">
        <v>133</v>
      </c>
      <c r="F207" s="69">
        <v>32</v>
      </c>
      <c r="G207" s="66"/>
      <c r="H207" s="70"/>
      <c r="I207" s="71"/>
      <c r="J207" s="71"/>
      <c r="K207" s="34"/>
      <c r="L207" s="78">
        <v>207</v>
      </c>
      <c r="M207" s="78"/>
      <c r="N207" s="73"/>
      <c r="O207" s="80" t="s">
        <v>259</v>
      </c>
      <c r="P207" s="80" t="s">
        <v>352</v>
      </c>
      <c r="Q207" s="80" t="s">
        <v>652</v>
      </c>
      <c r="R207" s="80" t="s">
        <v>997</v>
      </c>
      <c r="S207" s="80"/>
      <c r="T207" s="80"/>
      <c r="U207" s="80"/>
      <c r="V207" s="80"/>
      <c r="W207" s="80"/>
      <c r="X207" s="80"/>
      <c r="Y207" s="80"/>
      <c r="Z207" s="80"/>
      <c r="AA207" s="80"/>
      <c r="AB207">
        <v>1</v>
      </c>
      <c r="AC207" s="79" t="str">
        <f>REPLACE(INDEX(GroupVertices[Group],MATCH(Edges[[#This Row],[Vertex 1]],GroupVertices[Vertex],0)),1,1,"")</f>
        <v>3</v>
      </c>
      <c r="AD207" s="79" t="str">
        <f>REPLACE(INDEX(GroupVertices[Group],MATCH(Edges[[#This Row],[Vertex 2]],GroupVertices[Vertex],0)),1,1,"")</f>
        <v>5</v>
      </c>
      <c r="AE207" s="34"/>
      <c r="AF207" s="34"/>
      <c r="AG207" s="34"/>
      <c r="AH207" s="34"/>
      <c r="AI207" s="34"/>
      <c r="AJ207" s="34"/>
      <c r="AK207" s="34"/>
      <c r="AL207" s="34"/>
      <c r="AM207" s="34"/>
    </row>
    <row r="208" spans="1:39" ht="15">
      <c r="A208" s="65" t="s">
        <v>214</v>
      </c>
      <c r="B208" s="65" t="s">
        <v>192</v>
      </c>
      <c r="C208" s="66" t="s">
        <v>2085</v>
      </c>
      <c r="D208" s="67">
        <v>3.6</v>
      </c>
      <c r="E208" s="68" t="s">
        <v>137</v>
      </c>
      <c r="F208" s="69">
        <v>27.666666666666668</v>
      </c>
      <c r="G208" s="66"/>
      <c r="H208" s="70"/>
      <c r="I208" s="71"/>
      <c r="J208" s="71"/>
      <c r="K208" s="34"/>
      <c r="L208" s="78">
        <v>208</v>
      </c>
      <c r="M208" s="78"/>
      <c r="N208" s="73"/>
      <c r="O208" s="80" t="s">
        <v>259</v>
      </c>
      <c r="P208" s="80" t="s">
        <v>345</v>
      </c>
      <c r="Q208" s="80" t="s">
        <v>653</v>
      </c>
      <c r="R208" s="80" t="s">
        <v>636</v>
      </c>
      <c r="S208" s="80"/>
      <c r="T208" s="80"/>
      <c r="U208" s="80"/>
      <c r="V208" s="80"/>
      <c r="W208" s="80"/>
      <c r="X208" s="80"/>
      <c r="Y208" s="80"/>
      <c r="Z208" s="80"/>
      <c r="AA208" s="80"/>
      <c r="AB208">
        <v>3</v>
      </c>
      <c r="AC208" s="79" t="str">
        <f>REPLACE(INDEX(GroupVertices[Group],MATCH(Edges[[#This Row],[Vertex 1]],GroupVertices[Vertex],0)),1,1,"")</f>
        <v>4</v>
      </c>
      <c r="AD208" s="79" t="str">
        <f>REPLACE(INDEX(GroupVertices[Group],MATCH(Edges[[#This Row],[Vertex 2]],GroupVertices[Vertex],0)),1,1,"")</f>
        <v>5</v>
      </c>
      <c r="AE208" s="34"/>
      <c r="AF208" s="34"/>
      <c r="AG208" s="34"/>
      <c r="AH208" s="34"/>
      <c r="AI208" s="34"/>
      <c r="AJ208" s="34"/>
      <c r="AK208" s="34"/>
      <c r="AL208" s="34"/>
      <c r="AM208" s="34"/>
    </row>
    <row r="209" spans="1:39" ht="15">
      <c r="A209" s="65" t="s">
        <v>214</v>
      </c>
      <c r="B209" s="65" t="s">
        <v>192</v>
      </c>
      <c r="C209" s="66" t="s">
        <v>2085</v>
      </c>
      <c r="D209" s="67">
        <v>3.6</v>
      </c>
      <c r="E209" s="68" t="s">
        <v>137</v>
      </c>
      <c r="F209" s="69">
        <v>27.666666666666668</v>
      </c>
      <c r="G209" s="66"/>
      <c r="H209" s="70"/>
      <c r="I209" s="71"/>
      <c r="J209" s="71"/>
      <c r="K209" s="34"/>
      <c r="L209" s="78">
        <v>209</v>
      </c>
      <c r="M209" s="78"/>
      <c r="N209" s="73"/>
      <c r="O209" s="80" t="s">
        <v>259</v>
      </c>
      <c r="P209" s="80" t="s">
        <v>345</v>
      </c>
      <c r="Q209" s="80" t="s">
        <v>653</v>
      </c>
      <c r="R209" s="80" t="s">
        <v>637</v>
      </c>
      <c r="S209" s="80"/>
      <c r="T209" s="80"/>
      <c r="U209" s="80"/>
      <c r="V209" s="80"/>
      <c r="W209" s="80"/>
      <c r="X209" s="80"/>
      <c r="Y209" s="80"/>
      <c r="Z209" s="80"/>
      <c r="AA209" s="80"/>
      <c r="AB209">
        <v>3</v>
      </c>
      <c r="AC209" s="79" t="str">
        <f>REPLACE(INDEX(GroupVertices[Group],MATCH(Edges[[#This Row],[Vertex 1]],GroupVertices[Vertex],0)),1,1,"")</f>
        <v>4</v>
      </c>
      <c r="AD209" s="79" t="str">
        <f>REPLACE(INDEX(GroupVertices[Group],MATCH(Edges[[#This Row],[Vertex 2]],GroupVertices[Vertex],0)),1,1,"")</f>
        <v>5</v>
      </c>
      <c r="AE209" s="34"/>
      <c r="AF209" s="34"/>
      <c r="AG209" s="34"/>
      <c r="AH209" s="34"/>
      <c r="AI209" s="34"/>
      <c r="AJ209" s="34"/>
      <c r="AK209" s="34"/>
      <c r="AL209" s="34"/>
      <c r="AM209" s="34"/>
    </row>
    <row r="210" spans="1:39" ht="15">
      <c r="A210" s="65" t="s">
        <v>214</v>
      </c>
      <c r="B210" s="65" t="s">
        <v>192</v>
      </c>
      <c r="C210" s="66" t="s">
        <v>2085</v>
      </c>
      <c r="D210" s="67">
        <v>3.6</v>
      </c>
      <c r="E210" s="68" t="s">
        <v>137</v>
      </c>
      <c r="F210" s="69">
        <v>27.666666666666668</v>
      </c>
      <c r="G210" s="66"/>
      <c r="H210" s="70"/>
      <c r="I210" s="71"/>
      <c r="J210" s="71"/>
      <c r="K210" s="34"/>
      <c r="L210" s="78">
        <v>210</v>
      </c>
      <c r="M210" s="78"/>
      <c r="N210" s="73"/>
      <c r="O210" s="80" t="s">
        <v>259</v>
      </c>
      <c r="P210" s="80" t="s">
        <v>353</v>
      </c>
      <c r="Q210" s="80" t="s">
        <v>654</v>
      </c>
      <c r="R210" s="80" t="s">
        <v>998</v>
      </c>
      <c r="S210" s="80"/>
      <c r="T210" s="80"/>
      <c r="U210" s="80"/>
      <c r="V210" s="80"/>
      <c r="W210" s="80"/>
      <c r="X210" s="80"/>
      <c r="Y210" s="80"/>
      <c r="Z210" s="80"/>
      <c r="AA210" s="80"/>
      <c r="AB210">
        <v>3</v>
      </c>
      <c r="AC210" s="79" t="str">
        <f>REPLACE(INDEX(GroupVertices[Group],MATCH(Edges[[#This Row],[Vertex 1]],GroupVertices[Vertex],0)),1,1,"")</f>
        <v>4</v>
      </c>
      <c r="AD210" s="79" t="str">
        <f>REPLACE(INDEX(GroupVertices[Group],MATCH(Edges[[#This Row],[Vertex 2]],GroupVertices[Vertex],0)),1,1,"")</f>
        <v>5</v>
      </c>
      <c r="AE210" s="34"/>
      <c r="AF210" s="34"/>
      <c r="AG210" s="34"/>
      <c r="AH210" s="34"/>
      <c r="AI210" s="34"/>
      <c r="AJ210" s="34"/>
      <c r="AK210" s="34"/>
      <c r="AL210" s="34"/>
      <c r="AM210" s="34"/>
    </row>
    <row r="211" spans="1:39" ht="15">
      <c r="A211" s="65" t="s">
        <v>226</v>
      </c>
      <c r="B211" s="65" t="s">
        <v>192</v>
      </c>
      <c r="C211" s="66" t="s">
        <v>2088</v>
      </c>
      <c r="D211" s="67">
        <v>5.2</v>
      </c>
      <c r="E211" s="68" t="s">
        <v>137</v>
      </c>
      <c r="F211" s="69">
        <v>23.333333333333336</v>
      </c>
      <c r="G211" s="66"/>
      <c r="H211" s="70"/>
      <c r="I211" s="71"/>
      <c r="J211" s="71"/>
      <c r="K211" s="34"/>
      <c r="L211" s="78">
        <v>211</v>
      </c>
      <c r="M211" s="78"/>
      <c r="N211" s="73"/>
      <c r="O211" s="80" t="s">
        <v>259</v>
      </c>
      <c r="P211" s="80" t="s">
        <v>354</v>
      </c>
      <c r="Q211" s="80" t="s">
        <v>655</v>
      </c>
      <c r="R211" s="80" t="s">
        <v>999</v>
      </c>
      <c r="S211" s="80"/>
      <c r="T211" s="80"/>
      <c r="U211" s="80"/>
      <c r="V211" s="80"/>
      <c r="W211" s="80"/>
      <c r="X211" s="80"/>
      <c r="Y211" s="80"/>
      <c r="Z211" s="80"/>
      <c r="AA211" s="80"/>
      <c r="AB211">
        <v>5</v>
      </c>
      <c r="AC211" s="79" t="str">
        <f>REPLACE(INDEX(GroupVertices[Group],MATCH(Edges[[#This Row],[Vertex 1]],GroupVertices[Vertex],0)),1,1,"")</f>
        <v>5</v>
      </c>
      <c r="AD211" s="79" t="str">
        <f>REPLACE(INDEX(GroupVertices[Group],MATCH(Edges[[#This Row],[Vertex 2]],GroupVertices[Vertex],0)),1,1,"")</f>
        <v>5</v>
      </c>
      <c r="AE211" s="34"/>
      <c r="AF211" s="34"/>
      <c r="AG211" s="34"/>
      <c r="AH211" s="34"/>
      <c r="AI211" s="34"/>
      <c r="AJ211" s="34"/>
      <c r="AK211" s="34"/>
      <c r="AL211" s="34"/>
      <c r="AM211" s="34"/>
    </row>
    <row r="212" spans="1:39" ht="15">
      <c r="A212" s="65" t="s">
        <v>226</v>
      </c>
      <c r="B212" s="65" t="s">
        <v>192</v>
      </c>
      <c r="C212" s="66" t="s">
        <v>2088</v>
      </c>
      <c r="D212" s="67">
        <v>5.2</v>
      </c>
      <c r="E212" s="68" t="s">
        <v>137</v>
      </c>
      <c r="F212" s="69">
        <v>23.333333333333336</v>
      </c>
      <c r="G212" s="66"/>
      <c r="H212" s="70"/>
      <c r="I212" s="71"/>
      <c r="J212" s="71"/>
      <c r="K212" s="34"/>
      <c r="L212" s="78">
        <v>212</v>
      </c>
      <c r="M212" s="78"/>
      <c r="N212" s="73"/>
      <c r="O212" s="80" t="s">
        <v>259</v>
      </c>
      <c r="P212" s="80" t="s">
        <v>354</v>
      </c>
      <c r="Q212" s="80" t="s">
        <v>656</v>
      </c>
      <c r="R212" s="80" t="s">
        <v>999</v>
      </c>
      <c r="S212" s="80"/>
      <c r="T212" s="80"/>
      <c r="U212" s="80"/>
      <c r="V212" s="80"/>
      <c r="W212" s="80"/>
      <c r="X212" s="80"/>
      <c r="Y212" s="80"/>
      <c r="Z212" s="80"/>
      <c r="AA212" s="80"/>
      <c r="AB212">
        <v>5</v>
      </c>
      <c r="AC212" s="79" t="str">
        <f>REPLACE(INDEX(GroupVertices[Group],MATCH(Edges[[#This Row],[Vertex 1]],GroupVertices[Vertex],0)),1,1,"")</f>
        <v>5</v>
      </c>
      <c r="AD212" s="79" t="str">
        <f>REPLACE(INDEX(GroupVertices[Group],MATCH(Edges[[#This Row],[Vertex 2]],GroupVertices[Vertex],0)),1,1,"")</f>
        <v>5</v>
      </c>
      <c r="AE212" s="34"/>
      <c r="AF212" s="34"/>
      <c r="AG212" s="34"/>
      <c r="AH212" s="34"/>
      <c r="AI212" s="34"/>
      <c r="AJ212" s="34"/>
      <c r="AK212" s="34"/>
      <c r="AL212" s="34"/>
      <c r="AM212" s="34"/>
    </row>
    <row r="213" spans="1:39" ht="15">
      <c r="A213" s="65" t="s">
        <v>226</v>
      </c>
      <c r="B213" s="65" t="s">
        <v>192</v>
      </c>
      <c r="C213" s="66" t="s">
        <v>2088</v>
      </c>
      <c r="D213" s="67">
        <v>5.2</v>
      </c>
      <c r="E213" s="68" t="s">
        <v>137</v>
      </c>
      <c r="F213" s="69">
        <v>23.333333333333336</v>
      </c>
      <c r="G213" s="66"/>
      <c r="H213" s="70"/>
      <c r="I213" s="71"/>
      <c r="J213" s="71"/>
      <c r="K213" s="34"/>
      <c r="L213" s="78">
        <v>213</v>
      </c>
      <c r="M213" s="78"/>
      <c r="N213" s="73"/>
      <c r="O213" s="80" t="s">
        <v>259</v>
      </c>
      <c r="P213" s="80" t="s">
        <v>354</v>
      </c>
      <c r="Q213" s="80" t="s">
        <v>657</v>
      </c>
      <c r="R213" s="80" t="s">
        <v>999</v>
      </c>
      <c r="S213" s="80"/>
      <c r="T213" s="80"/>
      <c r="U213" s="80"/>
      <c r="V213" s="80"/>
      <c r="W213" s="80"/>
      <c r="X213" s="80"/>
      <c r="Y213" s="80"/>
      <c r="Z213" s="80"/>
      <c r="AA213" s="80"/>
      <c r="AB213">
        <v>5</v>
      </c>
      <c r="AC213" s="79" t="str">
        <f>REPLACE(INDEX(GroupVertices[Group],MATCH(Edges[[#This Row],[Vertex 1]],GroupVertices[Vertex],0)),1,1,"")</f>
        <v>5</v>
      </c>
      <c r="AD213" s="79" t="str">
        <f>REPLACE(INDEX(GroupVertices[Group],MATCH(Edges[[#This Row],[Vertex 2]],GroupVertices[Vertex],0)),1,1,"")</f>
        <v>5</v>
      </c>
      <c r="AE213" s="34"/>
      <c r="AF213" s="34"/>
      <c r="AG213" s="34"/>
      <c r="AH213" s="34"/>
      <c r="AI213" s="34"/>
      <c r="AJ213" s="34"/>
      <c r="AK213" s="34"/>
      <c r="AL213" s="34"/>
      <c r="AM213" s="34"/>
    </row>
    <row r="214" spans="1:39" ht="15">
      <c r="A214" s="65" t="s">
        <v>226</v>
      </c>
      <c r="B214" s="65" t="s">
        <v>192</v>
      </c>
      <c r="C214" s="66" t="s">
        <v>2088</v>
      </c>
      <c r="D214" s="67">
        <v>5.2</v>
      </c>
      <c r="E214" s="68" t="s">
        <v>137</v>
      </c>
      <c r="F214" s="69">
        <v>23.333333333333336</v>
      </c>
      <c r="G214" s="66"/>
      <c r="H214" s="70"/>
      <c r="I214" s="71"/>
      <c r="J214" s="71"/>
      <c r="K214" s="34"/>
      <c r="L214" s="78">
        <v>214</v>
      </c>
      <c r="M214" s="78"/>
      <c r="N214" s="73"/>
      <c r="O214" s="80" t="s">
        <v>259</v>
      </c>
      <c r="P214" s="80" t="s">
        <v>354</v>
      </c>
      <c r="Q214" s="80" t="s">
        <v>658</v>
      </c>
      <c r="R214" s="80" t="s">
        <v>999</v>
      </c>
      <c r="S214" s="80"/>
      <c r="T214" s="80"/>
      <c r="U214" s="80"/>
      <c r="V214" s="80"/>
      <c r="W214" s="80"/>
      <c r="X214" s="80"/>
      <c r="Y214" s="80"/>
      <c r="Z214" s="80"/>
      <c r="AA214" s="80"/>
      <c r="AB214">
        <v>5</v>
      </c>
      <c r="AC214" s="79" t="str">
        <f>REPLACE(INDEX(GroupVertices[Group],MATCH(Edges[[#This Row],[Vertex 1]],GroupVertices[Vertex],0)),1,1,"")</f>
        <v>5</v>
      </c>
      <c r="AD214" s="79" t="str">
        <f>REPLACE(INDEX(GroupVertices[Group],MATCH(Edges[[#This Row],[Vertex 2]],GroupVertices[Vertex],0)),1,1,"")</f>
        <v>5</v>
      </c>
      <c r="AE214" s="34"/>
      <c r="AF214" s="34"/>
      <c r="AG214" s="34"/>
      <c r="AH214" s="34"/>
      <c r="AI214" s="34"/>
      <c r="AJ214" s="34"/>
      <c r="AK214" s="34"/>
      <c r="AL214" s="34"/>
      <c r="AM214" s="34"/>
    </row>
    <row r="215" spans="1:39" ht="15">
      <c r="A215" s="65" t="s">
        <v>226</v>
      </c>
      <c r="B215" s="65" t="s">
        <v>192</v>
      </c>
      <c r="C215" s="66" t="s">
        <v>2088</v>
      </c>
      <c r="D215" s="67">
        <v>5.2</v>
      </c>
      <c r="E215" s="68" t="s">
        <v>137</v>
      </c>
      <c r="F215" s="69">
        <v>23.333333333333336</v>
      </c>
      <c r="G215" s="66"/>
      <c r="H215" s="70"/>
      <c r="I215" s="71"/>
      <c r="J215" s="71"/>
      <c r="K215" s="34"/>
      <c r="L215" s="78">
        <v>215</v>
      </c>
      <c r="M215" s="78"/>
      <c r="N215" s="73"/>
      <c r="O215" s="80" t="s">
        <v>259</v>
      </c>
      <c r="P215" s="80" t="s">
        <v>354</v>
      </c>
      <c r="Q215" s="80" t="s">
        <v>659</v>
      </c>
      <c r="R215" s="80" t="s">
        <v>999</v>
      </c>
      <c r="S215" s="80"/>
      <c r="T215" s="80"/>
      <c r="U215" s="80"/>
      <c r="V215" s="80"/>
      <c r="W215" s="80"/>
      <c r="X215" s="80"/>
      <c r="Y215" s="80"/>
      <c r="Z215" s="80"/>
      <c r="AA215" s="80"/>
      <c r="AB215">
        <v>5</v>
      </c>
      <c r="AC215" s="79" t="str">
        <f>REPLACE(INDEX(GroupVertices[Group],MATCH(Edges[[#This Row],[Vertex 1]],GroupVertices[Vertex],0)),1,1,"")</f>
        <v>5</v>
      </c>
      <c r="AD215" s="79" t="str">
        <f>REPLACE(INDEX(GroupVertices[Group],MATCH(Edges[[#This Row],[Vertex 2]],GroupVertices[Vertex],0)),1,1,"")</f>
        <v>5</v>
      </c>
      <c r="AE215" s="34"/>
      <c r="AF215" s="34"/>
      <c r="AG215" s="34"/>
      <c r="AH215" s="34"/>
      <c r="AI215" s="34"/>
      <c r="AJ215" s="34"/>
      <c r="AK215" s="34"/>
      <c r="AL215" s="34"/>
      <c r="AM215" s="34"/>
    </row>
    <row r="216" spans="1:39" ht="15">
      <c r="A216" s="65" t="s">
        <v>201</v>
      </c>
      <c r="B216" s="65" t="s">
        <v>192</v>
      </c>
      <c r="C216" s="66" t="s">
        <v>2085</v>
      </c>
      <c r="D216" s="67">
        <v>3.6</v>
      </c>
      <c r="E216" s="68" t="s">
        <v>137</v>
      </c>
      <c r="F216" s="69">
        <v>27.666666666666668</v>
      </c>
      <c r="G216" s="66"/>
      <c r="H216" s="70"/>
      <c r="I216" s="71"/>
      <c r="J216" s="71"/>
      <c r="K216" s="34"/>
      <c r="L216" s="78">
        <v>216</v>
      </c>
      <c r="M216" s="78"/>
      <c r="N216" s="73"/>
      <c r="O216" s="80" t="s">
        <v>259</v>
      </c>
      <c r="P216" s="80" t="s">
        <v>344</v>
      </c>
      <c r="Q216" s="80" t="s">
        <v>660</v>
      </c>
      <c r="R216" s="80" t="s">
        <v>635</v>
      </c>
      <c r="S216" s="80"/>
      <c r="T216" s="80"/>
      <c r="U216" s="80"/>
      <c r="V216" s="80"/>
      <c r="W216" s="80"/>
      <c r="X216" s="80"/>
      <c r="Y216" s="80"/>
      <c r="Z216" s="80"/>
      <c r="AA216" s="80"/>
      <c r="AB216">
        <v>3</v>
      </c>
      <c r="AC216" s="79" t="str">
        <f>REPLACE(INDEX(GroupVertices[Group],MATCH(Edges[[#This Row],[Vertex 1]],GroupVertices[Vertex],0)),1,1,"")</f>
        <v>3</v>
      </c>
      <c r="AD216" s="79" t="str">
        <f>REPLACE(INDEX(GroupVertices[Group],MATCH(Edges[[#This Row],[Vertex 2]],GroupVertices[Vertex],0)),1,1,"")</f>
        <v>5</v>
      </c>
      <c r="AE216" s="34"/>
      <c r="AF216" s="34"/>
      <c r="AG216" s="34"/>
      <c r="AH216" s="34"/>
      <c r="AI216" s="34"/>
      <c r="AJ216" s="34"/>
      <c r="AK216" s="34"/>
      <c r="AL216" s="34"/>
      <c r="AM216" s="34"/>
    </row>
    <row r="217" spans="1:39" ht="15">
      <c r="A217" s="65" t="s">
        <v>201</v>
      </c>
      <c r="B217" s="65" t="s">
        <v>192</v>
      </c>
      <c r="C217" s="66" t="s">
        <v>2085</v>
      </c>
      <c r="D217" s="67">
        <v>3.6</v>
      </c>
      <c r="E217" s="68" t="s">
        <v>137</v>
      </c>
      <c r="F217" s="69">
        <v>27.666666666666668</v>
      </c>
      <c r="G217" s="66"/>
      <c r="H217" s="70"/>
      <c r="I217" s="71"/>
      <c r="J217" s="71"/>
      <c r="K217" s="34"/>
      <c r="L217" s="78">
        <v>217</v>
      </c>
      <c r="M217" s="78"/>
      <c r="N217" s="73"/>
      <c r="O217" s="80" t="s">
        <v>259</v>
      </c>
      <c r="P217" s="80" t="s">
        <v>355</v>
      </c>
      <c r="Q217" s="80" t="s">
        <v>661</v>
      </c>
      <c r="R217" s="80" t="s">
        <v>1000</v>
      </c>
      <c r="S217" s="80"/>
      <c r="T217" s="80"/>
      <c r="U217" s="80"/>
      <c r="V217" s="80"/>
      <c r="W217" s="80"/>
      <c r="X217" s="80"/>
      <c r="Y217" s="80"/>
      <c r="Z217" s="80"/>
      <c r="AA217" s="80"/>
      <c r="AB217">
        <v>3</v>
      </c>
      <c r="AC217" s="79" t="str">
        <f>REPLACE(INDEX(GroupVertices[Group],MATCH(Edges[[#This Row],[Vertex 1]],GroupVertices[Vertex],0)),1,1,"")</f>
        <v>3</v>
      </c>
      <c r="AD217" s="79" t="str">
        <f>REPLACE(INDEX(GroupVertices[Group],MATCH(Edges[[#This Row],[Vertex 2]],GroupVertices[Vertex],0)),1,1,"")</f>
        <v>5</v>
      </c>
      <c r="AE217" s="34"/>
      <c r="AF217" s="34"/>
      <c r="AG217" s="34"/>
      <c r="AH217" s="34"/>
      <c r="AI217" s="34"/>
      <c r="AJ217" s="34"/>
      <c r="AK217" s="34"/>
      <c r="AL217" s="34"/>
      <c r="AM217" s="34"/>
    </row>
    <row r="218" spans="1:39" ht="15">
      <c r="A218" s="65" t="s">
        <v>201</v>
      </c>
      <c r="B218" s="65" t="s">
        <v>192</v>
      </c>
      <c r="C218" s="66" t="s">
        <v>2085</v>
      </c>
      <c r="D218" s="67">
        <v>3.6</v>
      </c>
      <c r="E218" s="68" t="s">
        <v>137</v>
      </c>
      <c r="F218" s="69">
        <v>27.666666666666668</v>
      </c>
      <c r="G218" s="66"/>
      <c r="H218" s="70"/>
      <c r="I218" s="71"/>
      <c r="J218" s="71"/>
      <c r="K218" s="34"/>
      <c r="L218" s="78">
        <v>218</v>
      </c>
      <c r="M218" s="78"/>
      <c r="N218" s="73"/>
      <c r="O218" s="80" t="s">
        <v>259</v>
      </c>
      <c r="P218" s="80" t="s">
        <v>355</v>
      </c>
      <c r="Q218" s="80" t="s">
        <v>661</v>
      </c>
      <c r="R218" s="80" t="s">
        <v>1001</v>
      </c>
      <c r="S218" s="80"/>
      <c r="T218" s="80"/>
      <c r="U218" s="80"/>
      <c r="V218" s="80"/>
      <c r="W218" s="80"/>
      <c r="X218" s="80"/>
      <c r="Y218" s="80"/>
      <c r="Z218" s="80"/>
      <c r="AA218" s="80"/>
      <c r="AB218">
        <v>3</v>
      </c>
      <c r="AC218" s="79" t="str">
        <f>REPLACE(INDEX(GroupVertices[Group],MATCH(Edges[[#This Row],[Vertex 1]],GroupVertices[Vertex],0)),1,1,"")</f>
        <v>3</v>
      </c>
      <c r="AD218" s="79" t="str">
        <f>REPLACE(INDEX(GroupVertices[Group],MATCH(Edges[[#This Row],[Vertex 2]],GroupVertices[Vertex],0)),1,1,"")</f>
        <v>5</v>
      </c>
      <c r="AE218" s="34"/>
      <c r="AF218" s="34"/>
      <c r="AG218" s="34"/>
      <c r="AH218" s="34"/>
      <c r="AI218" s="34"/>
      <c r="AJ218" s="34"/>
      <c r="AK218" s="34"/>
      <c r="AL218" s="34"/>
      <c r="AM218" s="34"/>
    </row>
    <row r="219" spans="1:39" ht="15">
      <c r="A219" s="65" t="s">
        <v>217</v>
      </c>
      <c r="B219" s="65" t="s">
        <v>192</v>
      </c>
      <c r="C219" s="66" t="s">
        <v>2086</v>
      </c>
      <c r="D219" s="67">
        <v>2</v>
      </c>
      <c r="E219" s="68" t="s">
        <v>133</v>
      </c>
      <c r="F219" s="69">
        <v>32</v>
      </c>
      <c r="G219" s="66"/>
      <c r="H219" s="70"/>
      <c r="I219" s="71"/>
      <c r="J219" s="71"/>
      <c r="K219" s="34"/>
      <c r="L219" s="78">
        <v>219</v>
      </c>
      <c r="M219" s="78"/>
      <c r="N219" s="73"/>
      <c r="O219" s="80" t="s">
        <v>259</v>
      </c>
      <c r="P219" s="80" t="s">
        <v>353</v>
      </c>
      <c r="Q219" s="80" t="s">
        <v>662</v>
      </c>
      <c r="R219" s="80" t="s">
        <v>998</v>
      </c>
      <c r="S219" s="80"/>
      <c r="T219" s="80"/>
      <c r="U219" s="80"/>
      <c r="V219" s="80"/>
      <c r="W219" s="80"/>
      <c r="X219" s="80"/>
      <c r="Y219" s="80"/>
      <c r="Z219" s="80"/>
      <c r="AA219" s="80"/>
      <c r="AB219">
        <v>1</v>
      </c>
      <c r="AC219" s="79" t="str">
        <f>REPLACE(INDEX(GroupVertices[Group],MATCH(Edges[[#This Row],[Vertex 1]],GroupVertices[Vertex],0)),1,1,"")</f>
        <v>4</v>
      </c>
      <c r="AD219" s="79" t="str">
        <f>REPLACE(INDEX(GroupVertices[Group],MATCH(Edges[[#This Row],[Vertex 2]],GroupVertices[Vertex],0)),1,1,"")</f>
        <v>5</v>
      </c>
      <c r="AE219" s="34"/>
      <c r="AF219" s="34"/>
      <c r="AG219" s="34"/>
      <c r="AH219" s="34"/>
      <c r="AI219" s="34"/>
      <c r="AJ219" s="34"/>
      <c r="AK219" s="34"/>
      <c r="AL219" s="34"/>
      <c r="AM219" s="34"/>
    </row>
    <row r="220" spans="1:39" ht="15">
      <c r="A220" s="65" t="s">
        <v>225</v>
      </c>
      <c r="B220" s="65" t="s">
        <v>192</v>
      </c>
      <c r="C220" s="66" t="s">
        <v>2087</v>
      </c>
      <c r="D220" s="67">
        <v>2.8</v>
      </c>
      <c r="E220" s="68" t="s">
        <v>137</v>
      </c>
      <c r="F220" s="69">
        <v>29.833333333333332</v>
      </c>
      <c r="G220" s="66"/>
      <c r="H220" s="70"/>
      <c r="I220" s="71"/>
      <c r="J220" s="71"/>
      <c r="K220" s="34"/>
      <c r="L220" s="78">
        <v>220</v>
      </c>
      <c r="M220" s="78"/>
      <c r="N220" s="73"/>
      <c r="O220" s="80" t="s">
        <v>259</v>
      </c>
      <c r="P220" s="80" t="s">
        <v>354</v>
      </c>
      <c r="Q220" s="80" t="s">
        <v>663</v>
      </c>
      <c r="R220" s="80" t="s">
        <v>999</v>
      </c>
      <c r="S220" s="80"/>
      <c r="T220" s="80"/>
      <c r="U220" s="80"/>
      <c r="V220" s="80"/>
      <c r="W220" s="80"/>
      <c r="X220" s="80"/>
      <c r="Y220" s="80"/>
      <c r="Z220" s="80"/>
      <c r="AA220" s="80"/>
      <c r="AB220">
        <v>2</v>
      </c>
      <c r="AC220" s="79" t="str">
        <f>REPLACE(INDEX(GroupVertices[Group],MATCH(Edges[[#This Row],[Vertex 1]],GroupVertices[Vertex],0)),1,1,"")</f>
        <v>4</v>
      </c>
      <c r="AD220" s="79" t="str">
        <f>REPLACE(INDEX(GroupVertices[Group],MATCH(Edges[[#This Row],[Vertex 2]],GroupVertices[Vertex],0)),1,1,"")</f>
        <v>5</v>
      </c>
      <c r="AE220" s="34"/>
      <c r="AF220" s="34"/>
      <c r="AG220" s="34"/>
      <c r="AH220" s="34"/>
      <c r="AI220" s="34"/>
      <c r="AJ220" s="34"/>
      <c r="AK220" s="34"/>
      <c r="AL220" s="34"/>
      <c r="AM220" s="34"/>
    </row>
    <row r="221" spans="1:39" ht="15">
      <c r="A221" s="65" t="s">
        <v>225</v>
      </c>
      <c r="B221" s="65" t="s">
        <v>192</v>
      </c>
      <c r="C221" s="66" t="s">
        <v>2087</v>
      </c>
      <c r="D221" s="67">
        <v>2.8</v>
      </c>
      <c r="E221" s="68" t="s">
        <v>137</v>
      </c>
      <c r="F221" s="69">
        <v>29.833333333333332</v>
      </c>
      <c r="G221" s="66"/>
      <c r="H221" s="70"/>
      <c r="I221" s="71"/>
      <c r="J221" s="71"/>
      <c r="K221" s="34"/>
      <c r="L221" s="78">
        <v>221</v>
      </c>
      <c r="M221" s="78"/>
      <c r="N221" s="73"/>
      <c r="O221" s="80" t="s">
        <v>259</v>
      </c>
      <c r="P221" s="80" t="s">
        <v>356</v>
      </c>
      <c r="Q221" s="80" t="s">
        <v>664</v>
      </c>
      <c r="R221" s="80" t="s">
        <v>1002</v>
      </c>
      <c r="S221" s="80"/>
      <c r="T221" s="80"/>
      <c r="U221" s="80"/>
      <c r="V221" s="80"/>
      <c r="W221" s="80"/>
      <c r="X221" s="80"/>
      <c r="Y221" s="80"/>
      <c r="Z221" s="80"/>
      <c r="AA221" s="80"/>
      <c r="AB221">
        <v>2</v>
      </c>
      <c r="AC221" s="79" t="str">
        <f>REPLACE(INDEX(GroupVertices[Group],MATCH(Edges[[#This Row],[Vertex 1]],GroupVertices[Vertex],0)),1,1,"")</f>
        <v>4</v>
      </c>
      <c r="AD221" s="79" t="str">
        <f>REPLACE(INDEX(GroupVertices[Group],MATCH(Edges[[#This Row],[Vertex 2]],GroupVertices[Vertex],0)),1,1,"")</f>
        <v>5</v>
      </c>
      <c r="AE221" s="34"/>
      <c r="AF221" s="34"/>
      <c r="AG221" s="34"/>
      <c r="AH221" s="34"/>
      <c r="AI221" s="34"/>
      <c r="AJ221" s="34"/>
      <c r="AK221" s="34"/>
      <c r="AL221" s="34"/>
      <c r="AM221" s="34"/>
    </row>
    <row r="222" spans="1:39" ht="15">
      <c r="A222" s="65" t="s">
        <v>227</v>
      </c>
      <c r="B222" s="65" t="s">
        <v>219</v>
      </c>
      <c r="C222" s="66" t="s">
        <v>2086</v>
      </c>
      <c r="D222" s="67">
        <v>2</v>
      </c>
      <c r="E222" s="68" t="s">
        <v>133</v>
      </c>
      <c r="F222" s="69">
        <v>32</v>
      </c>
      <c r="G222" s="66"/>
      <c r="H222" s="70"/>
      <c r="I222" s="71"/>
      <c r="J222" s="71"/>
      <c r="K222" s="34"/>
      <c r="L222" s="78">
        <v>222</v>
      </c>
      <c r="M222" s="78"/>
      <c r="N222" s="73"/>
      <c r="O222" s="80" t="s">
        <v>259</v>
      </c>
      <c r="P222" s="80" t="s">
        <v>357</v>
      </c>
      <c r="Q222" s="80" t="s">
        <v>665</v>
      </c>
      <c r="R222" s="80" t="s">
        <v>1003</v>
      </c>
      <c r="S222" s="80"/>
      <c r="T222" s="80"/>
      <c r="U222" s="80"/>
      <c r="V222" s="80"/>
      <c r="W222" s="80"/>
      <c r="X222" s="80"/>
      <c r="Y222" s="80"/>
      <c r="Z222" s="80"/>
      <c r="AA222" s="80"/>
      <c r="AB222">
        <v>1</v>
      </c>
      <c r="AC222" s="79" t="str">
        <f>REPLACE(INDEX(GroupVertices[Group],MATCH(Edges[[#This Row],[Vertex 1]],GroupVertices[Vertex],0)),1,1,"")</f>
        <v>2</v>
      </c>
      <c r="AD222" s="79" t="str">
        <f>REPLACE(INDEX(GroupVertices[Group],MATCH(Edges[[#This Row],[Vertex 2]],GroupVertices[Vertex],0)),1,1,"")</f>
        <v>2</v>
      </c>
      <c r="AE222" s="34"/>
      <c r="AF222" s="34"/>
      <c r="AG222" s="34"/>
      <c r="AH222" s="34"/>
      <c r="AI222" s="34"/>
      <c r="AJ222" s="34"/>
      <c r="AK222" s="34"/>
      <c r="AL222" s="34"/>
      <c r="AM222" s="34"/>
    </row>
    <row r="223" spans="1:39" ht="15">
      <c r="A223" s="65" t="s">
        <v>227</v>
      </c>
      <c r="B223" s="65" t="s">
        <v>256</v>
      </c>
      <c r="C223" s="66" t="s">
        <v>2086</v>
      </c>
      <c r="D223" s="67">
        <v>2</v>
      </c>
      <c r="E223" s="68" t="s">
        <v>133</v>
      </c>
      <c r="F223" s="69">
        <v>32</v>
      </c>
      <c r="G223" s="66"/>
      <c r="H223" s="70"/>
      <c r="I223" s="71"/>
      <c r="J223" s="71"/>
      <c r="K223" s="34"/>
      <c r="L223" s="78">
        <v>223</v>
      </c>
      <c r="M223" s="78"/>
      <c r="N223" s="73"/>
      <c r="O223" s="80" t="s">
        <v>259</v>
      </c>
      <c r="P223" s="80" t="s">
        <v>358</v>
      </c>
      <c r="Q223" s="80" t="s">
        <v>666</v>
      </c>
      <c r="R223" s="80" t="s">
        <v>1004</v>
      </c>
      <c r="S223" s="80"/>
      <c r="T223" s="80"/>
      <c r="U223" s="80"/>
      <c r="V223" s="80"/>
      <c r="W223" s="80"/>
      <c r="X223" s="80"/>
      <c r="Y223" s="80"/>
      <c r="Z223" s="80"/>
      <c r="AA223" s="80"/>
      <c r="AB223">
        <v>1</v>
      </c>
      <c r="AC223" s="79" t="str">
        <f>REPLACE(INDEX(GroupVertices[Group],MATCH(Edges[[#This Row],[Vertex 1]],GroupVertices[Vertex],0)),1,1,"")</f>
        <v>2</v>
      </c>
      <c r="AD223" s="79" t="str">
        <f>REPLACE(INDEX(GroupVertices[Group],MATCH(Edges[[#This Row],[Vertex 2]],GroupVertices[Vertex],0)),1,1,"")</f>
        <v>2</v>
      </c>
      <c r="AE223" s="34"/>
      <c r="AF223" s="34"/>
      <c r="AG223" s="34"/>
      <c r="AH223" s="34"/>
      <c r="AI223" s="34"/>
      <c r="AJ223" s="34"/>
      <c r="AK223" s="34"/>
      <c r="AL223" s="34"/>
      <c r="AM223" s="34"/>
    </row>
    <row r="224" spans="1:39" ht="15">
      <c r="A224" s="65" t="s">
        <v>228</v>
      </c>
      <c r="B224" s="65" t="s">
        <v>227</v>
      </c>
      <c r="C224" s="66" t="s">
        <v>2087</v>
      </c>
      <c r="D224" s="67">
        <v>2.8</v>
      </c>
      <c r="E224" s="68" t="s">
        <v>137</v>
      </c>
      <c r="F224" s="69">
        <v>29.833333333333332</v>
      </c>
      <c r="G224" s="66"/>
      <c r="H224" s="70"/>
      <c r="I224" s="71"/>
      <c r="J224" s="71"/>
      <c r="K224" s="34"/>
      <c r="L224" s="78">
        <v>224</v>
      </c>
      <c r="M224" s="78"/>
      <c r="N224" s="73"/>
      <c r="O224" s="80" t="s">
        <v>259</v>
      </c>
      <c r="P224" s="80" t="s">
        <v>359</v>
      </c>
      <c r="Q224" s="80" t="s">
        <v>667</v>
      </c>
      <c r="R224" s="80" t="s">
        <v>1005</v>
      </c>
      <c r="S224" s="80"/>
      <c r="T224" s="80"/>
      <c r="U224" s="80"/>
      <c r="V224" s="80"/>
      <c r="W224" s="80"/>
      <c r="X224" s="80"/>
      <c r="Y224" s="80"/>
      <c r="Z224" s="80"/>
      <c r="AA224" s="80"/>
      <c r="AB224">
        <v>2</v>
      </c>
      <c r="AC224" s="79" t="str">
        <f>REPLACE(INDEX(GroupVertices[Group],MATCH(Edges[[#This Row],[Vertex 1]],GroupVertices[Vertex],0)),1,1,"")</f>
        <v>2</v>
      </c>
      <c r="AD224" s="79" t="str">
        <f>REPLACE(INDEX(GroupVertices[Group],MATCH(Edges[[#This Row],[Vertex 2]],GroupVertices[Vertex],0)),1,1,"")</f>
        <v>2</v>
      </c>
      <c r="AE224" s="34"/>
      <c r="AF224" s="34"/>
      <c r="AG224" s="34"/>
      <c r="AH224" s="34"/>
      <c r="AI224" s="34"/>
      <c r="AJ224" s="34"/>
      <c r="AK224" s="34"/>
      <c r="AL224" s="34"/>
      <c r="AM224" s="34"/>
    </row>
    <row r="225" spans="1:39" ht="15">
      <c r="A225" s="65" t="s">
        <v>228</v>
      </c>
      <c r="B225" s="65" t="s">
        <v>227</v>
      </c>
      <c r="C225" s="66" t="s">
        <v>2087</v>
      </c>
      <c r="D225" s="67">
        <v>2.8</v>
      </c>
      <c r="E225" s="68" t="s">
        <v>137</v>
      </c>
      <c r="F225" s="69">
        <v>29.833333333333332</v>
      </c>
      <c r="G225" s="66"/>
      <c r="H225" s="70"/>
      <c r="I225" s="71"/>
      <c r="J225" s="71"/>
      <c r="K225" s="34"/>
      <c r="L225" s="78">
        <v>225</v>
      </c>
      <c r="M225" s="78"/>
      <c r="N225" s="73"/>
      <c r="O225" s="80" t="s">
        <v>259</v>
      </c>
      <c r="P225" s="80" t="s">
        <v>359</v>
      </c>
      <c r="Q225" s="80" t="s">
        <v>667</v>
      </c>
      <c r="R225" s="80" t="s">
        <v>1006</v>
      </c>
      <c r="S225" s="80"/>
      <c r="T225" s="80"/>
      <c r="U225" s="80"/>
      <c r="V225" s="80"/>
      <c r="W225" s="80"/>
      <c r="X225" s="80"/>
      <c r="Y225" s="80"/>
      <c r="Z225" s="80"/>
      <c r="AA225" s="80"/>
      <c r="AB225">
        <v>2</v>
      </c>
      <c r="AC225" s="79" t="str">
        <f>REPLACE(INDEX(GroupVertices[Group],MATCH(Edges[[#This Row],[Vertex 1]],GroupVertices[Vertex],0)),1,1,"")</f>
        <v>2</v>
      </c>
      <c r="AD225" s="79" t="str">
        <f>REPLACE(INDEX(GroupVertices[Group],MATCH(Edges[[#This Row],[Vertex 2]],GroupVertices[Vertex],0)),1,1,"")</f>
        <v>2</v>
      </c>
      <c r="AE225" s="34"/>
      <c r="AF225" s="34"/>
      <c r="AG225" s="34"/>
      <c r="AH225" s="34"/>
      <c r="AI225" s="34"/>
      <c r="AJ225" s="34"/>
      <c r="AK225" s="34"/>
      <c r="AL225" s="34"/>
      <c r="AM225" s="34"/>
    </row>
    <row r="226" spans="1:39" ht="15">
      <c r="A226" s="65" t="s">
        <v>210</v>
      </c>
      <c r="B226" s="65" t="s">
        <v>227</v>
      </c>
      <c r="C226" s="66" t="s">
        <v>2086</v>
      </c>
      <c r="D226" s="67">
        <v>2</v>
      </c>
      <c r="E226" s="68" t="s">
        <v>133</v>
      </c>
      <c r="F226" s="69">
        <v>32</v>
      </c>
      <c r="G226" s="66"/>
      <c r="H226" s="70"/>
      <c r="I226" s="71"/>
      <c r="J226" s="71"/>
      <c r="K226" s="34"/>
      <c r="L226" s="78">
        <v>226</v>
      </c>
      <c r="M226" s="78"/>
      <c r="N226" s="73"/>
      <c r="O226" s="80" t="s">
        <v>259</v>
      </c>
      <c r="P226" s="80" t="s">
        <v>360</v>
      </c>
      <c r="Q226" s="80" t="s">
        <v>668</v>
      </c>
      <c r="R226" s="80" t="s">
        <v>1007</v>
      </c>
      <c r="S226" s="80"/>
      <c r="T226" s="80"/>
      <c r="U226" s="80"/>
      <c r="V226" s="80"/>
      <c r="W226" s="80"/>
      <c r="X226" s="80"/>
      <c r="Y226" s="80"/>
      <c r="Z226" s="80"/>
      <c r="AA226" s="80"/>
      <c r="AB226">
        <v>1</v>
      </c>
      <c r="AC226" s="79" t="str">
        <f>REPLACE(INDEX(GroupVertices[Group],MATCH(Edges[[#This Row],[Vertex 1]],GroupVertices[Vertex],0)),1,1,"")</f>
        <v>4</v>
      </c>
      <c r="AD226" s="79" t="str">
        <f>REPLACE(INDEX(GroupVertices[Group],MATCH(Edges[[#This Row],[Vertex 2]],GroupVertices[Vertex],0)),1,1,"")</f>
        <v>2</v>
      </c>
      <c r="AE226" s="34"/>
      <c r="AF226" s="34"/>
      <c r="AG226" s="34"/>
      <c r="AH226" s="34"/>
      <c r="AI226" s="34"/>
      <c r="AJ226" s="34"/>
      <c r="AK226" s="34"/>
      <c r="AL226" s="34"/>
      <c r="AM226" s="34"/>
    </row>
    <row r="227" spans="1:39" ht="15">
      <c r="A227" s="65" t="s">
        <v>229</v>
      </c>
      <c r="B227" s="65" t="s">
        <v>227</v>
      </c>
      <c r="C227" s="66" t="s">
        <v>2086</v>
      </c>
      <c r="D227" s="67">
        <v>2</v>
      </c>
      <c r="E227" s="68" t="s">
        <v>133</v>
      </c>
      <c r="F227" s="69">
        <v>32</v>
      </c>
      <c r="G227" s="66"/>
      <c r="H227" s="70"/>
      <c r="I227" s="71"/>
      <c r="J227" s="71"/>
      <c r="K227" s="34"/>
      <c r="L227" s="78">
        <v>227</v>
      </c>
      <c r="M227" s="78"/>
      <c r="N227" s="73"/>
      <c r="O227" s="80" t="s">
        <v>259</v>
      </c>
      <c r="P227" s="80" t="s">
        <v>361</v>
      </c>
      <c r="Q227" s="80" t="s">
        <v>669</v>
      </c>
      <c r="R227" s="80" t="s">
        <v>669</v>
      </c>
      <c r="S227" s="80"/>
      <c r="T227" s="80"/>
      <c r="U227" s="80"/>
      <c r="V227" s="80"/>
      <c r="W227" s="80"/>
      <c r="X227" s="80"/>
      <c r="Y227" s="80"/>
      <c r="Z227" s="80"/>
      <c r="AA227" s="80"/>
      <c r="AB227">
        <v>1</v>
      </c>
      <c r="AC227" s="79" t="str">
        <f>REPLACE(INDEX(GroupVertices[Group],MATCH(Edges[[#This Row],[Vertex 1]],GroupVertices[Vertex],0)),1,1,"")</f>
        <v>2</v>
      </c>
      <c r="AD227" s="79" t="str">
        <f>REPLACE(INDEX(GroupVertices[Group],MATCH(Edges[[#This Row],[Vertex 2]],GroupVertices[Vertex],0)),1,1,"")</f>
        <v>2</v>
      </c>
      <c r="AE227" s="34"/>
      <c r="AF227" s="34"/>
      <c r="AG227" s="34"/>
      <c r="AH227" s="34"/>
      <c r="AI227" s="34"/>
      <c r="AJ227" s="34"/>
      <c r="AK227" s="34"/>
      <c r="AL227" s="34"/>
      <c r="AM227" s="34"/>
    </row>
    <row r="228" spans="1:39" ht="15">
      <c r="A228" s="65" t="s">
        <v>197</v>
      </c>
      <c r="B228" s="65" t="s">
        <v>227</v>
      </c>
      <c r="C228" s="66" t="s">
        <v>2086</v>
      </c>
      <c r="D228" s="67">
        <v>2</v>
      </c>
      <c r="E228" s="68" t="s">
        <v>133</v>
      </c>
      <c r="F228" s="69">
        <v>32</v>
      </c>
      <c r="G228" s="66"/>
      <c r="H228" s="70"/>
      <c r="I228" s="71"/>
      <c r="J228" s="71"/>
      <c r="K228" s="34"/>
      <c r="L228" s="78">
        <v>228</v>
      </c>
      <c r="M228" s="78"/>
      <c r="N228" s="73"/>
      <c r="O228" s="80" t="s">
        <v>259</v>
      </c>
      <c r="P228" s="80" t="s">
        <v>362</v>
      </c>
      <c r="Q228" s="80" t="s">
        <v>670</v>
      </c>
      <c r="R228" s="80" t="s">
        <v>1008</v>
      </c>
      <c r="S228" s="80"/>
      <c r="T228" s="80"/>
      <c r="U228" s="80"/>
      <c r="V228" s="80"/>
      <c r="W228" s="80"/>
      <c r="X228" s="80"/>
      <c r="Y228" s="80"/>
      <c r="Z228" s="80"/>
      <c r="AA228" s="80"/>
      <c r="AB228">
        <v>1</v>
      </c>
      <c r="AC228" s="79" t="str">
        <f>REPLACE(INDEX(GroupVertices[Group],MATCH(Edges[[#This Row],[Vertex 1]],GroupVertices[Vertex],0)),1,1,"")</f>
        <v>3</v>
      </c>
      <c r="AD228" s="79" t="str">
        <f>REPLACE(INDEX(GroupVertices[Group],MATCH(Edges[[#This Row],[Vertex 2]],GroupVertices[Vertex],0)),1,1,"")</f>
        <v>2</v>
      </c>
      <c r="AE228" s="34"/>
      <c r="AF228" s="34"/>
      <c r="AG228" s="34"/>
      <c r="AH228" s="34"/>
      <c r="AI228" s="34"/>
      <c r="AJ228" s="34"/>
      <c r="AK228" s="34"/>
      <c r="AL228" s="34"/>
      <c r="AM228" s="34"/>
    </row>
    <row r="229" spans="1:39" ht="15">
      <c r="A229" s="65" t="s">
        <v>214</v>
      </c>
      <c r="B229" s="65" t="s">
        <v>227</v>
      </c>
      <c r="C229" s="66" t="s">
        <v>2086</v>
      </c>
      <c r="D229" s="67">
        <v>2</v>
      </c>
      <c r="E229" s="68" t="s">
        <v>133</v>
      </c>
      <c r="F229" s="69">
        <v>32</v>
      </c>
      <c r="G229" s="66"/>
      <c r="H229" s="70"/>
      <c r="I229" s="71"/>
      <c r="J229" s="71"/>
      <c r="K229" s="34"/>
      <c r="L229" s="78">
        <v>229</v>
      </c>
      <c r="M229" s="78"/>
      <c r="N229" s="73"/>
      <c r="O229" s="80" t="s">
        <v>259</v>
      </c>
      <c r="P229" s="80" t="s">
        <v>363</v>
      </c>
      <c r="Q229" s="80" t="s">
        <v>671</v>
      </c>
      <c r="R229" s="80" t="s">
        <v>1009</v>
      </c>
      <c r="S229" s="80" t="s">
        <v>1161</v>
      </c>
      <c r="T229" s="80"/>
      <c r="U229" s="80" t="s">
        <v>1173</v>
      </c>
      <c r="V229" s="80"/>
      <c r="W229" s="80"/>
      <c r="X229" s="80"/>
      <c r="Y229" s="80" t="s">
        <v>1184</v>
      </c>
      <c r="Z229" s="80" t="s">
        <v>1196</v>
      </c>
      <c r="AA229" s="80"/>
      <c r="AB229">
        <v>1</v>
      </c>
      <c r="AC229" s="79" t="str">
        <f>REPLACE(INDEX(GroupVertices[Group],MATCH(Edges[[#This Row],[Vertex 1]],GroupVertices[Vertex],0)),1,1,"")</f>
        <v>4</v>
      </c>
      <c r="AD229" s="79" t="str">
        <f>REPLACE(INDEX(GroupVertices[Group],MATCH(Edges[[#This Row],[Vertex 2]],GroupVertices[Vertex],0)),1,1,"")</f>
        <v>2</v>
      </c>
      <c r="AE229" s="34"/>
      <c r="AF229" s="34"/>
      <c r="AG229" s="34"/>
      <c r="AH229" s="34"/>
      <c r="AI229" s="34"/>
      <c r="AJ229" s="34"/>
      <c r="AK229" s="34"/>
      <c r="AL229" s="34"/>
      <c r="AM229" s="34"/>
    </row>
    <row r="230" spans="1:39" ht="15">
      <c r="A230" s="65" t="s">
        <v>202</v>
      </c>
      <c r="B230" s="65" t="s">
        <v>227</v>
      </c>
      <c r="C230" s="66" t="s">
        <v>2086</v>
      </c>
      <c r="D230" s="67">
        <v>2</v>
      </c>
      <c r="E230" s="68" t="s">
        <v>133</v>
      </c>
      <c r="F230" s="69">
        <v>32</v>
      </c>
      <c r="G230" s="66"/>
      <c r="H230" s="70"/>
      <c r="I230" s="71"/>
      <c r="J230" s="71"/>
      <c r="K230" s="34"/>
      <c r="L230" s="78">
        <v>230</v>
      </c>
      <c r="M230" s="78"/>
      <c r="N230" s="73"/>
      <c r="O230" s="80" t="s">
        <v>259</v>
      </c>
      <c r="P230" s="80" t="s">
        <v>361</v>
      </c>
      <c r="Q230" s="80" t="s">
        <v>672</v>
      </c>
      <c r="R230" s="80" t="s">
        <v>669</v>
      </c>
      <c r="S230" s="80"/>
      <c r="T230" s="80"/>
      <c r="U230" s="80"/>
      <c r="V230" s="80"/>
      <c r="W230" s="80"/>
      <c r="X230" s="80"/>
      <c r="Y230" s="80"/>
      <c r="Z230" s="80"/>
      <c r="AA230" s="80"/>
      <c r="AB230">
        <v>1</v>
      </c>
      <c r="AC230" s="79" t="str">
        <f>REPLACE(INDEX(GroupVertices[Group],MATCH(Edges[[#This Row],[Vertex 1]],GroupVertices[Vertex],0)),1,1,"")</f>
        <v>2</v>
      </c>
      <c r="AD230" s="79" t="str">
        <f>REPLACE(INDEX(GroupVertices[Group],MATCH(Edges[[#This Row],[Vertex 2]],GroupVertices[Vertex],0)),1,1,"")</f>
        <v>2</v>
      </c>
      <c r="AE230" s="34"/>
      <c r="AF230" s="34"/>
      <c r="AG230" s="34"/>
      <c r="AH230" s="34"/>
      <c r="AI230" s="34"/>
      <c r="AJ230" s="34"/>
      <c r="AK230" s="34"/>
      <c r="AL230" s="34"/>
      <c r="AM230" s="34"/>
    </row>
    <row r="231" spans="1:39" ht="15">
      <c r="A231" s="65" t="s">
        <v>230</v>
      </c>
      <c r="B231" s="65" t="s">
        <v>227</v>
      </c>
      <c r="C231" s="66" t="s">
        <v>2085</v>
      </c>
      <c r="D231" s="67">
        <v>3.6</v>
      </c>
      <c r="E231" s="68" t="s">
        <v>137</v>
      </c>
      <c r="F231" s="69">
        <v>27.666666666666668</v>
      </c>
      <c r="G231" s="66"/>
      <c r="H231" s="70"/>
      <c r="I231" s="71"/>
      <c r="J231" s="71"/>
      <c r="K231" s="34"/>
      <c r="L231" s="78">
        <v>231</v>
      </c>
      <c r="M231" s="78"/>
      <c r="N231" s="73"/>
      <c r="O231" s="80" t="s">
        <v>259</v>
      </c>
      <c r="P231" s="80" t="s">
        <v>364</v>
      </c>
      <c r="Q231" s="80" t="s">
        <v>673</v>
      </c>
      <c r="R231" s="80" t="s">
        <v>1010</v>
      </c>
      <c r="S231" s="80"/>
      <c r="T231" s="80"/>
      <c r="U231" s="80"/>
      <c r="V231" s="80"/>
      <c r="W231" s="80"/>
      <c r="X231" s="80"/>
      <c r="Y231" s="80"/>
      <c r="Z231" s="80"/>
      <c r="AA231" s="80"/>
      <c r="AB231">
        <v>3</v>
      </c>
      <c r="AC231" s="79" t="str">
        <f>REPLACE(INDEX(GroupVertices[Group],MATCH(Edges[[#This Row],[Vertex 1]],GroupVertices[Vertex],0)),1,1,"")</f>
        <v>2</v>
      </c>
      <c r="AD231" s="79" t="str">
        <f>REPLACE(INDEX(GroupVertices[Group],MATCH(Edges[[#This Row],[Vertex 2]],GroupVertices[Vertex],0)),1,1,"")</f>
        <v>2</v>
      </c>
      <c r="AE231" s="34"/>
      <c r="AF231" s="34"/>
      <c r="AG231" s="34"/>
      <c r="AH231" s="34"/>
      <c r="AI231" s="34"/>
      <c r="AJ231" s="34"/>
      <c r="AK231" s="34"/>
      <c r="AL231" s="34"/>
      <c r="AM231" s="34"/>
    </row>
    <row r="232" spans="1:39" ht="15">
      <c r="A232" s="65" t="s">
        <v>230</v>
      </c>
      <c r="B232" s="65" t="s">
        <v>227</v>
      </c>
      <c r="C232" s="66" t="s">
        <v>2085</v>
      </c>
      <c r="D232" s="67">
        <v>3.6</v>
      </c>
      <c r="E232" s="68" t="s">
        <v>137</v>
      </c>
      <c r="F232" s="69">
        <v>27.666666666666668</v>
      </c>
      <c r="G232" s="66"/>
      <c r="H232" s="70"/>
      <c r="I232" s="71"/>
      <c r="J232" s="71"/>
      <c r="K232" s="34"/>
      <c r="L232" s="78">
        <v>232</v>
      </c>
      <c r="M232" s="78"/>
      <c r="N232" s="73"/>
      <c r="O232" s="80" t="s">
        <v>259</v>
      </c>
      <c r="P232" s="80" t="s">
        <v>365</v>
      </c>
      <c r="Q232" s="80" t="s">
        <v>674</v>
      </c>
      <c r="R232" s="80" t="s">
        <v>1011</v>
      </c>
      <c r="S232" s="80"/>
      <c r="T232" s="80" t="s">
        <v>1170</v>
      </c>
      <c r="U232" s="80"/>
      <c r="V232" s="80" t="s">
        <v>1174</v>
      </c>
      <c r="W232" s="80"/>
      <c r="X232" s="80"/>
      <c r="Y232" s="80" t="s">
        <v>1185</v>
      </c>
      <c r="Z232" s="80" t="s">
        <v>1197</v>
      </c>
      <c r="AA232" s="80"/>
      <c r="AB232">
        <v>3</v>
      </c>
      <c r="AC232" s="79" t="str">
        <f>REPLACE(INDEX(GroupVertices[Group],MATCH(Edges[[#This Row],[Vertex 1]],GroupVertices[Vertex],0)),1,1,"")</f>
        <v>2</v>
      </c>
      <c r="AD232" s="79" t="str">
        <f>REPLACE(INDEX(GroupVertices[Group],MATCH(Edges[[#This Row],[Vertex 2]],GroupVertices[Vertex],0)),1,1,"")</f>
        <v>2</v>
      </c>
      <c r="AE232" s="34"/>
      <c r="AF232" s="34"/>
      <c r="AG232" s="34"/>
      <c r="AH232" s="34"/>
      <c r="AI232" s="34"/>
      <c r="AJ232" s="34"/>
      <c r="AK232" s="34"/>
      <c r="AL232" s="34"/>
      <c r="AM232" s="34"/>
    </row>
    <row r="233" spans="1:39" ht="15">
      <c r="A233" s="65" t="s">
        <v>230</v>
      </c>
      <c r="B233" s="65" t="s">
        <v>227</v>
      </c>
      <c r="C233" s="66" t="s">
        <v>2085</v>
      </c>
      <c r="D233" s="67">
        <v>3.6</v>
      </c>
      <c r="E233" s="68" t="s">
        <v>137</v>
      </c>
      <c r="F233" s="69">
        <v>27.666666666666668</v>
      </c>
      <c r="G233" s="66"/>
      <c r="H233" s="70"/>
      <c r="I233" s="71"/>
      <c r="J233" s="71"/>
      <c r="K233" s="34"/>
      <c r="L233" s="78">
        <v>233</v>
      </c>
      <c r="M233" s="78"/>
      <c r="N233" s="73"/>
      <c r="O233" s="80" t="s">
        <v>259</v>
      </c>
      <c r="P233" s="80" t="s">
        <v>365</v>
      </c>
      <c r="Q233" s="80" t="s">
        <v>674</v>
      </c>
      <c r="R233" s="80" t="s">
        <v>1012</v>
      </c>
      <c r="S233" s="80"/>
      <c r="T233" s="80"/>
      <c r="U233" s="80"/>
      <c r="V233" s="80"/>
      <c r="W233" s="80"/>
      <c r="X233" s="80"/>
      <c r="Y233" s="80"/>
      <c r="Z233" s="80"/>
      <c r="AA233" s="80"/>
      <c r="AB233">
        <v>3</v>
      </c>
      <c r="AC233" s="79" t="str">
        <f>REPLACE(INDEX(GroupVertices[Group],MATCH(Edges[[#This Row],[Vertex 1]],GroupVertices[Vertex],0)),1,1,"")</f>
        <v>2</v>
      </c>
      <c r="AD233" s="79" t="str">
        <f>REPLACE(INDEX(GroupVertices[Group],MATCH(Edges[[#This Row],[Vertex 2]],GroupVertices[Vertex],0)),1,1,"")</f>
        <v>2</v>
      </c>
      <c r="AE233" s="34"/>
      <c r="AF233" s="34"/>
      <c r="AG233" s="34"/>
      <c r="AH233" s="34"/>
      <c r="AI233" s="34"/>
      <c r="AJ233" s="34"/>
      <c r="AK233" s="34"/>
      <c r="AL233" s="34"/>
      <c r="AM233" s="34"/>
    </row>
    <row r="234" spans="1:39" ht="15">
      <c r="A234" s="65" t="s">
        <v>231</v>
      </c>
      <c r="B234" s="65" t="s">
        <v>227</v>
      </c>
      <c r="C234" s="66" t="s">
        <v>2087</v>
      </c>
      <c r="D234" s="67">
        <v>2.8</v>
      </c>
      <c r="E234" s="68" t="s">
        <v>137</v>
      </c>
      <c r="F234" s="69">
        <v>29.833333333333332</v>
      </c>
      <c r="G234" s="66"/>
      <c r="H234" s="70"/>
      <c r="I234" s="71"/>
      <c r="J234" s="71"/>
      <c r="K234" s="34"/>
      <c r="L234" s="78">
        <v>234</v>
      </c>
      <c r="M234" s="78"/>
      <c r="N234" s="73"/>
      <c r="O234" s="80" t="s">
        <v>259</v>
      </c>
      <c r="P234" s="80" t="s">
        <v>359</v>
      </c>
      <c r="Q234" s="80" t="s">
        <v>675</v>
      </c>
      <c r="R234" s="80" t="s">
        <v>1005</v>
      </c>
      <c r="S234" s="80"/>
      <c r="T234" s="80"/>
      <c r="U234" s="80"/>
      <c r="V234" s="80"/>
      <c r="W234" s="80"/>
      <c r="X234" s="80"/>
      <c r="Y234" s="80"/>
      <c r="Z234" s="80"/>
      <c r="AA234" s="80"/>
      <c r="AB234">
        <v>2</v>
      </c>
      <c r="AC234" s="79" t="str">
        <f>REPLACE(INDEX(GroupVertices[Group],MATCH(Edges[[#This Row],[Vertex 1]],GroupVertices[Vertex],0)),1,1,"")</f>
        <v>2</v>
      </c>
      <c r="AD234" s="79" t="str">
        <f>REPLACE(INDEX(GroupVertices[Group],MATCH(Edges[[#This Row],[Vertex 2]],GroupVertices[Vertex],0)),1,1,"")</f>
        <v>2</v>
      </c>
      <c r="AE234" s="34"/>
      <c r="AF234" s="34"/>
      <c r="AG234" s="34"/>
      <c r="AH234" s="34"/>
      <c r="AI234" s="34"/>
      <c r="AJ234" s="34"/>
      <c r="AK234" s="34"/>
      <c r="AL234" s="34"/>
      <c r="AM234" s="34"/>
    </row>
    <row r="235" spans="1:39" ht="15">
      <c r="A235" s="65" t="s">
        <v>231</v>
      </c>
      <c r="B235" s="65" t="s">
        <v>227</v>
      </c>
      <c r="C235" s="66" t="s">
        <v>2087</v>
      </c>
      <c r="D235" s="67">
        <v>2.8</v>
      </c>
      <c r="E235" s="68" t="s">
        <v>137</v>
      </c>
      <c r="F235" s="69">
        <v>29.833333333333332</v>
      </c>
      <c r="G235" s="66"/>
      <c r="H235" s="70"/>
      <c r="I235" s="71"/>
      <c r="J235" s="71"/>
      <c r="K235" s="34"/>
      <c r="L235" s="78">
        <v>235</v>
      </c>
      <c r="M235" s="78"/>
      <c r="N235" s="73"/>
      <c r="O235" s="80" t="s">
        <v>259</v>
      </c>
      <c r="P235" s="80" t="s">
        <v>359</v>
      </c>
      <c r="Q235" s="80" t="s">
        <v>675</v>
      </c>
      <c r="R235" s="80" t="s">
        <v>1006</v>
      </c>
      <c r="S235" s="80"/>
      <c r="T235" s="80"/>
      <c r="U235" s="80"/>
      <c r="V235" s="80"/>
      <c r="W235" s="80"/>
      <c r="X235" s="80"/>
      <c r="Y235" s="80"/>
      <c r="Z235" s="80"/>
      <c r="AA235" s="80"/>
      <c r="AB235">
        <v>2</v>
      </c>
      <c r="AC235" s="79" t="str">
        <f>REPLACE(INDEX(GroupVertices[Group],MATCH(Edges[[#This Row],[Vertex 1]],GroupVertices[Vertex],0)),1,1,"")</f>
        <v>2</v>
      </c>
      <c r="AD235" s="79" t="str">
        <f>REPLACE(INDEX(GroupVertices[Group],MATCH(Edges[[#This Row],[Vertex 2]],GroupVertices[Vertex],0)),1,1,"")</f>
        <v>2</v>
      </c>
      <c r="AE235" s="34"/>
      <c r="AF235" s="34"/>
      <c r="AG235" s="34"/>
      <c r="AH235" s="34"/>
      <c r="AI235" s="34"/>
      <c r="AJ235" s="34"/>
      <c r="AK235" s="34"/>
      <c r="AL235" s="34"/>
      <c r="AM235" s="34"/>
    </row>
    <row r="236" spans="1:39" ht="15">
      <c r="A236" s="65" t="s">
        <v>231</v>
      </c>
      <c r="B236" s="65" t="s">
        <v>255</v>
      </c>
      <c r="C236" s="66" t="s">
        <v>2090</v>
      </c>
      <c r="D236" s="67">
        <v>4.4</v>
      </c>
      <c r="E236" s="68" t="s">
        <v>137</v>
      </c>
      <c r="F236" s="69">
        <v>25.5</v>
      </c>
      <c r="G236" s="66"/>
      <c r="H236" s="70"/>
      <c r="I236" s="71"/>
      <c r="J236" s="71"/>
      <c r="K236" s="34"/>
      <c r="L236" s="78">
        <v>236</v>
      </c>
      <c r="M236" s="78"/>
      <c r="N236" s="73"/>
      <c r="O236" s="80" t="s">
        <v>259</v>
      </c>
      <c r="P236" s="80" t="s">
        <v>366</v>
      </c>
      <c r="Q236" s="80" t="s">
        <v>676</v>
      </c>
      <c r="R236" s="80" t="s">
        <v>1013</v>
      </c>
      <c r="S236" s="80"/>
      <c r="T236" s="80"/>
      <c r="U236" s="80"/>
      <c r="V236" s="80"/>
      <c r="W236" s="80"/>
      <c r="X236" s="80"/>
      <c r="Y236" s="80"/>
      <c r="Z236" s="80"/>
      <c r="AA236" s="80"/>
      <c r="AB236">
        <v>4</v>
      </c>
      <c r="AC236" s="79" t="str">
        <f>REPLACE(INDEX(GroupVertices[Group],MATCH(Edges[[#This Row],[Vertex 1]],GroupVertices[Vertex],0)),1,1,"")</f>
        <v>2</v>
      </c>
      <c r="AD236" s="79" t="str">
        <f>REPLACE(INDEX(GroupVertices[Group],MATCH(Edges[[#This Row],[Vertex 2]],GroupVertices[Vertex],0)),1,1,"")</f>
        <v>4</v>
      </c>
      <c r="AE236" s="34"/>
      <c r="AF236" s="34"/>
      <c r="AG236" s="34"/>
      <c r="AH236" s="34"/>
      <c r="AI236" s="34"/>
      <c r="AJ236" s="34"/>
      <c r="AK236" s="34"/>
      <c r="AL236" s="34"/>
      <c r="AM236" s="34"/>
    </row>
    <row r="237" spans="1:39" ht="15">
      <c r="A237" s="65" t="s">
        <v>231</v>
      </c>
      <c r="B237" s="65" t="s">
        <v>255</v>
      </c>
      <c r="C237" s="66" t="s">
        <v>2090</v>
      </c>
      <c r="D237" s="67">
        <v>4.4</v>
      </c>
      <c r="E237" s="68" t="s">
        <v>137</v>
      </c>
      <c r="F237" s="69">
        <v>25.5</v>
      </c>
      <c r="G237" s="66"/>
      <c r="H237" s="70"/>
      <c r="I237" s="71"/>
      <c r="J237" s="71"/>
      <c r="K237" s="34"/>
      <c r="L237" s="78">
        <v>237</v>
      </c>
      <c r="M237" s="78"/>
      <c r="N237" s="73"/>
      <c r="O237" s="80" t="s">
        <v>259</v>
      </c>
      <c r="P237" s="80" t="s">
        <v>366</v>
      </c>
      <c r="Q237" s="80" t="s">
        <v>677</v>
      </c>
      <c r="R237" s="80" t="s">
        <v>1013</v>
      </c>
      <c r="S237" s="80"/>
      <c r="T237" s="80"/>
      <c r="U237" s="80"/>
      <c r="V237" s="80"/>
      <c r="W237" s="80"/>
      <c r="X237" s="80"/>
      <c r="Y237" s="80"/>
      <c r="Z237" s="80"/>
      <c r="AA237" s="80"/>
      <c r="AB237">
        <v>4</v>
      </c>
      <c r="AC237" s="79" t="str">
        <f>REPLACE(INDEX(GroupVertices[Group],MATCH(Edges[[#This Row],[Vertex 1]],GroupVertices[Vertex],0)),1,1,"")</f>
        <v>2</v>
      </c>
      <c r="AD237" s="79" t="str">
        <f>REPLACE(INDEX(GroupVertices[Group],MATCH(Edges[[#This Row],[Vertex 2]],GroupVertices[Vertex],0)),1,1,"")</f>
        <v>4</v>
      </c>
      <c r="AE237" s="34"/>
      <c r="AF237" s="34"/>
      <c r="AG237" s="34"/>
      <c r="AH237" s="34"/>
      <c r="AI237" s="34"/>
      <c r="AJ237" s="34"/>
      <c r="AK237" s="34"/>
      <c r="AL237" s="34"/>
      <c r="AM237" s="34"/>
    </row>
    <row r="238" spans="1:39" ht="15">
      <c r="A238" s="65" t="s">
        <v>231</v>
      </c>
      <c r="B238" s="65" t="s">
        <v>255</v>
      </c>
      <c r="C238" s="66" t="s">
        <v>2090</v>
      </c>
      <c r="D238" s="67">
        <v>4.4</v>
      </c>
      <c r="E238" s="68" t="s">
        <v>137</v>
      </c>
      <c r="F238" s="69">
        <v>25.5</v>
      </c>
      <c r="G238" s="66"/>
      <c r="H238" s="70"/>
      <c r="I238" s="71"/>
      <c r="J238" s="71"/>
      <c r="K238" s="34"/>
      <c r="L238" s="78">
        <v>238</v>
      </c>
      <c r="M238" s="78"/>
      <c r="N238" s="73"/>
      <c r="O238" s="80" t="s">
        <v>259</v>
      </c>
      <c r="P238" s="80" t="s">
        <v>366</v>
      </c>
      <c r="Q238" s="80" t="s">
        <v>678</v>
      </c>
      <c r="R238" s="80" t="s">
        <v>1013</v>
      </c>
      <c r="S238" s="80"/>
      <c r="T238" s="80"/>
      <c r="U238" s="80"/>
      <c r="V238" s="80"/>
      <c r="W238" s="80"/>
      <c r="X238" s="80"/>
      <c r="Y238" s="80"/>
      <c r="Z238" s="80"/>
      <c r="AA238" s="80"/>
      <c r="AB238">
        <v>4</v>
      </c>
      <c r="AC238" s="79" t="str">
        <f>REPLACE(INDEX(GroupVertices[Group],MATCH(Edges[[#This Row],[Vertex 1]],GroupVertices[Vertex],0)),1,1,"")</f>
        <v>2</v>
      </c>
      <c r="AD238" s="79" t="str">
        <f>REPLACE(INDEX(GroupVertices[Group],MATCH(Edges[[#This Row],[Vertex 2]],GroupVertices[Vertex],0)),1,1,"")</f>
        <v>4</v>
      </c>
      <c r="AE238" s="34"/>
      <c r="AF238" s="34"/>
      <c r="AG238" s="34"/>
      <c r="AH238" s="34"/>
      <c r="AI238" s="34"/>
      <c r="AJ238" s="34"/>
      <c r="AK238" s="34"/>
      <c r="AL238" s="34"/>
      <c r="AM238" s="34"/>
    </row>
    <row r="239" spans="1:39" ht="15">
      <c r="A239" s="65" t="s">
        <v>231</v>
      </c>
      <c r="B239" s="65" t="s">
        <v>255</v>
      </c>
      <c r="C239" s="66" t="s">
        <v>2090</v>
      </c>
      <c r="D239" s="67">
        <v>4.4</v>
      </c>
      <c r="E239" s="68" t="s">
        <v>137</v>
      </c>
      <c r="F239" s="69">
        <v>25.5</v>
      </c>
      <c r="G239" s="66"/>
      <c r="H239" s="70"/>
      <c r="I239" s="71"/>
      <c r="J239" s="71"/>
      <c r="K239" s="34"/>
      <c r="L239" s="78">
        <v>239</v>
      </c>
      <c r="M239" s="78"/>
      <c r="N239" s="73"/>
      <c r="O239" s="80" t="s">
        <v>259</v>
      </c>
      <c r="P239" s="80" t="s">
        <v>366</v>
      </c>
      <c r="Q239" s="80" t="s">
        <v>679</v>
      </c>
      <c r="R239" s="80" t="s">
        <v>1013</v>
      </c>
      <c r="S239" s="80"/>
      <c r="T239" s="80"/>
      <c r="U239" s="80"/>
      <c r="V239" s="80"/>
      <c r="W239" s="80"/>
      <c r="X239" s="80"/>
      <c r="Y239" s="80"/>
      <c r="Z239" s="80"/>
      <c r="AA239" s="80"/>
      <c r="AB239">
        <v>4</v>
      </c>
      <c r="AC239" s="79" t="str">
        <f>REPLACE(INDEX(GroupVertices[Group],MATCH(Edges[[#This Row],[Vertex 1]],GroupVertices[Vertex],0)),1,1,"")</f>
        <v>2</v>
      </c>
      <c r="AD239" s="79" t="str">
        <f>REPLACE(INDEX(GroupVertices[Group],MATCH(Edges[[#This Row],[Vertex 2]],GroupVertices[Vertex],0)),1,1,"")</f>
        <v>4</v>
      </c>
      <c r="AE239" s="34"/>
      <c r="AF239" s="34"/>
      <c r="AG239" s="34"/>
      <c r="AH239" s="34"/>
      <c r="AI239" s="34"/>
      <c r="AJ239" s="34"/>
      <c r="AK239" s="34"/>
      <c r="AL239" s="34"/>
      <c r="AM239" s="34"/>
    </row>
    <row r="240" spans="1:39" ht="15">
      <c r="A240" s="65" t="s">
        <v>202</v>
      </c>
      <c r="B240" s="65" t="s">
        <v>229</v>
      </c>
      <c r="C240" s="66" t="s">
        <v>2086</v>
      </c>
      <c r="D240" s="67">
        <v>2</v>
      </c>
      <c r="E240" s="68" t="s">
        <v>133</v>
      </c>
      <c r="F240" s="69">
        <v>32</v>
      </c>
      <c r="G240" s="66"/>
      <c r="H240" s="70"/>
      <c r="I240" s="71"/>
      <c r="J240" s="71"/>
      <c r="K240" s="34"/>
      <c r="L240" s="78">
        <v>240</v>
      </c>
      <c r="M240" s="78"/>
      <c r="N240" s="73"/>
      <c r="O240" s="80" t="s">
        <v>259</v>
      </c>
      <c r="P240" s="80" t="s">
        <v>361</v>
      </c>
      <c r="Q240" s="80" t="s">
        <v>672</v>
      </c>
      <c r="R240" s="80" t="s">
        <v>669</v>
      </c>
      <c r="S240" s="80"/>
      <c r="T240" s="80"/>
      <c r="U240" s="80"/>
      <c r="V240" s="80"/>
      <c r="W240" s="80"/>
      <c r="X240" s="80"/>
      <c r="Y240" s="80"/>
      <c r="Z240" s="80"/>
      <c r="AA240" s="80"/>
      <c r="AB240">
        <v>1</v>
      </c>
      <c r="AC240" s="79" t="str">
        <f>REPLACE(INDEX(GroupVertices[Group],MATCH(Edges[[#This Row],[Vertex 1]],GroupVertices[Vertex],0)),1,1,"")</f>
        <v>2</v>
      </c>
      <c r="AD240" s="79" t="str">
        <f>REPLACE(INDEX(GroupVertices[Group],MATCH(Edges[[#This Row],[Vertex 2]],GroupVertices[Vertex],0)),1,1,"")</f>
        <v>2</v>
      </c>
      <c r="AE240" s="34"/>
      <c r="AF240" s="34"/>
      <c r="AG240" s="34"/>
      <c r="AH240" s="34"/>
      <c r="AI240" s="34"/>
      <c r="AJ240" s="34"/>
      <c r="AK240" s="34"/>
      <c r="AL240" s="34"/>
      <c r="AM240" s="34"/>
    </row>
    <row r="241" spans="1:39" ht="15">
      <c r="A241" s="65" t="s">
        <v>231</v>
      </c>
      <c r="B241" s="65" t="s">
        <v>202</v>
      </c>
      <c r="C241" s="66" t="s">
        <v>2087</v>
      </c>
      <c r="D241" s="67">
        <v>2.8</v>
      </c>
      <c r="E241" s="68" t="s">
        <v>137</v>
      </c>
      <c r="F241" s="69">
        <v>29.833333333333332</v>
      </c>
      <c r="G241" s="66"/>
      <c r="H241" s="70"/>
      <c r="I241" s="71"/>
      <c r="J241" s="71"/>
      <c r="K241" s="34"/>
      <c r="L241" s="78">
        <v>241</v>
      </c>
      <c r="M241" s="78"/>
      <c r="N241" s="73"/>
      <c r="O241" s="80" t="s">
        <v>259</v>
      </c>
      <c r="P241" s="80" t="s">
        <v>367</v>
      </c>
      <c r="Q241" s="80" t="s">
        <v>680</v>
      </c>
      <c r="R241" s="80" t="s">
        <v>1014</v>
      </c>
      <c r="S241" s="80"/>
      <c r="T241" s="80"/>
      <c r="U241" s="80"/>
      <c r="V241" s="80"/>
      <c r="W241" s="80"/>
      <c r="X241" s="80"/>
      <c r="Y241" s="80"/>
      <c r="Z241" s="80"/>
      <c r="AA241" s="80"/>
      <c r="AB241">
        <v>2</v>
      </c>
      <c r="AC241" s="79" t="str">
        <f>REPLACE(INDEX(GroupVertices[Group],MATCH(Edges[[#This Row],[Vertex 1]],GroupVertices[Vertex],0)),1,1,"")</f>
        <v>2</v>
      </c>
      <c r="AD241" s="79" t="str">
        <f>REPLACE(INDEX(GroupVertices[Group],MATCH(Edges[[#This Row],[Vertex 2]],GroupVertices[Vertex],0)),1,1,"")</f>
        <v>2</v>
      </c>
      <c r="AE241" s="34"/>
      <c r="AF241" s="34"/>
      <c r="AG241" s="34"/>
      <c r="AH241" s="34"/>
      <c r="AI241" s="34"/>
      <c r="AJ241" s="34"/>
      <c r="AK241" s="34"/>
      <c r="AL241" s="34"/>
      <c r="AM241" s="34"/>
    </row>
    <row r="242" spans="1:39" ht="15">
      <c r="A242" s="65" t="s">
        <v>231</v>
      </c>
      <c r="B242" s="65" t="s">
        <v>202</v>
      </c>
      <c r="C242" s="66" t="s">
        <v>2087</v>
      </c>
      <c r="D242" s="67">
        <v>2.8</v>
      </c>
      <c r="E242" s="68" t="s">
        <v>137</v>
      </c>
      <c r="F242" s="69">
        <v>29.833333333333332</v>
      </c>
      <c r="G242" s="66"/>
      <c r="H242" s="70"/>
      <c r="I242" s="71"/>
      <c r="J242" s="71"/>
      <c r="K242" s="34"/>
      <c r="L242" s="78">
        <v>242</v>
      </c>
      <c r="M242" s="78"/>
      <c r="N242" s="73"/>
      <c r="O242" s="80" t="s">
        <v>259</v>
      </c>
      <c r="P242" s="80" t="s">
        <v>367</v>
      </c>
      <c r="Q242" s="80" t="s">
        <v>680</v>
      </c>
      <c r="R242" s="80" t="s">
        <v>1015</v>
      </c>
      <c r="S242" s="80"/>
      <c r="T242" s="80"/>
      <c r="U242" s="80"/>
      <c r="V242" s="80"/>
      <c r="W242" s="80"/>
      <c r="X242" s="80"/>
      <c r="Y242" s="80"/>
      <c r="Z242" s="80"/>
      <c r="AA242" s="80"/>
      <c r="AB242">
        <v>2</v>
      </c>
      <c r="AC242" s="79" t="str">
        <f>REPLACE(INDEX(GroupVertices[Group],MATCH(Edges[[#This Row],[Vertex 1]],GroupVertices[Vertex],0)),1,1,"")</f>
        <v>2</v>
      </c>
      <c r="AD242" s="79" t="str">
        <f>REPLACE(INDEX(GroupVertices[Group],MATCH(Edges[[#This Row],[Vertex 2]],GroupVertices[Vertex],0)),1,1,"")</f>
        <v>2</v>
      </c>
      <c r="AE242" s="34"/>
      <c r="AF242" s="34"/>
      <c r="AG242" s="34"/>
      <c r="AH242" s="34"/>
      <c r="AI242" s="34"/>
      <c r="AJ242" s="34"/>
      <c r="AK242" s="34"/>
      <c r="AL242" s="34"/>
      <c r="AM242" s="34"/>
    </row>
    <row r="243" spans="1:39" ht="15">
      <c r="A243" s="65" t="s">
        <v>232</v>
      </c>
      <c r="B243" s="65" t="s">
        <v>253</v>
      </c>
      <c r="C243" s="66" t="s">
        <v>2086</v>
      </c>
      <c r="D243" s="67">
        <v>2</v>
      </c>
      <c r="E243" s="68" t="s">
        <v>133</v>
      </c>
      <c r="F243" s="69">
        <v>32</v>
      </c>
      <c r="G243" s="66"/>
      <c r="H243" s="70"/>
      <c r="I243" s="71"/>
      <c r="J243" s="71"/>
      <c r="K243" s="34"/>
      <c r="L243" s="78">
        <v>243</v>
      </c>
      <c r="M243" s="78"/>
      <c r="N243" s="73"/>
      <c r="O243" s="80" t="s">
        <v>259</v>
      </c>
      <c r="P243" s="80" t="s">
        <v>368</v>
      </c>
      <c r="Q243" s="80" t="s">
        <v>681</v>
      </c>
      <c r="R243" s="80" t="s">
        <v>1016</v>
      </c>
      <c r="S243" s="80"/>
      <c r="T243" s="80"/>
      <c r="U243" s="80"/>
      <c r="V243" s="80"/>
      <c r="W243" s="80"/>
      <c r="X243" s="80"/>
      <c r="Y243" s="80"/>
      <c r="Z243" s="80"/>
      <c r="AA243" s="80"/>
      <c r="AB243">
        <v>1</v>
      </c>
      <c r="AC243" s="79" t="str">
        <f>REPLACE(INDEX(GroupVertices[Group],MATCH(Edges[[#This Row],[Vertex 1]],GroupVertices[Vertex],0)),1,1,"")</f>
        <v>2</v>
      </c>
      <c r="AD243" s="79" t="str">
        <f>REPLACE(INDEX(GroupVertices[Group],MATCH(Edges[[#This Row],[Vertex 2]],GroupVertices[Vertex],0)),1,1,"")</f>
        <v>6</v>
      </c>
      <c r="AE243" s="34"/>
      <c r="AF243" s="34"/>
      <c r="AG243" s="34"/>
      <c r="AH243" s="34"/>
      <c r="AI243" s="34"/>
      <c r="AJ243" s="34"/>
      <c r="AK243" s="34"/>
      <c r="AL243" s="34"/>
      <c r="AM243" s="34"/>
    </row>
    <row r="244" spans="1:39" ht="15">
      <c r="A244" s="65" t="s">
        <v>233</v>
      </c>
      <c r="B244" s="65" t="s">
        <v>257</v>
      </c>
      <c r="C244" s="66" t="s">
        <v>2086</v>
      </c>
      <c r="D244" s="67">
        <v>2</v>
      </c>
      <c r="E244" s="68" t="s">
        <v>133</v>
      </c>
      <c r="F244" s="69">
        <v>32</v>
      </c>
      <c r="G244" s="66"/>
      <c r="H244" s="70"/>
      <c r="I244" s="71"/>
      <c r="J244" s="71"/>
      <c r="K244" s="34"/>
      <c r="L244" s="78">
        <v>244</v>
      </c>
      <c r="M244" s="78"/>
      <c r="N244" s="73"/>
      <c r="O244" s="80" t="s">
        <v>259</v>
      </c>
      <c r="P244" s="80" t="s">
        <v>369</v>
      </c>
      <c r="Q244" s="80" t="s">
        <v>682</v>
      </c>
      <c r="R244" s="80" t="s">
        <v>1017</v>
      </c>
      <c r="S244" s="80"/>
      <c r="T244" s="80"/>
      <c r="U244" s="80"/>
      <c r="V244" s="80"/>
      <c r="W244" s="80"/>
      <c r="X244" s="80"/>
      <c r="Y244" s="80"/>
      <c r="Z244" s="80"/>
      <c r="AA244" s="80"/>
      <c r="AB244">
        <v>1</v>
      </c>
      <c r="AC244" s="79" t="str">
        <f>REPLACE(INDEX(GroupVertices[Group],MATCH(Edges[[#This Row],[Vertex 1]],GroupVertices[Vertex],0)),1,1,"")</f>
        <v>5</v>
      </c>
      <c r="AD244" s="79" t="str">
        <f>REPLACE(INDEX(GroupVertices[Group],MATCH(Edges[[#This Row],[Vertex 2]],GroupVertices[Vertex],0)),1,1,"")</f>
        <v>5</v>
      </c>
      <c r="AE244" s="34"/>
      <c r="AF244" s="34"/>
      <c r="AG244" s="34"/>
      <c r="AH244" s="34"/>
      <c r="AI244" s="34"/>
      <c r="AJ244" s="34"/>
      <c r="AK244" s="34"/>
      <c r="AL244" s="34"/>
      <c r="AM244" s="34"/>
    </row>
    <row r="245" spans="1:39" ht="15">
      <c r="A245" s="65" t="s">
        <v>234</v>
      </c>
      <c r="B245" s="65" t="s">
        <v>233</v>
      </c>
      <c r="C245" s="66" t="s">
        <v>2086</v>
      </c>
      <c r="D245" s="67">
        <v>2</v>
      </c>
      <c r="E245" s="68" t="s">
        <v>133</v>
      </c>
      <c r="F245" s="69">
        <v>32</v>
      </c>
      <c r="G245" s="66"/>
      <c r="H245" s="70"/>
      <c r="I245" s="71"/>
      <c r="J245" s="71"/>
      <c r="K245" s="34"/>
      <c r="L245" s="78">
        <v>245</v>
      </c>
      <c r="M245" s="78"/>
      <c r="N245" s="73"/>
      <c r="O245" s="80" t="s">
        <v>259</v>
      </c>
      <c r="P245" s="80" t="s">
        <v>369</v>
      </c>
      <c r="Q245" s="80" t="s">
        <v>683</v>
      </c>
      <c r="R245" s="80" t="s">
        <v>682</v>
      </c>
      <c r="S245" s="80"/>
      <c r="T245" s="80"/>
      <c r="U245" s="80"/>
      <c r="V245" s="80"/>
      <c r="W245" s="80"/>
      <c r="X245" s="80"/>
      <c r="Y245" s="80"/>
      <c r="Z245" s="80"/>
      <c r="AA245" s="80"/>
      <c r="AB245">
        <v>1</v>
      </c>
      <c r="AC245" s="79" t="str">
        <f>REPLACE(INDEX(GroupVertices[Group],MATCH(Edges[[#This Row],[Vertex 1]],GroupVertices[Vertex],0)),1,1,"")</f>
        <v>5</v>
      </c>
      <c r="AD245" s="79" t="str">
        <f>REPLACE(INDEX(GroupVertices[Group],MATCH(Edges[[#This Row],[Vertex 2]],GroupVertices[Vertex],0)),1,1,"")</f>
        <v>5</v>
      </c>
      <c r="AE245" s="34"/>
      <c r="AF245" s="34"/>
      <c r="AG245" s="34"/>
      <c r="AH245" s="34"/>
      <c r="AI245" s="34"/>
      <c r="AJ245" s="34"/>
      <c r="AK245" s="34"/>
      <c r="AL245" s="34"/>
      <c r="AM245" s="34"/>
    </row>
    <row r="246" spans="1:39" ht="15">
      <c r="A246" s="65" t="s">
        <v>229</v>
      </c>
      <c r="B246" s="65" t="s">
        <v>233</v>
      </c>
      <c r="C246" s="66" t="s">
        <v>2086</v>
      </c>
      <c r="D246" s="67">
        <v>2</v>
      </c>
      <c r="E246" s="68" t="s">
        <v>133</v>
      </c>
      <c r="F246" s="69">
        <v>32</v>
      </c>
      <c r="G246" s="66"/>
      <c r="H246" s="70"/>
      <c r="I246" s="71"/>
      <c r="J246" s="71"/>
      <c r="K246" s="34"/>
      <c r="L246" s="78">
        <v>246</v>
      </c>
      <c r="M246" s="78"/>
      <c r="N246" s="73"/>
      <c r="O246" s="80" t="s">
        <v>259</v>
      </c>
      <c r="P246" s="80" t="s">
        <v>369</v>
      </c>
      <c r="Q246" s="80" t="s">
        <v>684</v>
      </c>
      <c r="R246" s="80" t="s">
        <v>682</v>
      </c>
      <c r="S246" s="80"/>
      <c r="T246" s="80"/>
      <c r="U246" s="80"/>
      <c r="V246" s="80"/>
      <c r="W246" s="80"/>
      <c r="X246" s="80"/>
      <c r="Y246" s="80"/>
      <c r="Z246" s="80"/>
      <c r="AA246" s="80"/>
      <c r="AB246">
        <v>1</v>
      </c>
      <c r="AC246" s="79" t="str">
        <f>REPLACE(INDEX(GroupVertices[Group],MATCH(Edges[[#This Row],[Vertex 1]],GroupVertices[Vertex],0)),1,1,"")</f>
        <v>2</v>
      </c>
      <c r="AD246" s="79" t="str">
        <f>REPLACE(INDEX(GroupVertices[Group],MATCH(Edges[[#This Row],[Vertex 2]],GroupVertices[Vertex],0)),1,1,"")</f>
        <v>5</v>
      </c>
      <c r="AE246" s="34"/>
      <c r="AF246" s="34"/>
      <c r="AG246" s="34"/>
      <c r="AH246" s="34"/>
      <c r="AI246" s="34"/>
      <c r="AJ246" s="34"/>
      <c r="AK246" s="34"/>
      <c r="AL246" s="34"/>
      <c r="AM246" s="34"/>
    </row>
    <row r="247" spans="1:39" ht="15">
      <c r="A247" s="65" t="s">
        <v>235</v>
      </c>
      <c r="B247" s="65" t="s">
        <v>233</v>
      </c>
      <c r="C247" s="66" t="s">
        <v>2086</v>
      </c>
      <c r="D247" s="67">
        <v>2</v>
      </c>
      <c r="E247" s="68" t="s">
        <v>133</v>
      </c>
      <c r="F247" s="69">
        <v>32</v>
      </c>
      <c r="G247" s="66"/>
      <c r="H247" s="70"/>
      <c r="I247" s="71"/>
      <c r="J247" s="71"/>
      <c r="K247" s="34"/>
      <c r="L247" s="78">
        <v>247</v>
      </c>
      <c r="M247" s="78"/>
      <c r="N247" s="73"/>
      <c r="O247" s="80" t="s">
        <v>259</v>
      </c>
      <c r="P247" s="80" t="s">
        <v>369</v>
      </c>
      <c r="Q247" s="80" t="s">
        <v>685</v>
      </c>
      <c r="R247" s="80" t="s">
        <v>682</v>
      </c>
      <c r="S247" s="80"/>
      <c r="T247" s="80"/>
      <c r="U247" s="80"/>
      <c r="V247" s="80"/>
      <c r="W247" s="80"/>
      <c r="X247" s="80"/>
      <c r="Y247" s="80"/>
      <c r="Z247" s="80"/>
      <c r="AA247" s="80"/>
      <c r="AB247">
        <v>1</v>
      </c>
      <c r="AC247" s="79" t="str">
        <f>REPLACE(INDEX(GroupVertices[Group],MATCH(Edges[[#This Row],[Vertex 1]],GroupVertices[Vertex],0)),1,1,"")</f>
        <v>5</v>
      </c>
      <c r="AD247" s="79" t="str">
        <f>REPLACE(INDEX(GroupVertices[Group],MATCH(Edges[[#This Row],[Vertex 2]],GroupVertices[Vertex],0)),1,1,"")</f>
        <v>5</v>
      </c>
      <c r="AE247" s="34"/>
      <c r="AF247" s="34"/>
      <c r="AG247" s="34"/>
      <c r="AH247" s="34"/>
      <c r="AI247" s="34"/>
      <c r="AJ247" s="34"/>
      <c r="AK247" s="34"/>
      <c r="AL247" s="34"/>
      <c r="AM247" s="34"/>
    </row>
    <row r="248" spans="1:39" ht="15">
      <c r="A248" s="65" t="s">
        <v>212</v>
      </c>
      <c r="B248" s="65" t="s">
        <v>233</v>
      </c>
      <c r="C248" s="66" t="s">
        <v>2087</v>
      </c>
      <c r="D248" s="67">
        <v>2.8</v>
      </c>
      <c r="E248" s="68" t="s">
        <v>137</v>
      </c>
      <c r="F248" s="69">
        <v>29.833333333333332</v>
      </c>
      <c r="G248" s="66"/>
      <c r="H248" s="70"/>
      <c r="I248" s="71"/>
      <c r="J248" s="71"/>
      <c r="K248" s="34"/>
      <c r="L248" s="78">
        <v>248</v>
      </c>
      <c r="M248" s="78"/>
      <c r="N248" s="73"/>
      <c r="O248" s="80" t="s">
        <v>259</v>
      </c>
      <c r="P248" s="80" t="s">
        <v>369</v>
      </c>
      <c r="Q248" s="80" t="s">
        <v>686</v>
      </c>
      <c r="R248" s="80" t="s">
        <v>682</v>
      </c>
      <c r="S248" s="80"/>
      <c r="T248" s="80"/>
      <c r="U248" s="80"/>
      <c r="V248" s="80"/>
      <c r="W248" s="80"/>
      <c r="X248" s="80"/>
      <c r="Y248" s="80"/>
      <c r="Z248" s="80"/>
      <c r="AA248" s="80"/>
      <c r="AB248">
        <v>2</v>
      </c>
      <c r="AC248" s="79" t="str">
        <f>REPLACE(INDEX(GroupVertices[Group],MATCH(Edges[[#This Row],[Vertex 1]],GroupVertices[Vertex],0)),1,1,"")</f>
        <v>4</v>
      </c>
      <c r="AD248" s="79" t="str">
        <f>REPLACE(INDEX(GroupVertices[Group],MATCH(Edges[[#This Row],[Vertex 2]],GroupVertices[Vertex],0)),1,1,"")</f>
        <v>5</v>
      </c>
      <c r="AE248" s="34"/>
      <c r="AF248" s="34"/>
      <c r="AG248" s="34"/>
      <c r="AH248" s="34"/>
      <c r="AI248" s="34"/>
      <c r="AJ248" s="34"/>
      <c r="AK248" s="34"/>
      <c r="AL248" s="34"/>
      <c r="AM248" s="34"/>
    </row>
    <row r="249" spans="1:39" ht="15">
      <c r="A249" s="65" t="s">
        <v>212</v>
      </c>
      <c r="B249" s="65" t="s">
        <v>233</v>
      </c>
      <c r="C249" s="66" t="s">
        <v>2087</v>
      </c>
      <c r="D249" s="67">
        <v>2.8</v>
      </c>
      <c r="E249" s="68" t="s">
        <v>137</v>
      </c>
      <c r="F249" s="69">
        <v>29.833333333333332</v>
      </c>
      <c r="G249" s="66"/>
      <c r="H249" s="70"/>
      <c r="I249" s="71"/>
      <c r="J249" s="71"/>
      <c r="K249" s="34"/>
      <c r="L249" s="78">
        <v>249</v>
      </c>
      <c r="M249" s="78"/>
      <c r="N249" s="73"/>
      <c r="O249" s="80" t="s">
        <v>259</v>
      </c>
      <c r="P249" s="80" t="s">
        <v>345</v>
      </c>
      <c r="Q249" s="80" t="s">
        <v>687</v>
      </c>
      <c r="R249" s="80" t="s">
        <v>988</v>
      </c>
      <c r="S249" s="80"/>
      <c r="T249" s="80"/>
      <c r="U249" s="80"/>
      <c r="V249" s="80"/>
      <c r="W249" s="80"/>
      <c r="X249" s="80"/>
      <c r="Y249" s="80"/>
      <c r="Z249" s="80"/>
      <c r="AA249" s="80"/>
      <c r="AB249">
        <v>2</v>
      </c>
      <c r="AC249" s="79" t="str">
        <f>REPLACE(INDEX(GroupVertices[Group],MATCH(Edges[[#This Row],[Vertex 1]],GroupVertices[Vertex],0)),1,1,"")</f>
        <v>4</v>
      </c>
      <c r="AD249" s="79" t="str">
        <f>REPLACE(INDEX(GroupVertices[Group],MATCH(Edges[[#This Row],[Vertex 2]],GroupVertices[Vertex],0)),1,1,"")</f>
        <v>5</v>
      </c>
      <c r="AE249" s="34"/>
      <c r="AF249" s="34"/>
      <c r="AG249" s="34"/>
      <c r="AH249" s="34"/>
      <c r="AI249" s="34"/>
      <c r="AJ249" s="34"/>
      <c r="AK249" s="34"/>
      <c r="AL249" s="34"/>
      <c r="AM249" s="34"/>
    </row>
    <row r="250" spans="1:39" ht="15">
      <c r="A250" s="65" t="s">
        <v>197</v>
      </c>
      <c r="B250" s="65" t="s">
        <v>233</v>
      </c>
      <c r="C250" s="66" t="s">
        <v>2086</v>
      </c>
      <c r="D250" s="67">
        <v>2</v>
      </c>
      <c r="E250" s="68" t="s">
        <v>133</v>
      </c>
      <c r="F250" s="69">
        <v>32</v>
      </c>
      <c r="G250" s="66"/>
      <c r="H250" s="70"/>
      <c r="I250" s="71"/>
      <c r="J250" s="71"/>
      <c r="K250" s="34"/>
      <c r="L250" s="78">
        <v>250</v>
      </c>
      <c r="M250" s="78"/>
      <c r="N250" s="73"/>
      <c r="O250" s="80" t="s">
        <v>259</v>
      </c>
      <c r="P250" s="80" t="s">
        <v>369</v>
      </c>
      <c r="Q250" s="80" t="s">
        <v>688</v>
      </c>
      <c r="R250" s="80" t="s">
        <v>682</v>
      </c>
      <c r="S250" s="80"/>
      <c r="T250" s="80"/>
      <c r="U250" s="80"/>
      <c r="V250" s="80"/>
      <c r="W250" s="80"/>
      <c r="X250" s="80"/>
      <c r="Y250" s="80"/>
      <c r="Z250" s="80"/>
      <c r="AA250" s="80"/>
      <c r="AB250">
        <v>1</v>
      </c>
      <c r="AC250" s="79" t="str">
        <f>REPLACE(INDEX(GroupVertices[Group],MATCH(Edges[[#This Row],[Vertex 1]],GroupVertices[Vertex],0)),1,1,"")</f>
        <v>3</v>
      </c>
      <c r="AD250" s="79" t="str">
        <f>REPLACE(INDEX(GroupVertices[Group],MATCH(Edges[[#This Row],[Vertex 2]],GroupVertices[Vertex],0)),1,1,"")</f>
        <v>5</v>
      </c>
      <c r="AE250" s="34"/>
      <c r="AF250" s="34"/>
      <c r="AG250" s="34"/>
      <c r="AH250" s="34"/>
      <c r="AI250" s="34"/>
      <c r="AJ250" s="34"/>
      <c r="AK250" s="34"/>
      <c r="AL250" s="34"/>
      <c r="AM250" s="34"/>
    </row>
    <row r="251" spans="1:39" ht="15">
      <c r="A251" s="65" t="s">
        <v>214</v>
      </c>
      <c r="B251" s="65" t="s">
        <v>233</v>
      </c>
      <c r="C251" s="66" t="s">
        <v>2086</v>
      </c>
      <c r="D251" s="67">
        <v>2</v>
      </c>
      <c r="E251" s="68" t="s">
        <v>133</v>
      </c>
      <c r="F251" s="69">
        <v>32</v>
      </c>
      <c r="G251" s="66"/>
      <c r="H251" s="70"/>
      <c r="I251" s="71"/>
      <c r="J251" s="71"/>
      <c r="K251" s="34"/>
      <c r="L251" s="78">
        <v>251</v>
      </c>
      <c r="M251" s="78"/>
      <c r="N251" s="73"/>
      <c r="O251" s="80" t="s">
        <v>259</v>
      </c>
      <c r="P251" s="80" t="s">
        <v>345</v>
      </c>
      <c r="Q251" s="80" t="s">
        <v>653</v>
      </c>
      <c r="R251" s="80" t="s">
        <v>988</v>
      </c>
      <c r="S251" s="80"/>
      <c r="T251" s="80"/>
      <c r="U251" s="80"/>
      <c r="V251" s="80"/>
      <c r="W251" s="80"/>
      <c r="X251" s="80"/>
      <c r="Y251" s="80"/>
      <c r="Z251" s="80"/>
      <c r="AA251" s="80"/>
      <c r="AB251">
        <v>1</v>
      </c>
      <c r="AC251" s="79" t="str">
        <f>REPLACE(INDEX(GroupVertices[Group],MATCH(Edges[[#This Row],[Vertex 1]],GroupVertices[Vertex],0)),1,1,"")</f>
        <v>4</v>
      </c>
      <c r="AD251" s="79" t="str">
        <f>REPLACE(INDEX(GroupVertices[Group],MATCH(Edges[[#This Row],[Vertex 2]],GroupVertices[Vertex],0)),1,1,"")</f>
        <v>5</v>
      </c>
      <c r="AE251" s="34"/>
      <c r="AF251" s="34"/>
      <c r="AG251" s="34"/>
      <c r="AH251" s="34"/>
      <c r="AI251" s="34"/>
      <c r="AJ251" s="34"/>
      <c r="AK251" s="34"/>
      <c r="AL251" s="34"/>
      <c r="AM251" s="34"/>
    </row>
    <row r="252" spans="1:39" ht="15">
      <c r="A252" s="65" t="s">
        <v>226</v>
      </c>
      <c r="B252" s="65" t="s">
        <v>233</v>
      </c>
      <c r="C252" s="66" t="s">
        <v>2086</v>
      </c>
      <c r="D252" s="67">
        <v>2</v>
      </c>
      <c r="E252" s="68" t="s">
        <v>133</v>
      </c>
      <c r="F252" s="69">
        <v>32</v>
      </c>
      <c r="G252" s="66"/>
      <c r="H252" s="70"/>
      <c r="I252" s="71"/>
      <c r="J252" s="71"/>
      <c r="K252" s="34"/>
      <c r="L252" s="78">
        <v>252</v>
      </c>
      <c r="M252" s="78"/>
      <c r="N252" s="73"/>
      <c r="O252" s="80" t="s">
        <v>259</v>
      </c>
      <c r="P252" s="80" t="s">
        <v>369</v>
      </c>
      <c r="Q252" s="80" t="s">
        <v>689</v>
      </c>
      <c r="R252" s="80" t="s">
        <v>682</v>
      </c>
      <c r="S252" s="80"/>
      <c r="T252" s="80"/>
      <c r="U252" s="80"/>
      <c r="V252" s="80"/>
      <c r="W252" s="80"/>
      <c r="X252" s="80"/>
      <c r="Y252" s="80"/>
      <c r="Z252" s="80"/>
      <c r="AA252" s="80"/>
      <c r="AB252">
        <v>1</v>
      </c>
      <c r="AC252" s="79" t="str">
        <f>REPLACE(INDEX(GroupVertices[Group],MATCH(Edges[[#This Row],[Vertex 1]],GroupVertices[Vertex],0)),1,1,"")</f>
        <v>5</v>
      </c>
      <c r="AD252" s="79" t="str">
        <f>REPLACE(INDEX(GroupVertices[Group],MATCH(Edges[[#This Row],[Vertex 2]],GroupVertices[Vertex],0)),1,1,"")</f>
        <v>5</v>
      </c>
      <c r="AE252" s="34"/>
      <c r="AF252" s="34"/>
      <c r="AG252" s="34"/>
      <c r="AH252" s="34"/>
      <c r="AI252" s="34"/>
      <c r="AJ252" s="34"/>
      <c r="AK252" s="34"/>
      <c r="AL252" s="34"/>
      <c r="AM252" s="34"/>
    </row>
    <row r="253" spans="1:39" ht="15">
      <c r="A253" s="65" t="s">
        <v>199</v>
      </c>
      <c r="B253" s="65" t="s">
        <v>233</v>
      </c>
      <c r="C253" s="66" t="s">
        <v>2086</v>
      </c>
      <c r="D253" s="67">
        <v>2</v>
      </c>
      <c r="E253" s="68" t="s">
        <v>133</v>
      </c>
      <c r="F253" s="69">
        <v>32</v>
      </c>
      <c r="G253" s="66"/>
      <c r="H253" s="70"/>
      <c r="I253" s="71"/>
      <c r="J253" s="71"/>
      <c r="K253" s="34"/>
      <c r="L253" s="78">
        <v>253</v>
      </c>
      <c r="M253" s="78"/>
      <c r="N253" s="73"/>
      <c r="O253" s="80" t="s">
        <v>259</v>
      </c>
      <c r="P253" s="80" t="s">
        <v>369</v>
      </c>
      <c r="Q253" s="80" t="s">
        <v>690</v>
      </c>
      <c r="R253" s="80" t="s">
        <v>682</v>
      </c>
      <c r="S253" s="80"/>
      <c r="T253" s="80"/>
      <c r="U253" s="80"/>
      <c r="V253" s="80"/>
      <c r="W253" s="80"/>
      <c r="X253" s="80"/>
      <c r="Y253" s="80"/>
      <c r="Z253" s="80"/>
      <c r="AA253" s="80"/>
      <c r="AB253">
        <v>1</v>
      </c>
      <c r="AC253" s="79" t="str">
        <f>REPLACE(INDEX(GroupVertices[Group],MATCH(Edges[[#This Row],[Vertex 1]],GroupVertices[Vertex],0)),1,1,"")</f>
        <v>3</v>
      </c>
      <c r="AD253" s="79" t="str">
        <f>REPLACE(INDEX(GroupVertices[Group],MATCH(Edges[[#This Row],[Vertex 2]],GroupVertices[Vertex],0)),1,1,"")</f>
        <v>5</v>
      </c>
      <c r="AE253" s="34"/>
      <c r="AF253" s="34"/>
      <c r="AG253" s="34"/>
      <c r="AH253" s="34"/>
      <c r="AI253" s="34"/>
      <c r="AJ253" s="34"/>
      <c r="AK253" s="34"/>
      <c r="AL253" s="34"/>
      <c r="AM253" s="34"/>
    </row>
    <row r="254" spans="1:39" ht="15">
      <c r="A254" s="65" t="s">
        <v>236</v>
      </c>
      <c r="B254" s="65" t="s">
        <v>233</v>
      </c>
      <c r="C254" s="66" t="s">
        <v>2086</v>
      </c>
      <c r="D254" s="67">
        <v>2</v>
      </c>
      <c r="E254" s="68" t="s">
        <v>133</v>
      </c>
      <c r="F254" s="69">
        <v>32</v>
      </c>
      <c r="G254" s="66"/>
      <c r="H254" s="70"/>
      <c r="I254" s="71"/>
      <c r="J254" s="71"/>
      <c r="K254" s="34"/>
      <c r="L254" s="78">
        <v>254</v>
      </c>
      <c r="M254" s="78"/>
      <c r="N254" s="73"/>
      <c r="O254" s="80" t="s">
        <v>259</v>
      </c>
      <c r="P254" s="80" t="s">
        <v>369</v>
      </c>
      <c r="Q254" s="80" t="s">
        <v>691</v>
      </c>
      <c r="R254" s="80" t="s">
        <v>682</v>
      </c>
      <c r="S254" s="80"/>
      <c r="T254" s="80"/>
      <c r="U254" s="80"/>
      <c r="V254" s="80"/>
      <c r="W254" s="80"/>
      <c r="X254" s="80"/>
      <c r="Y254" s="80"/>
      <c r="Z254" s="80"/>
      <c r="AA254" s="80"/>
      <c r="AB254">
        <v>1</v>
      </c>
      <c r="AC254" s="79" t="str">
        <f>REPLACE(INDEX(GroupVertices[Group],MATCH(Edges[[#This Row],[Vertex 1]],GroupVertices[Vertex],0)),1,1,"")</f>
        <v>4</v>
      </c>
      <c r="AD254" s="79" t="str">
        <f>REPLACE(INDEX(GroupVertices[Group],MATCH(Edges[[#This Row],[Vertex 2]],GroupVertices[Vertex],0)),1,1,"")</f>
        <v>5</v>
      </c>
      <c r="AE254" s="34"/>
      <c r="AF254" s="34"/>
      <c r="AG254" s="34"/>
      <c r="AH254" s="34"/>
      <c r="AI254" s="34"/>
      <c r="AJ254" s="34"/>
      <c r="AK254" s="34"/>
      <c r="AL254" s="34"/>
      <c r="AM254" s="34"/>
    </row>
    <row r="255" spans="1:39" ht="15">
      <c r="A255" s="65" t="s">
        <v>224</v>
      </c>
      <c r="B255" s="65" t="s">
        <v>223</v>
      </c>
      <c r="C255" s="66" t="s">
        <v>2088</v>
      </c>
      <c r="D255" s="67">
        <v>5.2</v>
      </c>
      <c r="E255" s="68" t="s">
        <v>137</v>
      </c>
      <c r="F255" s="69">
        <v>23.333333333333336</v>
      </c>
      <c r="G255" s="66"/>
      <c r="H255" s="70"/>
      <c r="I255" s="71"/>
      <c r="J255" s="71"/>
      <c r="K255" s="34"/>
      <c r="L255" s="78">
        <v>255</v>
      </c>
      <c r="M255" s="78"/>
      <c r="N255" s="73"/>
      <c r="O255" s="80" t="s">
        <v>259</v>
      </c>
      <c r="P255" s="80" t="s">
        <v>370</v>
      </c>
      <c r="Q255" s="80" t="s">
        <v>692</v>
      </c>
      <c r="R255" s="80" t="s">
        <v>1018</v>
      </c>
      <c r="S255" s="80"/>
      <c r="T255" s="80"/>
      <c r="U255" s="80"/>
      <c r="V255" s="80"/>
      <c r="W255" s="80"/>
      <c r="X255" s="80"/>
      <c r="Y255" s="80"/>
      <c r="Z255" s="80"/>
      <c r="AA255" s="80"/>
      <c r="AB255">
        <v>5</v>
      </c>
      <c r="AC255" s="79" t="str">
        <f>REPLACE(INDEX(GroupVertices[Group],MATCH(Edges[[#This Row],[Vertex 1]],GroupVertices[Vertex],0)),1,1,"")</f>
        <v>4</v>
      </c>
      <c r="AD255" s="79" t="str">
        <f>REPLACE(INDEX(GroupVertices[Group],MATCH(Edges[[#This Row],[Vertex 2]],GroupVertices[Vertex],0)),1,1,"")</f>
        <v>4</v>
      </c>
      <c r="AE255" s="34"/>
      <c r="AF255" s="34"/>
      <c r="AG255" s="34"/>
      <c r="AH255" s="34"/>
      <c r="AI255" s="34"/>
      <c r="AJ255" s="34"/>
      <c r="AK255" s="34"/>
      <c r="AL255" s="34"/>
      <c r="AM255" s="34"/>
    </row>
    <row r="256" spans="1:39" ht="15">
      <c r="A256" s="65" t="s">
        <v>224</v>
      </c>
      <c r="B256" s="65" t="s">
        <v>223</v>
      </c>
      <c r="C256" s="66" t="s">
        <v>2088</v>
      </c>
      <c r="D256" s="67">
        <v>5.2</v>
      </c>
      <c r="E256" s="68" t="s">
        <v>137</v>
      </c>
      <c r="F256" s="69">
        <v>23.333333333333336</v>
      </c>
      <c r="G256" s="66"/>
      <c r="H256" s="70"/>
      <c r="I256" s="71"/>
      <c r="J256" s="71"/>
      <c r="K256" s="34"/>
      <c r="L256" s="78">
        <v>256</v>
      </c>
      <c r="M256" s="78"/>
      <c r="N256" s="73"/>
      <c r="O256" s="80" t="s">
        <v>259</v>
      </c>
      <c r="P256" s="80" t="s">
        <v>318</v>
      </c>
      <c r="Q256" s="80" t="s">
        <v>693</v>
      </c>
      <c r="R256" s="80" t="s">
        <v>957</v>
      </c>
      <c r="S256" s="80"/>
      <c r="T256" s="80"/>
      <c r="U256" s="80"/>
      <c r="V256" s="80"/>
      <c r="W256" s="80"/>
      <c r="X256" s="80"/>
      <c r="Y256" s="80"/>
      <c r="Z256" s="80"/>
      <c r="AA256" s="80"/>
      <c r="AB256">
        <v>5</v>
      </c>
      <c r="AC256" s="79" t="str">
        <f>REPLACE(INDEX(GroupVertices[Group],MATCH(Edges[[#This Row],[Vertex 1]],GroupVertices[Vertex],0)),1,1,"")</f>
        <v>4</v>
      </c>
      <c r="AD256" s="79" t="str">
        <f>REPLACE(INDEX(GroupVertices[Group],MATCH(Edges[[#This Row],[Vertex 2]],GroupVertices[Vertex],0)),1,1,"")</f>
        <v>4</v>
      </c>
      <c r="AE256" s="34"/>
      <c r="AF256" s="34"/>
      <c r="AG256" s="34"/>
      <c r="AH256" s="34"/>
      <c r="AI256" s="34"/>
      <c r="AJ256" s="34"/>
      <c r="AK256" s="34"/>
      <c r="AL256" s="34"/>
      <c r="AM256" s="34"/>
    </row>
    <row r="257" spans="1:39" ht="15">
      <c r="A257" s="65" t="s">
        <v>224</v>
      </c>
      <c r="B257" s="65" t="s">
        <v>223</v>
      </c>
      <c r="C257" s="66" t="s">
        <v>2088</v>
      </c>
      <c r="D257" s="67">
        <v>5.2</v>
      </c>
      <c r="E257" s="68" t="s">
        <v>137</v>
      </c>
      <c r="F257" s="69">
        <v>23.333333333333336</v>
      </c>
      <c r="G257" s="66"/>
      <c r="H257" s="70"/>
      <c r="I257" s="71"/>
      <c r="J257" s="71"/>
      <c r="K257" s="34"/>
      <c r="L257" s="78">
        <v>257</v>
      </c>
      <c r="M257" s="78"/>
      <c r="N257" s="73"/>
      <c r="O257" s="80" t="s">
        <v>259</v>
      </c>
      <c r="P257" s="80" t="s">
        <v>371</v>
      </c>
      <c r="Q257" s="80" t="s">
        <v>694</v>
      </c>
      <c r="R257" s="80" t="s">
        <v>1019</v>
      </c>
      <c r="S257" s="80"/>
      <c r="T257" s="80"/>
      <c r="U257" s="80"/>
      <c r="V257" s="80"/>
      <c r="W257" s="80"/>
      <c r="X257" s="80"/>
      <c r="Y257" s="80"/>
      <c r="Z257" s="80"/>
      <c r="AA257" s="80"/>
      <c r="AB257">
        <v>5</v>
      </c>
      <c r="AC257" s="79" t="str">
        <f>REPLACE(INDEX(GroupVertices[Group],MATCH(Edges[[#This Row],[Vertex 1]],GroupVertices[Vertex],0)),1,1,"")</f>
        <v>4</v>
      </c>
      <c r="AD257" s="79" t="str">
        <f>REPLACE(INDEX(GroupVertices[Group],MATCH(Edges[[#This Row],[Vertex 2]],GroupVertices[Vertex],0)),1,1,"")</f>
        <v>4</v>
      </c>
      <c r="AE257" s="34"/>
      <c r="AF257" s="34"/>
      <c r="AG257" s="34"/>
      <c r="AH257" s="34"/>
      <c r="AI257" s="34"/>
      <c r="AJ257" s="34"/>
      <c r="AK257" s="34"/>
      <c r="AL257" s="34"/>
      <c r="AM257" s="34"/>
    </row>
    <row r="258" spans="1:39" ht="15">
      <c r="A258" s="65" t="s">
        <v>224</v>
      </c>
      <c r="B258" s="65" t="s">
        <v>223</v>
      </c>
      <c r="C258" s="66" t="s">
        <v>2088</v>
      </c>
      <c r="D258" s="67">
        <v>5.2</v>
      </c>
      <c r="E258" s="68" t="s">
        <v>137</v>
      </c>
      <c r="F258" s="69">
        <v>23.333333333333336</v>
      </c>
      <c r="G258" s="66"/>
      <c r="H258" s="70"/>
      <c r="I258" s="71"/>
      <c r="J258" s="71"/>
      <c r="K258" s="34"/>
      <c r="L258" s="78">
        <v>258</v>
      </c>
      <c r="M258" s="78"/>
      <c r="N258" s="73"/>
      <c r="O258" s="80" t="s">
        <v>259</v>
      </c>
      <c r="P258" s="80" t="s">
        <v>372</v>
      </c>
      <c r="Q258" s="80" t="s">
        <v>695</v>
      </c>
      <c r="R258" s="80" t="s">
        <v>1020</v>
      </c>
      <c r="S258" s="80"/>
      <c r="T258" s="80"/>
      <c r="U258" s="80"/>
      <c r="V258" s="80"/>
      <c r="W258" s="80"/>
      <c r="X258" s="80"/>
      <c r="Y258" s="80"/>
      <c r="Z258" s="80"/>
      <c r="AA258" s="80"/>
      <c r="AB258">
        <v>5</v>
      </c>
      <c r="AC258" s="79" t="str">
        <f>REPLACE(INDEX(GroupVertices[Group],MATCH(Edges[[#This Row],[Vertex 1]],GroupVertices[Vertex],0)),1,1,"")</f>
        <v>4</v>
      </c>
      <c r="AD258" s="79" t="str">
        <f>REPLACE(INDEX(GroupVertices[Group],MATCH(Edges[[#This Row],[Vertex 2]],GroupVertices[Vertex],0)),1,1,"")</f>
        <v>4</v>
      </c>
      <c r="AE258" s="34"/>
      <c r="AF258" s="34"/>
      <c r="AG258" s="34"/>
      <c r="AH258" s="34"/>
      <c r="AI258" s="34"/>
      <c r="AJ258" s="34"/>
      <c r="AK258" s="34"/>
      <c r="AL258" s="34"/>
      <c r="AM258" s="34"/>
    </row>
    <row r="259" spans="1:39" ht="15">
      <c r="A259" s="65" t="s">
        <v>224</v>
      </c>
      <c r="B259" s="65" t="s">
        <v>223</v>
      </c>
      <c r="C259" s="66" t="s">
        <v>2088</v>
      </c>
      <c r="D259" s="67">
        <v>5.2</v>
      </c>
      <c r="E259" s="68" t="s">
        <v>137</v>
      </c>
      <c r="F259" s="69">
        <v>23.333333333333336</v>
      </c>
      <c r="G259" s="66"/>
      <c r="H259" s="70"/>
      <c r="I259" s="71"/>
      <c r="J259" s="71"/>
      <c r="K259" s="34"/>
      <c r="L259" s="78">
        <v>259</v>
      </c>
      <c r="M259" s="78"/>
      <c r="N259" s="73"/>
      <c r="O259" s="80" t="s">
        <v>259</v>
      </c>
      <c r="P259" s="80" t="s">
        <v>373</v>
      </c>
      <c r="Q259" s="80" t="s">
        <v>696</v>
      </c>
      <c r="R259" s="80" t="s">
        <v>1021</v>
      </c>
      <c r="S259" s="80"/>
      <c r="T259" s="80"/>
      <c r="U259" s="80"/>
      <c r="V259" s="80"/>
      <c r="W259" s="80"/>
      <c r="X259" s="80"/>
      <c r="Y259" s="80"/>
      <c r="Z259" s="80"/>
      <c r="AA259" s="80"/>
      <c r="AB259">
        <v>5</v>
      </c>
      <c r="AC259" s="79" t="str">
        <f>REPLACE(INDEX(GroupVertices[Group],MATCH(Edges[[#This Row],[Vertex 1]],GroupVertices[Vertex],0)),1,1,"")</f>
        <v>4</v>
      </c>
      <c r="AD259" s="79" t="str">
        <f>REPLACE(INDEX(GroupVertices[Group],MATCH(Edges[[#This Row],[Vertex 2]],GroupVertices[Vertex],0)),1,1,"")</f>
        <v>4</v>
      </c>
      <c r="AE259" s="34"/>
      <c r="AF259" s="34"/>
      <c r="AG259" s="34"/>
      <c r="AH259" s="34"/>
      <c r="AI259" s="34"/>
      <c r="AJ259" s="34"/>
      <c r="AK259" s="34"/>
      <c r="AL259" s="34"/>
      <c r="AM259" s="34"/>
    </row>
    <row r="260" spans="1:39" ht="15">
      <c r="A260" s="65" t="s">
        <v>210</v>
      </c>
      <c r="B260" s="65" t="s">
        <v>223</v>
      </c>
      <c r="C260" s="66" t="s">
        <v>2086</v>
      </c>
      <c r="D260" s="67">
        <v>2</v>
      </c>
      <c r="E260" s="68" t="s">
        <v>133</v>
      </c>
      <c r="F260" s="69">
        <v>32</v>
      </c>
      <c r="G260" s="66"/>
      <c r="H260" s="70"/>
      <c r="I260" s="71"/>
      <c r="J260" s="71"/>
      <c r="K260" s="34"/>
      <c r="L260" s="78">
        <v>260</v>
      </c>
      <c r="M260" s="78"/>
      <c r="N260" s="73"/>
      <c r="O260" s="80" t="s">
        <v>259</v>
      </c>
      <c r="P260" s="80" t="s">
        <v>318</v>
      </c>
      <c r="Q260" s="80" t="s">
        <v>697</v>
      </c>
      <c r="R260" s="80" t="s">
        <v>957</v>
      </c>
      <c r="S260" s="80"/>
      <c r="T260" s="80"/>
      <c r="U260" s="80"/>
      <c r="V260" s="80"/>
      <c r="W260" s="80"/>
      <c r="X260" s="80"/>
      <c r="Y260" s="80"/>
      <c r="Z260" s="80"/>
      <c r="AA260" s="80"/>
      <c r="AB260">
        <v>1</v>
      </c>
      <c r="AC260" s="79" t="str">
        <f>REPLACE(INDEX(GroupVertices[Group],MATCH(Edges[[#This Row],[Vertex 1]],GroupVertices[Vertex],0)),1,1,"")</f>
        <v>4</v>
      </c>
      <c r="AD260" s="79" t="str">
        <f>REPLACE(INDEX(GroupVertices[Group],MATCH(Edges[[#This Row],[Vertex 2]],GroupVertices[Vertex],0)),1,1,"")</f>
        <v>4</v>
      </c>
      <c r="AE260" s="34"/>
      <c r="AF260" s="34"/>
      <c r="AG260" s="34"/>
      <c r="AH260" s="34"/>
      <c r="AI260" s="34"/>
      <c r="AJ260" s="34"/>
      <c r="AK260" s="34"/>
      <c r="AL260" s="34"/>
      <c r="AM260" s="34"/>
    </row>
    <row r="261" spans="1:39" ht="15">
      <c r="A261" s="65" t="s">
        <v>235</v>
      </c>
      <c r="B261" s="65" t="s">
        <v>223</v>
      </c>
      <c r="C261" s="66" t="s">
        <v>2086</v>
      </c>
      <c r="D261" s="67">
        <v>2</v>
      </c>
      <c r="E261" s="68" t="s">
        <v>133</v>
      </c>
      <c r="F261" s="69">
        <v>32</v>
      </c>
      <c r="G261" s="66"/>
      <c r="H261" s="70"/>
      <c r="I261" s="71"/>
      <c r="J261" s="71"/>
      <c r="K261" s="34"/>
      <c r="L261" s="78">
        <v>261</v>
      </c>
      <c r="M261" s="78"/>
      <c r="N261" s="73"/>
      <c r="O261" s="80" t="s">
        <v>259</v>
      </c>
      <c r="P261" s="80" t="s">
        <v>318</v>
      </c>
      <c r="Q261" s="80" t="s">
        <v>698</v>
      </c>
      <c r="R261" s="80" t="s">
        <v>957</v>
      </c>
      <c r="S261" s="80"/>
      <c r="T261" s="80"/>
      <c r="U261" s="80"/>
      <c r="V261" s="80"/>
      <c r="W261" s="80"/>
      <c r="X261" s="80"/>
      <c r="Y261" s="80"/>
      <c r="Z261" s="80"/>
      <c r="AA261" s="80"/>
      <c r="AB261">
        <v>1</v>
      </c>
      <c r="AC261" s="79" t="str">
        <f>REPLACE(INDEX(GroupVertices[Group],MATCH(Edges[[#This Row],[Vertex 1]],GroupVertices[Vertex],0)),1,1,"")</f>
        <v>5</v>
      </c>
      <c r="AD261" s="79" t="str">
        <f>REPLACE(INDEX(GroupVertices[Group],MATCH(Edges[[#This Row],[Vertex 2]],GroupVertices[Vertex],0)),1,1,"")</f>
        <v>4</v>
      </c>
      <c r="AE261" s="34"/>
      <c r="AF261" s="34"/>
      <c r="AG261" s="34"/>
      <c r="AH261" s="34"/>
      <c r="AI261" s="34"/>
      <c r="AJ261" s="34"/>
      <c r="AK261" s="34"/>
      <c r="AL261" s="34"/>
      <c r="AM261" s="34"/>
    </row>
    <row r="262" spans="1:39" ht="15">
      <c r="A262" s="65" t="s">
        <v>212</v>
      </c>
      <c r="B262" s="65" t="s">
        <v>223</v>
      </c>
      <c r="C262" s="66" t="s">
        <v>2086</v>
      </c>
      <c r="D262" s="67">
        <v>2</v>
      </c>
      <c r="E262" s="68" t="s">
        <v>133</v>
      </c>
      <c r="F262" s="69">
        <v>32</v>
      </c>
      <c r="G262" s="66"/>
      <c r="H262" s="70"/>
      <c r="I262" s="71"/>
      <c r="J262" s="71"/>
      <c r="K262" s="34"/>
      <c r="L262" s="78">
        <v>262</v>
      </c>
      <c r="M262" s="78"/>
      <c r="N262" s="73"/>
      <c r="O262" s="80" t="s">
        <v>259</v>
      </c>
      <c r="P262" s="80" t="s">
        <v>374</v>
      </c>
      <c r="Q262" s="80" t="s">
        <v>699</v>
      </c>
      <c r="R262" s="80" t="s">
        <v>1022</v>
      </c>
      <c r="S262" s="80"/>
      <c r="T262" s="80"/>
      <c r="U262" s="80"/>
      <c r="V262" s="80"/>
      <c r="W262" s="80"/>
      <c r="X262" s="80"/>
      <c r="Y262" s="80"/>
      <c r="Z262" s="80"/>
      <c r="AA262" s="80"/>
      <c r="AB262">
        <v>1</v>
      </c>
      <c r="AC262" s="79" t="str">
        <f>REPLACE(INDEX(GroupVertices[Group],MATCH(Edges[[#This Row],[Vertex 1]],GroupVertices[Vertex],0)),1,1,"")</f>
        <v>4</v>
      </c>
      <c r="AD262" s="79" t="str">
        <f>REPLACE(INDEX(GroupVertices[Group],MATCH(Edges[[#This Row],[Vertex 2]],GroupVertices[Vertex],0)),1,1,"")</f>
        <v>4</v>
      </c>
      <c r="AE262" s="34"/>
      <c r="AF262" s="34"/>
      <c r="AG262" s="34"/>
      <c r="AH262" s="34"/>
      <c r="AI262" s="34"/>
      <c r="AJ262" s="34"/>
      <c r="AK262" s="34"/>
      <c r="AL262" s="34"/>
      <c r="AM262" s="34"/>
    </row>
    <row r="263" spans="1:39" ht="15">
      <c r="A263" s="65" t="s">
        <v>198</v>
      </c>
      <c r="B263" s="65" t="s">
        <v>223</v>
      </c>
      <c r="C263" s="66" t="s">
        <v>2086</v>
      </c>
      <c r="D263" s="67">
        <v>2</v>
      </c>
      <c r="E263" s="68" t="s">
        <v>133</v>
      </c>
      <c r="F263" s="69">
        <v>32</v>
      </c>
      <c r="G263" s="66"/>
      <c r="H263" s="70"/>
      <c r="I263" s="71"/>
      <c r="J263" s="71"/>
      <c r="K263" s="34"/>
      <c r="L263" s="78">
        <v>263</v>
      </c>
      <c r="M263" s="78"/>
      <c r="N263" s="73"/>
      <c r="O263" s="80" t="s">
        <v>259</v>
      </c>
      <c r="P263" s="80" t="s">
        <v>318</v>
      </c>
      <c r="Q263" s="80" t="s">
        <v>599</v>
      </c>
      <c r="R263" s="80" t="s">
        <v>957</v>
      </c>
      <c r="S263" s="80"/>
      <c r="T263" s="80"/>
      <c r="U263" s="80"/>
      <c r="V263" s="80"/>
      <c r="W263" s="80"/>
      <c r="X263" s="80"/>
      <c r="Y263" s="80"/>
      <c r="Z263" s="80"/>
      <c r="AA263" s="80"/>
      <c r="AB263">
        <v>1</v>
      </c>
      <c r="AC263" s="79" t="str">
        <f>REPLACE(INDEX(GroupVertices[Group],MATCH(Edges[[#This Row],[Vertex 1]],GroupVertices[Vertex],0)),1,1,"")</f>
        <v>3</v>
      </c>
      <c r="AD263" s="79" t="str">
        <f>REPLACE(INDEX(GroupVertices[Group],MATCH(Edges[[#This Row],[Vertex 2]],GroupVertices[Vertex],0)),1,1,"")</f>
        <v>4</v>
      </c>
      <c r="AE263" s="34"/>
      <c r="AF263" s="34"/>
      <c r="AG263" s="34"/>
      <c r="AH263" s="34"/>
      <c r="AI263" s="34"/>
      <c r="AJ263" s="34"/>
      <c r="AK263" s="34"/>
      <c r="AL263" s="34"/>
      <c r="AM263" s="34"/>
    </row>
    <row r="264" spans="1:39" ht="15">
      <c r="A264" s="65" t="s">
        <v>194</v>
      </c>
      <c r="B264" s="65" t="s">
        <v>223</v>
      </c>
      <c r="C264" s="66" t="s">
        <v>2086</v>
      </c>
      <c r="D264" s="67">
        <v>2</v>
      </c>
      <c r="E264" s="68" t="s">
        <v>133</v>
      </c>
      <c r="F264" s="69">
        <v>32</v>
      </c>
      <c r="G264" s="66"/>
      <c r="H264" s="70"/>
      <c r="I264" s="71"/>
      <c r="J264" s="71"/>
      <c r="K264" s="34"/>
      <c r="L264" s="78">
        <v>264</v>
      </c>
      <c r="M264" s="78"/>
      <c r="N264" s="73"/>
      <c r="O264" s="80" t="s">
        <v>259</v>
      </c>
      <c r="P264" s="80" t="s">
        <v>318</v>
      </c>
      <c r="Q264" s="80" t="s">
        <v>600</v>
      </c>
      <c r="R264" s="80" t="s">
        <v>957</v>
      </c>
      <c r="S264" s="80"/>
      <c r="T264" s="80"/>
      <c r="U264" s="80"/>
      <c r="V264" s="80"/>
      <c r="W264" s="80"/>
      <c r="X264" s="80"/>
      <c r="Y264" s="80"/>
      <c r="Z264" s="80"/>
      <c r="AA264" s="80"/>
      <c r="AB264">
        <v>1</v>
      </c>
      <c r="AC264" s="79" t="str">
        <f>REPLACE(INDEX(GroupVertices[Group],MATCH(Edges[[#This Row],[Vertex 1]],GroupVertices[Vertex],0)),1,1,"")</f>
        <v>3</v>
      </c>
      <c r="AD264" s="79" t="str">
        <f>REPLACE(INDEX(GroupVertices[Group],MATCH(Edges[[#This Row],[Vertex 2]],GroupVertices[Vertex],0)),1,1,"")</f>
        <v>4</v>
      </c>
      <c r="AE264" s="34"/>
      <c r="AF264" s="34"/>
      <c r="AG264" s="34"/>
      <c r="AH264" s="34"/>
      <c r="AI264" s="34"/>
      <c r="AJ264" s="34"/>
      <c r="AK264" s="34"/>
      <c r="AL264" s="34"/>
      <c r="AM264" s="34"/>
    </row>
    <row r="265" spans="1:39" ht="15">
      <c r="A265" s="65" t="s">
        <v>214</v>
      </c>
      <c r="B265" s="65" t="s">
        <v>223</v>
      </c>
      <c r="C265" s="66" t="s">
        <v>2088</v>
      </c>
      <c r="D265" s="67">
        <v>5.2</v>
      </c>
      <c r="E265" s="68" t="s">
        <v>137</v>
      </c>
      <c r="F265" s="69">
        <v>23.333333333333336</v>
      </c>
      <c r="G265" s="66"/>
      <c r="H265" s="70"/>
      <c r="I265" s="71"/>
      <c r="J265" s="71"/>
      <c r="K265" s="34"/>
      <c r="L265" s="78">
        <v>265</v>
      </c>
      <c r="M265" s="78"/>
      <c r="N265" s="73"/>
      <c r="O265" s="80" t="s">
        <v>259</v>
      </c>
      <c r="P265" s="80" t="s">
        <v>375</v>
      </c>
      <c r="Q265" s="80" t="s">
        <v>700</v>
      </c>
      <c r="R265" s="80" t="s">
        <v>1023</v>
      </c>
      <c r="S265" s="80"/>
      <c r="T265" s="80" t="s">
        <v>1171</v>
      </c>
      <c r="U265" s="80"/>
      <c r="V265" s="80" t="s">
        <v>1174</v>
      </c>
      <c r="W265" s="80"/>
      <c r="X265" s="80"/>
      <c r="Y265" s="80" t="s">
        <v>1186</v>
      </c>
      <c r="Z265" s="80" t="s">
        <v>1197</v>
      </c>
      <c r="AA265" s="80"/>
      <c r="AB265">
        <v>5</v>
      </c>
      <c r="AC265" s="79" t="str">
        <f>REPLACE(INDEX(GroupVertices[Group],MATCH(Edges[[#This Row],[Vertex 1]],GroupVertices[Vertex],0)),1,1,"")</f>
        <v>4</v>
      </c>
      <c r="AD265" s="79" t="str">
        <f>REPLACE(INDEX(GroupVertices[Group],MATCH(Edges[[#This Row],[Vertex 2]],GroupVertices[Vertex],0)),1,1,"")</f>
        <v>4</v>
      </c>
      <c r="AE265" s="34"/>
      <c r="AF265" s="34"/>
      <c r="AG265" s="34"/>
      <c r="AH265" s="34"/>
      <c r="AI265" s="34"/>
      <c r="AJ265" s="34"/>
      <c r="AK265" s="34"/>
      <c r="AL265" s="34"/>
      <c r="AM265" s="34"/>
    </row>
    <row r="266" spans="1:39" ht="15">
      <c r="A266" s="65" t="s">
        <v>214</v>
      </c>
      <c r="B266" s="65" t="s">
        <v>223</v>
      </c>
      <c r="C266" s="66" t="s">
        <v>2088</v>
      </c>
      <c r="D266" s="67">
        <v>5.2</v>
      </c>
      <c r="E266" s="68" t="s">
        <v>137</v>
      </c>
      <c r="F266" s="69">
        <v>23.333333333333336</v>
      </c>
      <c r="G266" s="66"/>
      <c r="H266" s="70"/>
      <c r="I266" s="71"/>
      <c r="J266" s="71"/>
      <c r="K266" s="34"/>
      <c r="L266" s="78">
        <v>266</v>
      </c>
      <c r="M266" s="78"/>
      <c r="N266" s="73"/>
      <c r="O266" s="80" t="s">
        <v>259</v>
      </c>
      <c r="P266" s="80" t="s">
        <v>374</v>
      </c>
      <c r="Q266" s="80" t="s">
        <v>701</v>
      </c>
      <c r="R266" s="80" t="s">
        <v>1022</v>
      </c>
      <c r="S266" s="80"/>
      <c r="T266" s="80"/>
      <c r="U266" s="80"/>
      <c r="V266" s="80"/>
      <c r="W266" s="80"/>
      <c r="X266" s="80"/>
      <c r="Y266" s="80"/>
      <c r="Z266" s="80"/>
      <c r="AA266" s="80"/>
      <c r="AB266">
        <v>5</v>
      </c>
      <c r="AC266" s="79" t="str">
        <f>REPLACE(INDEX(GroupVertices[Group],MATCH(Edges[[#This Row],[Vertex 1]],GroupVertices[Vertex],0)),1,1,"")</f>
        <v>4</v>
      </c>
      <c r="AD266" s="79" t="str">
        <f>REPLACE(INDEX(GroupVertices[Group],MATCH(Edges[[#This Row],[Vertex 2]],GroupVertices[Vertex],0)),1,1,"")</f>
        <v>4</v>
      </c>
      <c r="AE266" s="34"/>
      <c r="AF266" s="34"/>
      <c r="AG266" s="34"/>
      <c r="AH266" s="34"/>
      <c r="AI266" s="34"/>
      <c r="AJ266" s="34"/>
      <c r="AK266" s="34"/>
      <c r="AL266" s="34"/>
      <c r="AM266" s="34"/>
    </row>
    <row r="267" spans="1:39" ht="15">
      <c r="A267" s="65" t="s">
        <v>214</v>
      </c>
      <c r="B267" s="65" t="s">
        <v>223</v>
      </c>
      <c r="C267" s="66" t="s">
        <v>2088</v>
      </c>
      <c r="D267" s="67">
        <v>5.2</v>
      </c>
      <c r="E267" s="68" t="s">
        <v>137</v>
      </c>
      <c r="F267" s="69">
        <v>23.333333333333336</v>
      </c>
      <c r="G267" s="66"/>
      <c r="H267" s="70"/>
      <c r="I267" s="71"/>
      <c r="J267" s="71"/>
      <c r="K267" s="34"/>
      <c r="L267" s="78">
        <v>267</v>
      </c>
      <c r="M267" s="78"/>
      <c r="N267" s="73"/>
      <c r="O267" s="80" t="s">
        <v>259</v>
      </c>
      <c r="P267" s="80" t="s">
        <v>376</v>
      </c>
      <c r="Q267" s="80" t="s">
        <v>702</v>
      </c>
      <c r="R267" s="80" t="s">
        <v>1024</v>
      </c>
      <c r="S267" s="80"/>
      <c r="T267" s="80"/>
      <c r="U267" s="80"/>
      <c r="V267" s="80"/>
      <c r="W267" s="80"/>
      <c r="X267" s="80"/>
      <c r="Y267" s="80"/>
      <c r="Z267" s="80"/>
      <c r="AA267" s="80"/>
      <c r="AB267">
        <v>5</v>
      </c>
      <c r="AC267" s="79" t="str">
        <f>REPLACE(INDEX(GroupVertices[Group],MATCH(Edges[[#This Row],[Vertex 1]],GroupVertices[Vertex],0)),1,1,"")</f>
        <v>4</v>
      </c>
      <c r="AD267" s="79" t="str">
        <f>REPLACE(INDEX(GroupVertices[Group],MATCH(Edges[[#This Row],[Vertex 2]],GroupVertices[Vertex],0)),1,1,"")</f>
        <v>4</v>
      </c>
      <c r="AE267" s="34"/>
      <c r="AF267" s="34"/>
      <c r="AG267" s="34"/>
      <c r="AH267" s="34"/>
      <c r="AI267" s="34"/>
      <c r="AJ267" s="34"/>
      <c r="AK267" s="34"/>
      <c r="AL267" s="34"/>
      <c r="AM267" s="34"/>
    </row>
    <row r="268" spans="1:39" ht="15">
      <c r="A268" s="65" t="s">
        <v>214</v>
      </c>
      <c r="B268" s="65" t="s">
        <v>223</v>
      </c>
      <c r="C268" s="66" t="s">
        <v>2088</v>
      </c>
      <c r="D268" s="67">
        <v>5.2</v>
      </c>
      <c r="E268" s="68" t="s">
        <v>137</v>
      </c>
      <c r="F268" s="69">
        <v>23.333333333333336</v>
      </c>
      <c r="G268" s="66"/>
      <c r="H268" s="70"/>
      <c r="I268" s="71"/>
      <c r="J268" s="71"/>
      <c r="K268" s="34"/>
      <c r="L268" s="78">
        <v>268</v>
      </c>
      <c r="M268" s="78"/>
      <c r="N268" s="73"/>
      <c r="O268" s="80" t="s">
        <v>259</v>
      </c>
      <c r="P268" s="80" t="s">
        <v>377</v>
      </c>
      <c r="Q268" s="80" t="s">
        <v>703</v>
      </c>
      <c r="R268" s="80" t="s">
        <v>1025</v>
      </c>
      <c r="S268" s="80"/>
      <c r="T268" s="80"/>
      <c r="U268" s="80"/>
      <c r="V268" s="80"/>
      <c r="W268" s="80"/>
      <c r="X268" s="80"/>
      <c r="Y268" s="80"/>
      <c r="Z268" s="80"/>
      <c r="AA268" s="80"/>
      <c r="AB268">
        <v>5</v>
      </c>
      <c r="AC268" s="79" t="str">
        <f>REPLACE(INDEX(GroupVertices[Group],MATCH(Edges[[#This Row],[Vertex 1]],GroupVertices[Vertex],0)),1,1,"")</f>
        <v>4</v>
      </c>
      <c r="AD268" s="79" t="str">
        <f>REPLACE(INDEX(GroupVertices[Group],MATCH(Edges[[#This Row],[Vertex 2]],GroupVertices[Vertex],0)),1,1,"")</f>
        <v>4</v>
      </c>
      <c r="AE268" s="34"/>
      <c r="AF268" s="34"/>
      <c r="AG268" s="34"/>
      <c r="AH268" s="34"/>
      <c r="AI268" s="34"/>
      <c r="AJ268" s="34"/>
      <c r="AK268" s="34"/>
      <c r="AL268" s="34"/>
      <c r="AM268" s="34"/>
    </row>
    <row r="269" spans="1:39" ht="15">
      <c r="A269" s="65" t="s">
        <v>214</v>
      </c>
      <c r="B269" s="65" t="s">
        <v>223</v>
      </c>
      <c r="C269" s="66" t="s">
        <v>2088</v>
      </c>
      <c r="D269" s="67">
        <v>5.2</v>
      </c>
      <c r="E269" s="68" t="s">
        <v>137</v>
      </c>
      <c r="F269" s="69">
        <v>23.333333333333336</v>
      </c>
      <c r="G269" s="66"/>
      <c r="H269" s="70"/>
      <c r="I269" s="71"/>
      <c r="J269" s="71"/>
      <c r="K269" s="34"/>
      <c r="L269" s="78">
        <v>269</v>
      </c>
      <c r="M269" s="78"/>
      <c r="N269" s="73"/>
      <c r="O269" s="80" t="s">
        <v>259</v>
      </c>
      <c r="P269" s="80" t="s">
        <v>318</v>
      </c>
      <c r="Q269" s="80" t="s">
        <v>603</v>
      </c>
      <c r="R269" s="80" t="s">
        <v>957</v>
      </c>
      <c r="S269" s="80"/>
      <c r="T269" s="80"/>
      <c r="U269" s="80"/>
      <c r="V269" s="80"/>
      <c r="W269" s="80"/>
      <c r="X269" s="80"/>
      <c r="Y269" s="80"/>
      <c r="Z269" s="80"/>
      <c r="AA269" s="80"/>
      <c r="AB269">
        <v>5</v>
      </c>
      <c r="AC269" s="79" t="str">
        <f>REPLACE(INDEX(GroupVertices[Group],MATCH(Edges[[#This Row],[Vertex 1]],GroupVertices[Vertex],0)),1,1,"")</f>
        <v>4</v>
      </c>
      <c r="AD269" s="79" t="str">
        <f>REPLACE(INDEX(GroupVertices[Group],MATCH(Edges[[#This Row],[Vertex 2]],GroupVertices[Vertex],0)),1,1,"")</f>
        <v>4</v>
      </c>
      <c r="AE269" s="34"/>
      <c r="AF269" s="34"/>
      <c r="AG269" s="34"/>
      <c r="AH269" s="34"/>
      <c r="AI269" s="34"/>
      <c r="AJ269" s="34"/>
      <c r="AK269" s="34"/>
      <c r="AL269" s="34"/>
      <c r="AM269" s="34"/>
    </row>
    <row r="270" spans="1:39" ht="15">
      <c r="A270" s="65" t="s">
        <v>230</v>
      </c>
      <c r="B270" s="65" t="s">
        <v>223</v>
      </c>
      <c r="C270" s="66" t="s">
        <v>2086</v>
      </c>
      <c r="D270" s="67">
        <v>2</v>
      </c>
      <c r="E270" s="68" t="s">
        <v>133</v>
      </c>
      <c r="F270" s="69">
        <v>32</v>
      </c>
      <c r="G270" s="66"/>
      <c r="H270" s="70"/>
      <c r="I270" s="71"/>
      <c r="J270" s="71"/>
      <c r="K270" s="34"/>
      <c r="L270" s="78">
        <v>270</v>
      </c>
      <c r="M270" s="78"/>
      <c r="N270" s="73"/>
      <c r="O270" s="80" t="s">
        <v>259</v>
      </c>
      <c r="P270" s="80" t="s">
        <v>378</v>
      </c>
      <c r="Q270" s="80" t="s">
        <v>704</v>
      </c>
      <c r="R270" s="80" t="s">
        <v>1026</v>
      </c>
      <c r="S270" s="80"/>
      <c r="T270" s="80"/>
      <c r="U270" s="80"/>
      <c r="V270" s="80"/>
      <c r="W270" s="80"/>
      <c r="X270" s="80"/>
      <c r="Y270" s="80"/>
      <c r="Z270" s="80"/>
      <c r="AA270" s="80"/>
      <c r="AB270">
        <v>1</v>
      </c>
      <c r="AC270" s="79" t="str">
        <f>REPLACE(INDEX(GroupVertices[Group],MATCH(Edges[[#This Row],[Vertex 1]],GroupVertices[Vertex],0)),1,1,"")</f>
        <v>2</v>
      </c>
      <c r="AD270" s="79" t="str">
        <f>REPLACE(INDEX(GroupVertices[Group],MATCH(Edges[[#This Row],[Vertex 2]],GroupVertices[Vertex],0)),1,1,"")</f>
        <v>4</v>
      </c>
      <c r="AE270" s="34"/>
      <c r="AF270" s="34"/>
      <c r="AG270" s="34"/>
      <c r="AH270" s="34"/>
      <c r="AI270" s="34"/>
      <c r="AJ270" s="34"/>
      <c r="AK270" s="34"/>
      <c r="AL270" s="34"/>
      <c r="AM270" s="34"/>
    </row>
    <row r="271" spans="1:39" ht="15">
      <c r="A271" s="65" t="s">
        <v>225</v>
      </c>
      <c r="B271" s="65" t="s">
        <v>223</v>
      </c>
      <c r="C271" s="66" t="s">
        <v>2090</v>
      </c>
      <c r="D271" s="67">
        <v>4.4</v>
      </c>
      <c r="E271" s="68" t="s">
        <v>137</v>
      </c>
      <c r="F271" s="69">
        <v>25.5</v>
      </c>
      <c r="G271" s="66"/>
      <c r="H271" s="70"/>
      <c r="I271" s="71"/>
      <c r="J271" s="71"/>
      <c r="K271" s="34"/>
      <c r="L271" s="78">
        <v>271</v>
      </c>
      <c r="M271" s="78"/>
      <c r="N271" s="73"/>
      <c r="O271" s="80" t="s">
        <v>259</v>
      </c>
      <c r="P271" s="80" t="s">
        <v>379</v>
      </c>
      <c r="Q271" s="80" t="s">
        <v>705</v>
      </c>
      <c r="R271" s="80" t="s">
        <v>1027</v>
      </c>
      <c r="S271" s="80"/>
      <c r="T271" s="80"/>
      <c r="U271" s="80"/>
      <c r="V271" s="80"/>
      <c r="W271" s="80"/>
      <c r="X271" s="80"/>
      <c r="Y271" s="80"/>
      <c r="Z271" s="80"/>
      <c r="AA271" s="80"/>
      <c r="AB271">
        <v>4</v>
      </c>
      <c r="AC271" s="79" t="str">
        <f>REPLACE(INDEX(GroupVertices[Group],MATCH(Edges[[#This Row],[Vertex 1]],GroupVertices[Vertex],0)),1,1,"")</f>
        <v>4</v>
      </c>
      <c r="AD271" s="79" t="str">
        <f>REPLACE(INDEX(GroupVertices[Group],MATCH(Edges[[#This Row],[Vertex 2]],GroupVertices[Vertex],0)),1,1,"")</f>
        <v>4</v>
      </c>
      <c r="AE271" s="34"/>
      <c r="AF271" s="34"/>
      <c r="AG271" s="34"/>
      <c r="AH271" s="34"/>
      <c r="AI271" s="34"/>
      <c r="AJ271" s="34"/>
      <c r="AK271" s="34"/>
      <c r="AL271" s="34"/>
      <c r="AM271" s="34"/>
    </row>
    <row r="272" spans="1:39" ht="15">
      <c r="A272" s="65" t="s">
        <v>225</v>
      </c>
      <c r="B272" s="65" t="s">
        <v>223</v>
      </c>
      <c r="C272" s="66" t="s">
        <v>2090</v>
      </c>
      <c r="D272" s="67">
        <v>4.4</v>
      </c>
      <c r="E272" s="68" t="s">
        <v>137</v>
      </c>
      <c r="F272" s="69">
        <v>25.5</v>
      </c>
      <c r="G272" s="66"/>
      <c r="H272" s="70"/>
      <c r="I272" s="71"/>
      <c r="J272" s="71"/>
      <c r="K272" s="34"/>
      <c r="L272" s="78">
        <v>272</v>
      </c>
      <c r="M272" s="78"/>
      <c r="N272" s="73"/>
      <c r="O272" s="80" t="s">
        <v>259</v>
      </c>
      <c r="P272" s="80" t="s">
        <v>379</v>
      </c>
      <c r="Q272" s="80" t="s">
        <v>705</v>
      </c>
      <c r="R272" s="80" t="s">
        <v>1028</v>
      </c>
      <c r="S272" s="80"/>
      <c r="T272" s="80"/>
      <c r="U272" s="80"/>
      <c r="V272" s="80"/>
      <c r="W272" s="80"/>
      <c r="X272" s="80"/>
      <c r="Y272" s="80"/>
      <c r="Z272" s="80"/>
      <c r="AA272" s="80"/>
      <c r="AB272">
        <v>4</v>
      </c>
      <c r="AC272" s="79" t="str">
        <f>REPLACE(INDEX(GroupVertices[Group],MATCH(Edges[[#This Row],[Vertex 1]],GroupVertices[Vertex],0)),1,1,"")</f>
        <v>4</v>
      </c>
      <c r="AD272" s="79" t="str">
        <f>REPLACE(INDEX(GroupVertices[Group],MATCH(Edges[[#This Row],[Vertex 2]],GroupVertices[Vertex],0)),1,1,"")</f>
        <v>4</v>
      </c>
      <c r="AE272" s="34"/>
      <c r="AF272" s="34"/>
      <c r="AG272" s="34"/>
      <c r="AH272" s="34"/>
      <c r="AI272" s="34"/>
      <c r="AJ272" s="34"/>
      <c r="AK272" s="34"/>
      <c r="AL272" s="34"/>
      <c r="AM272" s="34"/>
    </row>
    <row r="273" spans="1:39" ht="15">
      <c r="A273" s="65" t="s">
        <v>225</v>
      </c>
      <c r="B273" s="65" t="s">
        <v>223</v>
      </c>
      <c r="C273" s="66" t="s">
        <v>2090</v>
      </c>
      <c r="D273" s="67">
        <v>4.4</v>
      </c>
      <c r="E273" s="68" t="s">
        <v>137</v>
      </c>
      <c r="F273" s="69">
        <v>25.5</v>
      </c>
      <c r="G273" s="66"/>
      <c r="H273" s="70"/>
      <c r="I273" s="71"/>
      <c r="J273" s="71"/>
      <c r="K273" s="34"/>
      <c r="L273" s="78">
        <v>273</v>
      </c>
      <c r="M273" s="78"/>
      <c r="N273" s="73"/>
      <c r="O273" s="80" t="s">
        <v>259</v>
      </c>
      <c r="P273" s="80" t="s">
        <v>379</v>
      </c>
      <c r="Q273" s="80" t="s">
        <v>706</v>
      </c>
      <c r="R273" s="80" t="s">
        <v>1027</v>
      </c>
      <c r="S273" s="80"/>
      <c r="T273" s="80"/>
      <c r="U273" s="80"/>
      <c r="V273" s="80"/>
      <c r="W273" s="80"/>
      <c r="X273" s="80"/>
      <c r="Y273" s="80"/>
      <c r="Z273" s="80"/>
      <c r="AA273" s="80"/>
      <c r="AB273">
        <v>4</v>
      </c>
      <c r="AC273" s="79" t="str">
        <f>REPLACE(INDEX(GroupVertices[Group],MATCH(Edges[[#This Row],[Vertex 1]],GroupVertices[Vertex],0)),1,1,"")</f>
        <v>4</v>
      </c>
      <c r="AD273" s="79" t="str">
        <f>REPLACE(INDEX(GroupVertices[Group],MATCH(Edges[[#This Row],[Vertex 2]],GroupVertices[Vertex],0)),1,1,"")</f>
        <v>4</v>
      </c>
      <c r="AE273" s="34"/>
      <c r="AF273" s="34"/>
      <c r="AG273" s="34"/>
      <c r="AH273" s="34"/>
      <c r="AI273" s="34"/>
      <c r="AJ273" s="34"/>
      <c r="AK273" s="34"/>
      <c r="AL273" s="34"/>
      <c r="AM273" s="34"/>
    </row>
    <row r="274" spans="1:39" ht="15">
      <c r="A274" s="65" t="s">
        <v>225</v>
      </c>
      <c r="B274" s="65" t="s">
        <v>223</v>
      </c>
      <c r="C274" s="66" t="s">
        <v>2090</v>
      </c>
      <c r="D274" s="67">
        <v>4.4</v>
      </c>
      <c r="E274" s="68" t="s">
        <v>137</v>
      </c>
      <c r="F274" s="69">
        <v>25.5</v>
      </c>
      <c r="G274" s="66"/>
      <c r="H274" s="70"/>
      <c r="I274" s="71"/>
      <c r="J274" s="71"/>
      <c r="K274" s="34"/>
      <c r="L274" s="78">
        <v>274</v>
      </c>
      <c r="M274" s="78"/>
      <c r="N274" s="73"/>
      <c r="O274" s="80" t="s">
        <v>259</v>
      </c>
      <c r="P274" s="80" t="s">
        <v>379</v>
      </c>
      <c r="Q274" s="80" t="s">
        <v>706</v>
      </c>
      <c r="R274" s="80" t="s">
        <v>1028</v>
      </c>
      <c r="S274" s="80"/>
      <c r="T274" s="80"/>
      <c r="U274" s="80"/>
      <c r="V274" s="80"/>
      <c r="W274" s="80"/>
      <c r="X274" s="80"/>
      <c r="Y274" s="80"/>
      <c r="Z274" s="80"/>
      <c r="AA274" s="80"/>
      <c r="AB274">
        <v>4</v>
      </c>
      <c r="AC274" s="79" t="str">
        <f>REPLACE(INDEX(GroupVertices[Group],MATCH(Edges[[#This Row],[Vertex 1]],GroupVertices[Vertex],0)),1,1,"")</f>
        <v>4</v>
      </c>
      <c r="AD274" s="79" t="str">
        <f>REPLACE(INDEX(GroupVertices[Group],MATCH(Edges[[#This Row],[Vertex 2]],GroupVertices[Vertex],0)),1,1,"")</f>
        <v>4</v>
      </c>
      <c r="AE274" s="34"/>
      <c r="AF274" s="34"/>
      <c r="AG274" s="34"/>
      <c r="AH274" s="34"/>
      <c r="AI274" s="34"/>
      <c r="AJ274" s="34"/>
      <c r="AK274" s="34"/>
      <c r="AL274" s="34"/>
      <c r="AM274" s="34"/>
    </row>
    <row r="275" spans="1:39" ht="15">
      <c r="A275" s="65" t="s">
        <v>236</v>
      </c>
      <c r="B275" s="65" t="s">
        <v>223</v>
      </c>
      <c r="C275" s="66" t="s">
        <v>2087</v>
      </c>
      <c r="D275" s="67">
        <v>2.8</v>
      </c>
      <c r="E275" s="68" t="s">
        <v>137</v>
      </c>
      <c r="F275" s="69">
        <v>29.833333333333332</v>
      </c>
      <c r="G275" s="66"/>
      <c r="H275" s="70"/>
      <c r="I275" s="71"/>
      <c r="J275" s="71"/>
      <c r="K275" s="34"/>
      <c r="L275" s="78">
        <v>275</v>
      </c>
      <c r="M275" s="78"/>
      <c r="N275" s="73"/>
      <c r="O275" s="80" t="s">
        <v>259</v>
      </c>
      <c r="P275" s="80" t="s">
        <v>370</v>
      </c>
      <c r="Q275" s="80" t="s">
        <v>707</v>
      </c>
      <c r="R275" s="80" t="s">
        <v>1018</v>
      </c>
      <c r="S275" s="80"/>
      <c r="T275" s="80"/>
      <c r="U275" s="80"/>
      <c r="V275" s="80"/>
      <c r="W275" s="80"/>
      <c r="X275" s="80"/>
      <c r="Y275" s="80"/>
      <c r="Z275" s="80"/>
      <c r="AA275" s="80"/>
      <c r="AB275">
        <v>2</v>
      </c>
      <c r="AC275" s="79" t="str">
        <f>REPLACE(INDEX(GroupVertices[Group],MATCH(Edges[[#This Row],[Vertex 1]],GroupVertices[Vertex],0)),1,1,"")</f>
        <v>4</v>
      </c>
      <c r="AD275" s="79" t="str">
        <f>REPLACE(INDEX(GroupVertices[Group],MATCH(Edges[[#This Row],[Vertex 2]],GroupVertices[Vertex],0)),1,1,"")</f>
        <v>4</v>
      </c>
      <c r="AE275" s="34"/>
      <c r="AF275" s="34"/>
      <c r="AG275" s="34"/>
      <c r="AH275" s="34"/>
      <c r="AI275" s="34"/>
      <c r="AJ275" s="34"/>
      <c r="AK275" s="34"/>
      <c r="AL275" s="34"/>
      <c r="AM275" s="34"/>
    </row>
    <row r="276" spans="1:39" ht="15">
      <c r="A276" s="65" t="s">
        <v>236</v>
      </c>
      <c r="B276" s="65" t="s">
        <v>223</v>
      </c>
      <c r="C276" s="66" t="s">
        <v>2087</v>
      </c>
      <c r="D276" s="67">
        <v>2.8</v>
      </c>
      <c r="E276" s="68" t="s">
        <v>137</v>
      </c>
      <c r="F276" s="69">
        <v>29.833333333333332</v>
      </c>
      <c r="G276" s="66"/>
      <c r="H276" s="70"/>
      <c r="I276" s="71"/>
      <c r="J276" s="71"/>
      <c r="K276" s="34"/>
      <c r="L276" s="78">
        <v>276</v>
      </c>
      <c r="M276" s="78"/>
      <c r="N276" s="73"/>
      <c r="O276" s="80" t="s">
        <v>259</v>
      </c>
      <c r="P276" s="80" t="s">
        <v>380</v>
      </c>
      <c r="Q276" s="80" t="s">
        <v>708</v>
      </c>
      <c r="R276" s="80" t="s">
        <v>1029</v>
      </c>
      <c r="S276" s="80"/>
      <c r="T276" s="80"/>
      <c r="U276" s="80"/>
      <c r="V276" s="80"/>
      <c r="W276" s="80"/>
      <c r="X276" s="80"/>
      <c r="Y276" s="80"/>
      <c r="Z276" s="80"/>
      <c r="AA276" s="80"/>
      <c r="AB276">
        <v>2</v>
      </c>
      <c r="AC276" s="79" t="str">
        <f>REPLACE(INDEX(GroupVertices[Group],MATCH(Edges[[#This Row],[Vertex 1]],GroupVertices[Vertex],0)),1,1,"")</f>
        <v>4</v>
      </c>
      <c r="AD276" s="79" t="str">
        <f>REPLACE(INDEX(GroupVertices[Group],MATCH(Edges[[#This Row],[Vertex 2]],GroupVertices[Vertex],0)),1,1,"")</f>
        <v>4</v>
      </c>
      <c r="AE276" s="34"/>
      <c r="AF276" s="34"/>
      <c r="AG276" s="34"/>
      <c r="AH276" s="34"/>
      <c r="AI276" s="34"/>
      <c r="AJ276" s="34"/>
      <c r="AK276" s="34"/>
      <c r="AL276" s="34"/>
      <c r="AM276" s="34"/>
    </row>
    <row r="277" spans="1:39" ht="15">
      <c r="A277" s="65" t="s">
        <v>235</v>
      </c>
      <c r="B277" s="65" t="s">
        <v>257</v>
      </c>
      <c r="C277" s="66" t="s">
        <v>2086</v>
      </c>
      <c r="D277" s="67">
        <v>2</v>
      </c>
      <c r="E277" s="68" t="s">
        <v>133</v>
      </c>
      <c r="F277" s="69">
        <v>32</v>
      </c>
      <c r="G277" s="66"/>
      <c r="H277" s="70"/>
      <c r="I277" s="71"/>
      <c r="J277" s="71"/>
      <c r="K277" s="34"/>
      <c r="L277" s="78">
        <v>277</v>
      </c>
      <c r="M277" s="78"/>
      <c r="N277" s="73"/>
      <c r="O277" s="80" t="s">
        <v>259</v>
      </c>
      <c r="P277" s="80" t="s">
        <v>369</v>
      </c>
      <c r="Q277" s="80" t="s">
        <v>685</v>
      </c>
      <c r="R277" s="80" t="s">
        <v>1017</v>
      </c>
      <c r="S277" s="80"/>
      <c r="T277" s="80"/>
      <c r="U277" s="80"/>
      <c r="V277" s="80"/>
      <c r="W277" s="80"/>
      <c r="X277" s="80"/>
      <c r="Y277" s="80"/>
      <c r="Z277" s="80"/>
      <c r="AA277" s="80"/>
      <c r="AB277">
        <v>1</v>
      </c>
      <c r="AC277" s="79" t="str">
        <f>REPLACE(INDEX(GroupVertices[Group],MATCH(Edges[[#This Row],[Vertex 1]],GroupVertices[Vertex],0)),1,1,"")</f>
        <v>5</v>
      </c>
      <c r="AD277" s="79" t="str">
        <f>REPLACE(INDEX(GroupVertices[Group],MATCH(Edges[[#This Row],[Vertex 2]],GroupVertices[Vertex],0)),1,1,"")</f>
        <v>5</v>
      </c>
      <c r="AE277" s="34"/>
      <c r="AF277" s="34"/>
      <c r="AG277" s="34"/>
      <c r="AH277" s="34"/>
      <c r="AI277" s="34"/>
      <c r="AJ277" s="34"/>
      <c r="AK277" s="34"/>
      <c r="AL277" s="34"/>
      <c r="AM277" s="34"/>
    </row>
    <row r="278" spans="1:39" ht="15">
      <c r="A278" s="65" t="s">
        <v>235</v>
      </c>
      <c r="B278" s="65" t="s">
        <v>221</v>
      </c>
      <c r="C278" s="66" t="s">
        <v>2086</v>
      </c>
      <c r="D278" s="67">
        <v>2</v>
      </c>
      <c r="E278" s="68" t="s">
        <v>133</v>
      </c>
      <c r="F278" s="69">
        <v>32</v>
      </c>
      <c r="G278" s="66"/>
      <c r="H278" s="70"/>
      <c r="I278" s="71"/>
      <c r="J278" s="71"/>
      <c r="K278" s="34"/>
      <c r="L278" s="78">
        <v>278</v>
      </c>
      <c r="M278" s="78"/>
      <c r="N278" s="73"/>
      <c r="O278" s="80" t="s">
        <v>259</v>
      </c>
      <c r="P278" s="80" t="s">
        <v>344</v>
      </c>
      <c r="Q278" s="80" t="s">
        <v>709</v>
      </c>
      <c r="R278" s="80" t="s">
        <v>987</v>
      </c>
      <c r="S278" s="80"/>
      <c r="T278" s="80"/>
      <c r="U278" s="80"/>
      <c r="V278" s="80"/>
      <c r="W278" s="80"/>
      <c r="X278" s="80"/>
      <c r="Y278" s="80"/>
      <c r="Z278" s="80"/>
      <c r="AA278" s="80"/>
      <c r="AB278">
        <v>1</v>
      </c>
      <c r="AC278" s="79" t="str">
        <f>REPLACE(INDEX(GroupVertices[Group],MATCH(Edges[[#This Row],[Vertex 1]],GroupVertices[Vertex],0)),1,1,"")</f>
        <v>5</v>
      </c>
      <c r="AD278" s="79" t="str">
        <f>REPLACE(INDEX(GroupVertices[Group],MATCH(Edges[[#This Row],[Vertex 2]],GroupVertices[Vertex],0)),1,1,"")</f>
        <v>2</v>
      </c>
      <c r="AE278" s="34"/>
      <c r="AF278" s="34"/>
      <c r="AG278" s="34"/>
      <c r="AH278" s="34"/>
      <c r="AI278" s="34"/>
      <c r="AJ278" s="34"/>
      <c r="AK278" s="34"/>
      <c r="AL278" s="34"/>
      <c r="AM278" s="34"/>
    </row>
    <row r="279" spans="1:39" ht="15">
      <c r="A279" s="65" t="s">
        <v>235</v>
      </c>
      <c r="B279" s="65" t="s">
        <v>234</v>
      </c>
      <c r="C279" s="66" t="s">
        <v>2086</v>
      </c>
      <c r="D279" s="67">
        <v>2</v>
      </c>
      <c r="E279" s="68" t="s">
        <v>133</v>
      </c>
      <c r="F279" s="69">
        <v>32</v>
      </c>
      <c r="G279" s="66"/>
      <c r="H279" s="70"/>
      <c r="I279" s="71"/>
      <c r="J279" s="71"/>
      <c r="K279" s="34"/>
      <c r="L279" s="78">
        <v>279</v>
      </c>
      <c r="M279" s="78"/>
      <c r="N279" s="73"/>
      <c r="O279" s="80" t="s">
        <v>259</v>
      </c>
      <c r="P279" s="80" t="s">
        <v>369</v>
      </c>
      <c r="Q279" s="80" t="s">
        <v>685</v>
      </c>
      <c r="R279" s="80" t="s">
        <v>683</v>
      </c>
      <c r="S279" s="80"/>
      <c r="T279" s="80"/>
      <c r="U279" s="80"/>
      <c r="V279" s="80"/>
      <c r="W279" s="80"/>
      <c r="X279" s="80"/>
      <c r="Y279" s="80"/>
      <c r="Z279" s="80"/>
      <c r="AA279" s="80"/>
      <c r="AB279">
        <v>1</v>
      </c>
      <c r="AC279" s="79" t="str">
        <f>REPLACE(INDEX(GroupVertices[Group],MATCH(Edges[[#This Row],[Vertex 1]],GroupVertices[Vertex],0)),1,1,"")</f>
        <v>5</v>
      </c>
      <c r="AD279" s="79" t="str">
        <f>REPLACE(INDEX(GroupVertices[Group],MATCH(Edges[[#This Row],[Vertex 2]],GroupVertices[Vertex],0)),1,1,"")</f>
        <v>5</v>
      </c>
      <c r="AE279" s="34"/>
      <c r="AF279" s="34"/>
      <c r="AG279" s="34"/>
      <c r="AH279" s="34"/>
      <c r="AI279" s="34"/>
      <c r="AJ279" s="34"/>
      <c r="AK279" s="34"/>
      <c r="AL279" s="34"/>
      <c r="AM279" s="34"/>
    </row>
    <row r="280" spans="1:39" ht="15">
      <c r="A280" s="65" t="s">
        <v>235</v>
      </c>
      <c r="B280" s="65" t="s">
        <v>224</v>
      </c>
      <c r="C280" s="66" t="s">
        <v>2086</v>
      </c>
      <c r="D280" s="67">
        <v>2</v>
      </c>
      <c r="E280" s="68" t="s">
        <v>133</v>
      </c>
      <c r="F280" s="69">
        <v>32</v>
      </c>
      <c r="G280" s="66"/>
      <c r="H280" s="70"/>
      <c r="I280" s="71"/>
      <c r="J280" s="71"/>
      <c r="K280" s="34"/>
      <c r="L280" s="78">
        <v>280</v>
      </c>
      <c r="M280" s="78"/>
      <c r="N280" s="73"/>
      <c r="O280" s="80" t="s">
        <v>259</v>
      </c>
      <c r="P280" s="80" t="s">
        <v>318</v>
      </c>
      <c r="Q280" s="80" t="s">
        <v>698</v>
      </c>
      <c r="R280" s="80" t="s">
        <v>693</v>
      </c>
      <c r="S280" s="80"/>
      <c r="T280" s="80"/>
      <c r="U280" s="80"/>
      <c r="V280" s="80"/>
      <c r="W280" s="80"/>
      <c r="X280" s="80"/>
      <c r="Y280" s="80"/>
      <c r="Z280" s="80"/>
      <c r="AA280" s="80"/>
      <c r="AB280">
        <v>1</v>
      </c>
      <c r="AC280" s="79" t="str">
        <f>REPLACE(INDEX(GroupVertices[Group],MATCH(Edges[[#This Row],[Vertex 1]],GroupVertices[Vertex],0)),1,1,"")</f>
        <v>5</v>
      </c>
      <c r="AD280" s="79" t="str">
        <f>REPLACE(INDEX(GroupVertices[Group],MATCH(Edges[[#This Row],[Vertex 2]],GroupVertices[Vertex],0)),1,1,"")</f>
        <v>4</v>
      </c>
      <c r="AE280" s="34"/>
      <c r="AF280" s="34"/>
      <c r="AG280" s="34"/>
      <c r="AH280" s="34"/>
      <c r="AI280" s="34"/>
      <c r="AJ280" s="34"/>
      <c r="AK280" s="34"/>
      <c r="AL280" s="34"/>
      <c r="AM280" s="34"/>
    </row>
    <row r="281" spans="1:39" ht="15">
      <c r="A281" s="65" t="s">
        <v>235</v>
      </c>
      <c r="B281" s="65" t="s">
        <v>210</v>
      </c>
      <c r="C281" s="66" t="s">
        <v>2086</v>
      </c>
      <c r="D281" s="67">
        <v>2</v>
      </c>
      <c r="E281" s="68" t="s">
        <v>133</v>
      </c>
      <c r="F281" s="69">
        <v>32</v>
      </c>
      <c r="G281" s="66"/>
      <c r="H281" s="70"/>
      <c r="I281" s="71"/>
      <c r="J281" s="71"/>
      <c r="K281" s="34"/>
      <c r="L281" s="78">
        <v>281</v>
      </c>
      <c r="M281" s="78"/>
      <c r="N281" s="73"/>
      <c r="O281" s="80" t="s">
        <v>259</v>
      </c>
      <c r="P281" s="80" t="s">
        <v>318</v>
      </c>
      <c r="Q281" s="80" t="s">
        <v>698</v>
      </c>
      <c r="R281" s="80" t="s">
        <v>697</v>
      </c>
      <c r="S281" s="80"/>
      <c r="T281" s="80"/>
      <c r="U281" s="80"/>
      <c r="V281" s="80"/>
      <c r="W281" s="80"/>
      <c r="X281" s="80"/>
      <c r="Y281" s="80"/>
      <c r="Z281" s="80"/>
      <c r="AA281" s="80"/>
      <c r="AB281">
        <v>1</v>
      </c>
      <c r="AC281" s="79" t="str">
        <f>REPLACE(INDEX(GroupVertices[Group],MATCH(Edges[[#This Row],[Vertex 1]],GroupVertices[Vertex],0)),1,1,"")</f>
        <v>5</v>
      </c>
      <c r="AD281" s="79" t="str">
        <f>REPLACE(INDEX(GroupVertices[Group],MATCH(Edges[[#This Row],[Vertex 2]],GroupVertices[Vertex],0)),1,1,"")</f>
        <v>4</v>
      </c>
      <c r="AE281" s="34"/>
      <c r="AF281" s="34"/>
      <c r="AG281" s="34"/>
      <c r="AH281" s="34"/>
      <c r="AI281" s="34"/>
      <c r="AJ281" s="34"/>
      <c r="AK281" s="34"/>
      <c r="AL281" s="34"/>
      <c r="AM281" s="34"/>
    </row>
    <row r="282" spans="1:39" ht="15">
      <c r="A282" s="65" t="s">
        <v>235</v>
      </c>
      <c r="B282" s="65" t="s">
        <v>229</v>
      </c>
      <c r="C282" s="66" t="s">
        <v>2086</v>
      </c>
      <c r="D282" s="67">
        <v>2</v>
      </c>
      <c r="E282" s="68" t="s">
        <v>133</v>
      </c>
      <c r="F282" s="69">
        <v>32</v>
      </c>
      <c r="G282" s="66"/>
      <c r="H282" s="70"/>
      <c r="I282" s="71"/>
      <c r="J282" s="71"/>
      <c r="K282" s="34"/>
      <c r="L282" s="78">
        <v>282</v>
      </c>
      <c r="M282" s="78"/>
      <c r="N282" s="73"/>
      <c r="O282" s="80" t="s">
        <v>259</v>
      </c>
      <c r="P282" s="80" t="s">
        <v>369</v>
      </c>
      <c r="Q282" s="80" t="s">
        <v>685</v>
      </c>
      <c r="R282" s="80" t="s">
        <v>684</v>
      </c>
      <c r="S282" s="80"/>
      <c r="T282" s="80"/>
      <c r="U282" s="80"/>
      <c r="V282" s="80"/>
      <c r="W282" s="80"/>
      <c r="X282" s="80"/>
      <c r="Y282" s="80"/>
      <c r="Z282" s="80"/>
      <c r="AA282" s="80"/>
      <c r="AB282">
        <v>1</v>
      </c>
      <c r="AC282" s="79" t="str">
        <f>REPLACE(INDEX(GroupVertices[Group],MATCH(Edges[[#This Row],[Vertex 1]],GroupVertices[Vertex],0)),1,1,"")</f>
        <v>5</v>
      </c>
      <c r="AD282" s="79" t="str">
        <f>REPLACE(INDEX(GroupVertices[Group],MATCH(Edges[[#This Row],[Vertex 2]],GroupVertices[Vertex],0)),1,1,"")</f>
        <v>2</v>
      </c>
      <c r="AE282" s="34"/>
      <c r="AF282" s="34"/>
      <c r="AG282" s="34"/>
      <c r="AH282" s="34"/>
      <c r="AI282" s="34"/>
      <c r="AJ282" s="34"/>
      <c r="AK282" s="34"/>
      <c r="AL282" s="34"/>
      <c r="AM282" s="34"/>
    </row>
    <row r="283" spans="1:39" ht="15">
      <c r="A283" s="65" t="s">
        <v>212</v>
      </c>
      <c r="B283" s="65" t="s">
        <v>235</v>
      </c>
      <c r="C283" s="66" t="s">
        <v>2086</v>
      </c>
      <c r="D283" s="67">
        <v>2</v>
      </c>
      <c r="E283" s="68" t="s">
        <v>133</v>
      </c>
      <c r="F283" s="69">
        <v>32</v>
      </c>
      <c r="G283" s="66"/>
      <c r="H283" s="70"/>
      <c r="I283" s="71"/>
      <c r="J283" s="71"/>
      <c r="K283" s="34"/>
      <c r="L283" s="78">
        <v>283</v>
      </c>
      <c r="M283" s="78"/>
      <c r="N283" s="73"/>
      <c r="O283" s="80" t="s">
        <v>259</v>
      </c>
      <c r="P283" s="80" t="s">
        <v>369</v>
      </c>
      <c r="Q283" s="80" t="s">
        <v>686</v>
      </c>
      <c r="R283" s="80" t="s">
        <v>685</v>
      </c>
      <c r="S283" s="80"/>
      <c r="T283" s="80"/>
      <c r="U283" s="80"/>
      <c r="V283" s="80"/>
      <c r="W283" s="80"/>
      <c r="X283" s="80"/>
      <c r="Y283" s="80"/>
      <c r="Z283" s="80"/>
      <c r="AA283" s="80"/>
      <c r="AB283">
        <v>1</v>
      </c>
      <c r="AC283" s="79" t="str">
        <f>REPLACE(INDEX(GroupVertices[Group],MATCH(Edges[[#This Row],[Vertex 1]],GroupVertices[Vertex],0)),1,1,"")</f>
        <v>4</v>
      </c>
      <c r="AD283" s="79" t="str">
        <f>REPLACE(INDEX(GroupVertices[Group],MATCH(Edges[[#This Row],[Vertex 2]],GroupVertices[Vertex],0)),1,1,"")</f>
        <v>5</v>
      </c>
      <c r="AE283" s="34"/>
      <c r="AF283" s="34"/>
      <c r="AG283" s="34"/>
      <c r="AH283" s="34"/>
      <c r="AI283" s="34"/>
      <c r="AJ283" s="34"/>
      <c r="AK283" s="34"/>
      <c r="AL283" s="34"/>
      <c r="AM283" s="34"/>
    </row>
    <row r="284" spans="1:39" ht="15">
      <c r="A284" s="65" t="s">
        <v>197</v>
      </c>
      <c r="B284" s="65" t="s">
        <v>235</v>
      </c>
      <c r="C284" s="66" t="s">
        <v>2086</v>
      </c>
      <c r="D284" s="67">
        <v>2</v>
      </c>
      <c r="E284" s="68" t="s">
        <v>133</v>
      </c>
      <c r="F284" s="69">
        <v>32</v>
      </c>
      <c r="G284" s="66"/>
      <c r="H284" s="70"/>
      <c r="I284" s="71"/>
      <c r="J284" s="71"/>
      <c r="K284" s="34"/>
      <c r="L284" s="78">
        <v>284</v>
      </c>
      <c r="M284" s="78"/>
      <c r="N284" s="73"/>
      <c r="O284" s="80" t="s">
        <v>259</v>
      </c>
      <c r="P284" s="80" t="s">
        <v>369</v>
      </c>
      <c r="Q284" s="80" t="s">
        <v>688</v>
      </c>
      <c r="R284" s="80" t="s">
        <v>685</v>
      </c>
      <c r="S284" s="80"/>
      <c r="T284" s="80"/>
      <c r="U284" s="80"/>
      <c r="V284" s="80"/>
      <c r="W284" s="80"/>
      <c r="X284" s="80"/>
      <c r="Y284" s="80"/>
      <c r="Z284" s="80"/>
      <c r="AA284" s="80"/>
      <c r="AB284">
        <v>1</v>
      </c>
      <c r="AC284" s="79" t="str">
        <f>REPLACE(INDEX(GroupVertices[Group],MATCH(Edges[[#This Row],[Vertex 1]],GroupVertices[Vertex],0)),1,1,"")</f>
        <v>3</v>
      </c>
      <c r="AD284" s="79" t="str">
        <f>REPLACE(INDEX(GroupVertices[Group],MATCH(Edges[[#This Row],[Vertex 2]],GroupVertices[Vertex],0)),1,1,"")</f>
        <v>5</v>
      </c>
      <c r="AE284" s="34"/>
      <c r="AF284" s="34"/>
      <c r="AG284" s="34"/>
      <c r="AH284" s="34"/>
      <c r="AI284" s="34"/>
      <c r="AJ284" s="34"/>
      <c r="AK284" s="34"/>
      <c r="AL284" s="34"/>
      <c r="AM284" s="34"/>
    </row>
    <row r="285" spans="1:39" ht="15">
      <c r="A285" s="65" t="s">
        <v>198</v>
      </c>
      <c r="B285" s="65" t="s">
        <v>235</v>
      </c>
      <c r="C285" s="66" t="s">
        <v>2086</v>
      </c>
      <c r="D285" s="67">
        <v>2</v>
      </c>
      <c r="E285" s="68" t="s">
        <v>133</v>
      </c>
      <c r="F285" s="69">
        <v>32</v>
      </c>
      <c r="G285" s="66"/>
      <c r="H285" s="70"/>
      <c r="I285" s="71"/>
      <c r="J285" s="71"/>
      <c r="K285" s="34"/>
      <c r="L285" s="78">
        <v>285</v>
      </c>
      <c r="M285" s="78"/>
      <c r="N285" s="73"/>
      <c r="O285" s="80" t="s">
        <v>259</v>
      </c>
      <c r="P285" s="80" t="s">
        <v>318</v>
      </c>
      <c r="Q285" s="80" t="s">
        <v>599</v>
      </c>
      <c r="R285" s="80" t="s">
        <v>698</v>
      </c>
      <c r="S285" s="80"/>
      <c r="T285" s="80"/>
      <c r="U285" s="80"/>
      <c r="V285" s="80"/>
      <c r="W285" s="80"/>
      <c r="X285" s="80"/>
      <c r="Y285" s="80"/>
      <c r="Z285" s="80"/>
      <c r="AA285" s="80"/>
      <c r="AB285">
        <v>1</v>
      </c>
      <c r="AC285" s="79" t="str">
        <f>REPLACE(INDEX(GroupVertices[Group],MATCH(Edges[[#This Row],[Vertex 1]],GroupVertices[Vertex],0)),1,1,"")</f>
        <v>3</v>
      </c>
      <c r="AD285" s="79" t="str">
        <f>REPLACE(INDEX(GroupVertices[Group],MATCH(Edges[[#This Row],[Vertex 2]],GroupVertices[Vertex],0)),1,1,"")</f>
        <v>5</v>
      </c>
      <c r="AE285" s="34"/>
      <c r="AF285" s="34"/>
      <c r="AG285" s="34"/>
      <c r="AH285" s="34"/>
      <c r="AI285" s="34"/>
      <c r="AJ285" s="34"/>
      <c r="AK285" s="34"/>
      <c r="AL285" s="34"/>
      <c r="AM285" s="34"/>
    </row>
    <row r="286" spans="1:39" ht="15">
      <c r="A286" s="65" t="s">
        <v>194</v>
      </c>
      <c r="B286" s="65" t="s">
        <v>235</v>
      </c>
      <c r="C286" s="66" t="s">
        <v>2086</v>
      </c>
      <c r="D286" s="67">
        <v>2</v>
      </c>
      <c r="E286" s="68" t="s">
        <v>133</v>
      </c>
      <c r="F286" s="69">
        <v>32</v>
      </c>
      <c r="G286" s="66"/>
      <c r="H286" s="70"/>
      <c r="I286" s="71"/>
      <c r="J286" s="71"/>
      <c r="K286" s="34"/>
      <c r="L286" s="78">
        <v>286</v>
      </c>
      <c r="M286" s="78"/>
      <c r="N286" s="73"/>
      <c r="O286" s="80" t="s">
        <v>259</v>
      </c>
      <c r="P286" s="80" t="s">
        <v>318</v>
      </c>
      <c r="Q286" s="80" t="s">
        <v>600</v>
      </c>
      <c r="R286" s="80" t="s">
        <v>698</v>
      </c>
      <c r="S286" s="80"/>
      <c r="T286" s="80"/>
      <c r="U286" s="80"/>
      <c r="V286" s="80"/>
      <c r="W286" s="80"/>
      <c r="X286" s="80"/>
      <c r="Y286" s="80"/>
      <c r="Z286" s="80"/>
      <c r="AA286" s="80"/>
      <c r="AB286">
        <v>1</v>
      </c>
      <c r="AC286" s="79" t="str">
        <f>REPLACE(INDEX(GroupVertices[Group],MATCH(Edges[[#This Row],[Vertex 1]],GroupVertices[Vertex],0)),1,1,"")</f>
        <v>3</v>
      </c>
      <c r="AD286" s="79" t="str">
        <f>REPLACE(INDEX(GroupVertices[Group],MATCH(Edges[[#This Row],[Vertex 2]],GroupVertices[Vertex],0)),1,1,"")</f>
        <v>5</v>
      </c>
      <c r="AE286" s="34"/>
      <c r="AF286" s="34"/>
      <c r="AG286" s="34"/>
      <c r="AH286" s="34"/>
      <c r="AI286" s="34"/>
      <c r="AJ286" s="34"/>
      <c r="AK286" s="34"/>
      <c r="AL286" s="34"/>
      <c r="AM286" s="34"/>
    </row>
    <row r="287" spans="1:39" ht="15">
      <c r="A287" s="65" t="s">
        <v>214</v>
      </c>
      <c r="B287" s="65" t="s">
        <v>235</v>
      </c>
      <c r="C287" s="66" t="s">
        <v>2086</v>
      </c>
      <c r="D287" s="67">
        <v>2</v>
      </c>
      <c r="E287" s="68" t="s">
        <v>133</v>
      </c>
      <c r="F287" s="69">
        <v>32</v>
      </c>
      <c r="G287" s="66"/>
      <c r="H287" s="70"/>
      <c r="I287" s="71"/>
      <c r="J287" s="71"/>
      <c r="K287" s="34"/>
      <c r="L287" s="78">
        <v>287</v>
      </c>
      <c r="M287" s="78"/>
      <c r="N287" s="73"/>
      <c r="O287" s="80" t="s">
        <v>259</v>
      </c>
      <c r="P287" s="80" t="s">
        <v>318</v>
      </c>
      <c r="Q287" s="80" t="s">
        <v>603</v>
      </c>
      <c r="R287" s="80" t="s">
        <v>698</v>
      </c>
      <c r="S287" s="80"/>
      <c r="T287" s="80"/>
      <c r="U287" s="80"/>
      <c r="V287" s="80"/>
      <c r="W287" s="80"/>
      <c r="X287" s="80"/>
      <c r="Y287" s="80"/>
      <c r="Z287" s="80"/>
      <c r="AA287" s="80"/>
      <c r="AB287">
        <v>1</v>
      </c>
      <c r="AC287" s="79" t="str">
        <f>REPLACE(INDEX(GroupVertices[Group],MATCH(Edges[[#This Row],[Vertex 1]],GroupVertices[Vertex],0)),1,1,"")</f>
        <v>4</v>
      </c>
      <c r="AD287" s="79" t="str">
        <f>REPLACE(INDEX(GroupVertices[Group],MATCH(Edges[[#This Row],[Vertex 2]],GroupVertices[Vertex],0)),1,1,"")</f>
        <v>5</v>
      </c>
      <c r="AE287" s="34"/>
      <c r="AF287" s="34"/>
      <c r="AG287" s="34"/>
      <c r="AH287" s="34"/>
      <c r="AI287" s="34"/>
      <c r="AJ287" s="34"/>
      <c r="AK287" s="34"/>
      <c r="AL287" s="34"/>
      <c r="AM287" s="34"/>
    </row>
    <row r="288" spans="1:39" ht="15">
      <c r="A288" s="65" t="s">
        <v>226</v>
      </c>
      <c r="B288" s="65" t="s">
        <v>235</v>
      </c>
      <c r="C288" s="66" t="s">
        <v>2086</v>
      </c>
      <c r="D288" s="67">
        <v>2</v>
      </c>
      <c r="E288" s="68" t="s">
        <v>133</v>
      </c>
      <c r="F288" s="69">
        <v>32</v>
      </c>
      <c r="G288" s="66"/>
      <c r="H288" s="70"/>
      <c r="I288" s="71"/>
      <c r="J288" s="71"/>
      <c r="K288" s="34"/>
      <c r="L288" s="78">
        <v>288</v>
      </c>
      <c r="M288" s="78"/>
      <c r="N288" s="73"/>
      <c r="O288" s="80" t="s">
        <v>259</v>
      </c>
      <c r="P288" s="80" t="s">
        <v>369</v>
      </c>
      <c r="Q288" s="80" t="s">
        <v>689</v>
      </c>
      <c r="R288" s="80" t="s">
        <v>685</v>
      </c>
      <c r="S288" s="80"/>
      <c r="T288" s="80"/>
      <c r="U288" s="80"/>
      <c r="V288" s="80"/>
      <c r="W288" s="80"/>
      <c r="X288" s="80"/>
      <c r="Y288" s="80"/>
      <c r="Z288" s="80"/>
      <c r="AA288" s="80"/>
      <c r="AB288">
        <v>1</v>
      </c>
      <c r="AC288" s="79" t="str">
        <f>REPLACE(INDEX(GroupVertices[Group],MATCH(Edges[[#This Row],[Vertex 1]],GroupVertices[Vertex],0)),1,1,"")</f>
        <v>5</v>
      </c>
      <c r="AD288" s="79" t="str">
        <f>REPLACE(INDEX(GroupVertices[Group],MATCH(Edges[[#This Row],[Vertex 2]],GroupVertices[Vertex],0)),1,1,"")</f>
        <v>5</v>
      </c>
      <c r="AE288" s="34"/>
      <c r="AF288" s="34"/>
      <c r="AG288" s="34"/>
      <c r="AH288" s="34"/>
      <c r="AI288" s="34"/>
      <c r="AJ288" s="34"/>
      <c r="AK288" s="34"/>
      <c r="AL288" s="34"/>
      <c r="AM288" s="34"/>
    </row>
    <row r="289" spans="1:39" ht="15">
      <c r="A289" s="65" t="s">
        <v>201</v>
      </c>
      <c r="B289" s="65" t="s">
        <v>235</v>
      </c>
      <c r="C289" s="66" t="s">
        <v>2087</v>
      </c>
      <c r="D289" s="67">
        <v>2.8</v>
      </c>
      <c r="E289" s="68" t="s">
        <v>137</v>
      </c>
      <c r="F289" s="69">
        <v>29.833333333333332</v>
      </c>
      <c r="G289" s="66"/>
      <c r="H289" s="70"/>
      <c r="I289" s="71"/>
      <c r="J289" s="71"/>
      <c r="K289" s="34"/>
      <c r="L289" s="78">
        <v>289</v>
      </c>
      <c r="M289" s="78"/>
      <c r="N289" s="73"/>
      <c r="O289" s="80" t="s">
        <v>259</v>
      </c>
      <c r="P289" s="80" t="s">
        <v>344</v>
      </c>
      <c r="Q289" s="80" t="s">
        <v>660</v>
      </c>
      <c r="R289" s="80" t="s">
        <v>709</v>
      </c>
      <c r="S289" s="80"/>
      <c r="T289" s="80"/>
      <c r="U289" s="80"/>
      <c r="V289" s="80"/>
      <c r="W289" s="80"/>
      <c r="X289" s="80"/>
      <c r="Y289" s="80"/>
      <c r="Z289" s="80"/>
      <c r="AA289" s="80"/>
      <c r="AB289">
        <v>2</v>
      </c>
      <c r="AC289" s="79" t="str">
        <f>REPLACE(INDEX(GroupVertices[Group],MATCH(Edges[[#This Row],[Vertex 1]],GroupVertices[Vertex],0)),1,1,"")</f>
        <v>3</v>
      </c>
      <c r="AD289" s="79" t="str">
        <f>REPLACE(INDEX(GroupVertices[Group],MATCH(Edges[[#This Row],[Vertex 2]],GroupVertices[Vertex],0)),1,1,"")</f>
        <v>5</v>
      </c>
      <c r="AE289" s="34"/>
      <c r="AF289" s="34"/>
      <c r="AG289" s="34"/>
      <c r="AH289" s="34"/>
      <c r="AI289" s="34"/>
      <c r="AJ289" s="34"/>
      <c r="AK289" s="34"/>
      <c r="AL289" s="34"/>
      <c r="AM289" s="34"/>
    </row>
    <row r="290" spans="1:39" ht="15">
      <c r="A290" s="65" t="s">
        <v>201</v>
      </c>
      <c r="B290" s="65" t="s">
        <v>235</v>
      </c>
      <c r="C290" s="66" t="s">
        <v>2087</v>
      </c>
      <c r="D290" s="67">
        <v>2.8</v>
      </c>
      <c r="E290" s="68" t="s">
        <v>137</v>
      </c>
      <c r="F290" s="69">
        <v>29.833333333333332</v>
      </c>
      <c r="G290" s="66"/>
      <c r="H290" s="70"/>
      <c r="I290" s="71"/>
      <c r="J290" s="71"/>
      <c r="K290" s="34"/>
      <c r="L290" s="78">
        <v>290</v>
      </c>
      <c r="M290" s="78"/>
      <c r="N290" s="73"/>
      <c r="O290" s="80" t="s">
        <v>259</v>
      </c>
      <c r="P290" s="80" t="s">
        <v>381</v>
      </c>
      <c r="Q290" s="80" t="s">
        <v>710</v>
      </c>
      <c r="R290" s="80" t="s">
        <v>1030</v>
      </c>
      <c r="S290" s="80"/>
      <c r="T290" s="80"/>
      <c r="U290" s="80"/>
      <c r="V290" s="80"/>
      <c r="W290" s="80"/>
      <c r="X290" s="80"/>
      <c r="Y290" s="80"/>
      <c r="Z290" s="80"/>
      <c r="AA290" s="80"/>
      <c r="AB290">
        <v>2</v>
      </c>
      <c r="AC290" s="79" t="str">
        <f>REPLACE(INDEX(GroupVertices[Group],MATCH(Edges[[#This Row],[Vertex 1]],GroupVertices[Vertex],0)),1,1,"")</f>
        <v>3</v>
      </c>
      <c r="AD290" s="79" t="str">
        <f>REPLACE(INDEX(GroupVertices[Group],MATCH(Edges[[#This Row],[Vertex 2]],GroupVertices[Vertex],0)),1,1,"")</f>
        <v>5</v>
      </c>
      <c r="AE290" s="34"/>
      <c r="AF290" s="34"/>
      <c r="AG290" s="34"/>
      <c r="AH290" s="34"/>
      <c r="AI290" s="34"/>
      <c r="AJ290" s="34"/>
      <c r="AK290" s="34"/>
      <c r="AL290" s="34"/>
      <c r="AM290" s="34"/>
    </row>
    <row r="291" spans="1:39" ht="15">
      <c r="A291" s="65" t="s">
        <v>199</v>
      </c>
      <c r="B291" s="65" t="s">
        <v>235</v>
      </c>
      <c r="C291" s="66" t="s">
        <v>2086</v>
      </c>
      <c r="D291" s="67">
        <v>2</v>
      </c>
      <c r="E291" s="68" t="s">
        <v>133</v>
      </c>
      <c r="F291" s="69">
        <v>32</v>
      </c>
      <c r="G291" s="66"/>
      <c r="H291" s="70"/>
      <c r="I291" s="71"/>
      <c r="J291" s="71"/>
      <c r="K291" s="34"/>
      <c r="L291" s="78">
        <v>291</v>
      </c>
      <c r="M291" s="78"/>
      <c r="N291" s="73"/>
      <c r="O291" s="80" t="s">
        <v>259</v>
      </c>
      <c r="P291" s="80" t="s">
        <v>369</v>
      </c>
      <c r="Q291" s="80" t="s">
        <v>690</v>
      </c>
      <c r="R291" s="80" t="s">
        <v>685</v>
      </c>
      <c r="S291" s="80"/>
      <c r="T291" s="80"/>
      <c r="U291" s="80"/>
      <c r="V291" s="80"/>
      <c r="W291" s="80"/>
      <c r="X291" s="80"/>
      <c r="Y291" s="80"/>
      <c r="Z291" s="80"/>
      <c r="AA291" s="80"/>
      <c r="AB291">
        <v>1</v>
      </c>
      <c r="AC291" s="79" t="str">
        <f>REPLACE(INDEX(GroupVertices[Group],MATCH(Edges[[#This Row],[Vertex 1]],GroupVertices[Vertex],0)),1,1,"")</f>
        <v>3</v>
      </c>
      <c r="AD291" s="79" t="str">
        <f>REPLACE(INDEX(GroupVertices[Group],MATCH(Edges[[#This Row],[Vertex 2]],GroupVertices[Vertex],0)),1,1,"")</f>
        <v>5</v>
      </c>
      <c r="AE291" s="34"/>
      <c r="AF291" s="34"/>
      <c r="AG291" s="34"/>
      <c r="AH291" s="34"/>
      <c r="AI291" s="34"/>
      <c r="AJ291" s="34"/>
      <c r="AK291" s="34"/>
      <c r="AL291" s="34"/>
      <c r="AM291" s="34"/>
    </row>
    <row r="292" spans="1:39" ht="15">
      <c r="A292" s="65" t="s">
        <v>236</v>
      </c>
      <c r="B292" s="65" t="s">
        <v>235</v>
      </c>
      <c r="C292" s="66" t="s">
        <v>2086</v>
      </c>
      <c r="D292" s="67">
        <v>2</v>
      </c>
      <c r="E292" s="68" t="s">
        <v>133</v>
      </c>
      <c r="F292" s="69">
        <v>32</v>
      </c>
      <c r="G292" s="66"/>
      <c r="H292" s="70"/>
      <c r="I292" s="71"/>
      <c r="J292" s="71"/>
      <c r="K292" s="34"/>
      <c r="L292" s="78">
        <v>292</v>
      </c>
      <c r="M292" s="78"/>
      <c r="N292" s="73"/>
      <c r="O292" s="80" t="s">
        <v>259</v>
      </c>
      <c r="P292" s="80" t="s">
        <v>369</v>
      </c>
      <c r="Q292" s="80" t="s">
        <v>691</v>
      </c>
      <c r="R292" s="80" t="s">
        <v>685</v>
      </c>
      <c r="S292" s="80"/>
      <c r="T292" s="80"/>
      <c r="U292" s="80"/>
      <c r="V292" s="80"/>
      <c r="W292" s="80"/>
      <c r="X292" s="80"/>
      <c r="Y292" s="80"/>
      <c r="Z292" s="80"/>
      <c r="AA292" s="80"/>
      <c r="AB292">
        <v>1</v>
      </c>
      <c r="AC292" s="79" t="str">
        <f>REPLACE(INDEX(GroupVertices[Group],MATCH(Edges[[#This Row],[Vertex 1]],GroupVertices[Vertex],0)),1,1,"")</f>
        <v>4</v>
      </c>
      <c r="AD292" s="79" t="str">
        <f>REPLACE(INDEX(GroupVertices[Group],MATCH(Edges[[#This Row],[Vertex 2]],GroupVertices[Vertex],0)),1,1,"")</f>
        <v>5</v>
      </c>
      <c r="AE292" s="34"/>
      <c r="AF292" s="34"/>
      <c r="AG292" s="34"/>
      <c r="AH292" s="34"/>
      <c r="AI292" s="34"/>
      <c r="AJ292" s="34"/>
      <c r="AK292" s="34"/>
      <c r="AL292" s="34"/>
      <c r="AM292" s="34"/>
    </row>
    <row r="293" spans="1:39" ht="15">
      <c r="A293" s="65" t="s">
        <v>197</v>
      </c>
      <c r="B293" s="65" t="s">
        <v>257</v>
      </c>
      <c r="C293" s="66" t="s">
        <v>2086</v>
      </c>
      <c r="D293" s="67">
        <v>2</v>
      </c>
      <c r="E293" s="68" t="s">
        <v>133</v>
      </c>
      <c r="F293" s="69">
        <v>32</v>
      </c>
      <c r="G293" s="66"/>
      <c r="H293" s="70"/>
      <c r="I293" s="71"/>
      <c r="J293" s="71"/>
      <c r="K293" s="34"/>
      <c r="L293" s="78">
        <v>293</v>
      </c>
      <c r="M293" s="78"/>
      <c r="N293" s="73"/>
      <c r="O293" s="80" t="s">
        <v>259</v>
      </c>
      <c r="P293" s="80" t="s">
        <v>369</v>
      </c>
      <c r="Q293" s="80" t="s">
        <v>688</v>
      </c>
      <c r="R293" s="80" t="s">
        <v>1017</v>
      </c>
      <c r="S293" s="80"/>
      <c r="T293" s="80"/>
      <c r="U293" s="80"/>
      <c r="V293" s="80"/>
      <c r="W293" s="80"/>
      <c r="X293" s="80"/>
      <c r="Y293" s="80"/>
      <c r="Z293" s="80"/>
      <c r="AA293" s="80"/>
      <c r="AB293">
        <v>1</v>
      </c>
      <c r="AC293" s="79" t="str">
        <f>REPLACE(INDEX(GroupVertices[Group],MATCH(Edges[[#This Row],[Vertex 1]],GroupVertices[Vertex],0)),1,1,"")</f>
        <v>3</v>
      </c>
      <c r="AD293" s="79" t="str">
        <f>REPLACE(INDEX(GroupVertices[Group],MATCH(Edges[[#This Row],[Vertex 2]],GroupVertices[Vertex],0)),1,1,"")</f>
        <v>5</v>
      </c>
      <c r="AE293" s="34"/>
      <c r="AF293" s="34"/>
      <c r="AG293" s="34"/>
      <c r="AH293" s="34"/>
      <c r="AI293" s="34"/>
      <c r="AJ293" s="34"/>
      <c r="AK293" s="34"/>
      <c r="AL293" s="34"/>
      <c r="AM293" s="34"/>
    </row>
    <row r="294" spans="1:39" ht="15">
      <c r="A294" s="65" t="s">
        <v>197</v>
      </c>
      <c r="B294" s="65" t="s">
        <v>234</v>
      </c>
      <c r="C294" s="66" t="s">
        <v>2086</v>
      </c>
      <c r="D294" s="67">
        <v>2</v>
      </c>
      <c r="E294" s="68" t="s">
        <v>133</v>
      </c>
      <c r="F294" s="69">
        <v>32</v>
      </c>
      <c r="G294" s="66"/>
      <c r="H294" s="70"/>
      <c r="I294" s="71"/>
      <c r="J294" s="71"/>
      <c r="K294" s="34"/>
      <c r="L294" s="78">
        <v>294</v>
      </c>
      <c r="M294" s="78"/>
      <c r="N294" s="73"/>
      <c r="O294" s="80" t="s">
        <v>259</v>
      </c>
      <c r="P294" s="80" t="s">
        <v>369</v>
      </c>
      <c r="Q294" s="80" t="s">
        <v>688</v>
      </c>
      <c r="R294" s="80" t="s">
        <v>683</v>
      </c>
      <c r="S294" s="80"/>
      <c r="T294" s="80"/>
      <c r="U294" s="80"/>
      <c r="V294" s="80"/>
      <c r="W294" s="80"/>
      <c r="X294" s="80"/>
      <c r="Y294" s="80"/>
      <c r="Z294" s="80"/>
      <c r="AA294" s="80"/>
      <c r="AB294">
        <v>1</v>
      </c>
      <c r="AC294" s="79" t="str">
        <f>REPLACE(INDEX(GroupVertices[Group],MATCH(Edges[[#This Row],[Vertex 1]],GroupVertices[Vertex],0)),1,1,"")</f>
        <v>3</v>
      </c>
      <c r="AD294" s="79" t="str">
        <f>REPLACE(INDEX(GroupVertices[Group],MATCH(Edges[[#This Row],[Vertex 2]],GroupVertices[Vertex],0)),1,1,"")</f>
        <v>5</v>
      </c>
      <c r="AE294" s="34"/>
      <c r="AF294" s="34"/>
      <c r="AG294" s="34"/>
      <c r="AH294" s="34"/>
      <c r="AI294" s="34"/>
      <c r="AJ294" s="34"/>
      <c r="AK294" s="34"/>
      <c r="AL294" s="34"/>
      <c r="AM294" s="34"/>
    </row>
    <row r="295" spans="1:39" ht="15">
      <c r="A295" s="65" t="s">
        <v>197</v>
      </c>
      <c r="B295" s="65" t="s">
        <v>203</v>
      </c>
      <c r="C295" s="66" t="s">
        <v>2086</v>
      </c>
      <c r="D295" s="67">
        <v>2</v>
      </c>
      <c r="E295" s="68" t="s">
        <v>133</v>
      </c>
      <c r="F295" s="69">
        <v>32</v>
      </c>
      <c r="G295" s="66"/>
      <c r="H295" s="70"/>
      <c r="I295" s="71"/>
      <c r="J295" s="71"/>
      <c r="K295" s="34"/>
      <c r="L295" s="78">
        <v>295</v>
      </c>
      <c r="M295" s="78"/>
      <c r="N295" s="73"/>
      <c r="O295" s="80" t="s">
        <v>259</v>
      </c>
      <c r="P295" s="80" t="s">
        <v>382</v>
      </c>
      <c r="Q295" s="80" t="s">
        <v>711</v>
      </c>
      <c r="R295" s="80" t="s">
        <v>1031</v>
      </c>
      <c r="S295" s="80"/>
      <c r="T295" s="80"/>
      <c r="U295" s="80"/>
      <c r="V295" s="80"/>
      <c r="W295" s="80"/>
      <c r="X295" s="80"/>
      <c r="Y295" s="80"/>
      <c r="Z295" s="80"/>
      <c r="AA295" s="80"/>
      <c r="AB295">
        <v>1</v>
      </c>
      <c r="AC295" s="79" t="str">
        <f>REPLACE(INDEX(GroupVertices[Group],MATCH(Edges[[#This Row],[Vertex 1]],GroupVertices[Vertex],0)),1,1,"")</f>
        <v>3</v>
      </c>
      <c r="AD295" s="79" t="str">
        <f>REPLACE(INDEX(GroupVertices[Group],MATCH(Edges[[#This Row],[Vertex 2]],GroupVertices[Vertex],0)),1,1,"")</f>
        <v>3</v>
      </c>
      <c r="AE295" s="34"/>
      <c r="AF295" s="34"/>
      <c r="AG295" s="34"/>
      <c r="AH295" s="34"/>
      <c r="AI295" s="34"/>
      <c r="AJ295" s="34"/>
      <c r="AK295" s="34"/>
      <c r="AL295" s="34"/>
      <c r="AM295" s="34"/>
    </row>
    <row r="296" spans="1:39" ht="15">
      <c r="A296" s="65" t="s">
        <v>197</v>
      </c>
      <c r="B296" s="65" t="s">
        <v>229</v>
      </c>
      <c r="C296" s="66" t="s">
        <v>2086</v>
      </c>
      <c r="D296" s="67">
        <v>2</v>
      </c>
      <c r="E296" s="68" t="s">
        <v>133</v>
      </c>
      <c r="F296" s="69">
        <v>32</v>
      </c>
      <c r="G296" s="66"/>
      <c r="H296" s="70"/>
      <c r="I296" s="71"/>
      <c r="J296" s="71"/>
      <c r="K296" s="34"/>
      <c r="L296" s="78">
        <v>296</v>
      </c>
      <c r="M296" s="78"/>
      <c r="N296" s="73"/>
      <c r="O296" s="80" t="s">
        <v>259</v>
      </c>
      <c r="P296" s="80" t="s">
        <v>369</v>
      </c>
      <c r="Q296" s="80" t="s">
        <v>688</v>
      </c>
      <c r="R296" s="80" t="s">
        <v>684</v>
      </c>
      <c r="S296" s="80"/>
      <c r="T296" s="80"/>
      <c r="U296" s="80"/>
      <c r="V296" s="80"/>
      <c r="W296" s="80"/>
      <c r="X296" s="80"/>
      <c r="Y296" s="80"/>
      <c r="Z296" s="80"/>
      <c r="AA296" s="80"/>
      <c r="AB296">
        <v>1</v>
      </c>
      <c r="AC296" s="79" t="str">
        <f>REPLACE(INDEX(GroupVertices[Group],MATCH(Edges[[#This Row],[Vertex 1]],GroupVertices[Vertex],0)),1,1,"")</f>
        <v>3</v>
      </c>
      <c r="AD296" s="79" t="str">
        <f>REPLACE(INDEX(GroupVertices[Group],MATCH(Edges[[#This Row],[Vertex 2]],GroupVertices[Vertex],0)),1,1,"")</f>
        <v>2</v>
      </c>
      <c r="AE296" s="34"/>
      <c r="AF296" s="34"/>
      <c r="AG296" s="34"/>
      <c r="AH296" s="34"/>
      <c r="AI296" s="34"/>
      <c r="AJ296" s="34"/>
      <c r="AK296" s="34"/>
      <c r="AL296" s="34"/>
      <c r="AM296" s="34"/>
    </row>
    <row r="297" spans="1:39" ht="15">
      <c r="A297" s="65" t="s">
        <v>197</v>
      </c>
      <c r="B297" s="65" t="s">
        <v>196</v>
      </c>
      <c r="C297" s="66" t="s">
        <v>2087</v>
      </c>
      <c r="D297" s="67">
        <v>2.8</v>
      </c>
      <c r="E297" s="68" t="s">
        <v>137</v>
      </c>
      <c r="F297" s="69">
        <v>29.833333333333332</v>
      </c>
      <c r="G297" s="66"/>
      <c r="H297" s="70"/>
      <c r="I297" s="71"/>
      <c r="J297" s="71"/>
      <c r="K297" s="34"/>
      <c r="L297" s="78">
        <v>297</v>
      </c>
      <c r="M297" s="78"/>
      <c r="N297" s="73"/>
      <c r="O297" s="80" t="s">
        <v>259</v>
      </c>
      <c r="P297" s="80" t="s">
        <v>383</v>
      </c>
      <c r="Q297" s="80" t="s">
        <v>712</v>
      </c>
      <c r="R297" s="80" t="s">
        <v>1032</v>
      </c>
      <c r="S297" s="80"/>
      <c r="T297" s="80"/>
      <c r="U297" s="80"/>
      <c r="V297" s="80"/>
      <c r="W297" s="80"/>
      <c r="X297" s="80"/>
      <c r="Y297" s="80"/>
      <c r="Z297" s="80"/>
      <c r="AA297" s="80"/>
      <c r="AB297">
        <v>2</v>
      </c>
      <c r="AC297" s="79" t="str">
        <f>REPLACE(INDEX(GroupVertices[Group],MATCH(Edges[[#This Row],[Vertex 1]],GroupVertices[Vertex],0)),1,1,"")</f>
        <v>3</v>
      </c>
      <c r="AD297" s="79" t="str">
        <f>REPLACE(INDEX(GroupVertices[Group],MATCH(Edges[[#This Row],[Vertex 2]],GroupVertices[Vertex],0)),1,1,"")</f>
        <v>3</v>
      </c>
      <c r="AE297" s="34"/>
      <c r="AF297" s="34"/>
      <c r="AG297" s="34"/>
      <c r="AH297" s="34"/>
      <c r="AI297" s="34"/>
      <c r="AJ297" s="34"/>
      <c r="AK297" s="34"/>
      <c r="AL297" s="34"/>
      <c r="AM297" s="34"/>
    </row>
    <row r="298" spans="1:39" ht="15">
      <c r="A298" s="65" t="s">
        <v>197</v>
      </c>
      <c r="B298" s="65" t="s">
        <v>196</v>
      </c>
      <c r="C298" s="66" t="s">
        <v>2087</v>
      </c>
      <c r="D298" s="67">
        <v>2.8</v>
      </c>
      <c r="E298" s="68" t="s">
        <v>137</v>
      </c>
      <c r="F298" s="69">
        <v>29.833333333333332</v>
      </c>
      <c r="G298" s="66"/>
      <c r="H298" s="70"/>
      <c r="I298" s="71"/>
      <c r="J298" s="71"/>
      <c r="K298" s="34"/>
      <c r="L298" s="78">
        <v>298</v>
      </c>
      <c r="M298" s="78"/>
      <c r="N298" s="73"/>
      <c r="O298" s="80" t="s">
        <v>259</v>
      </c>
      <c r="P298" s="80" t="s">
        <v>383</v>
      </c>
      <c r="Q298" s="80" t="s">
        <v>712</v>
      </c>
      <c r="R298" s="80" t="s">
        <v>1033</v>
      </c>
      <c r="S298" s="80"/>
      <c r="T298" s="80"/>
      <c r="U298" s="80"/>
      <c r="V298" s="80"/>
      <c r="W298" s="80"/>
      <c r="X298" s="80"/>
      <c r="Y298" s="80"/>
      <c r="Z298" s="80"/>
      <c r="AA298" s="80"/>
      <c r="AB298">
        <v>2</v>
      </c>
      <c r="AC298" s="79" t="str">
        <f>REPLACE(INDEX(GroupVertices[Group],MATCH(Edges[[#This Row],[Vertex 1]],GroupVertices[Vertex],0)),1,1,"")</f>
        <v>3</v>
      </c>
      <c r="AD298" s="79" t="str">
        <f>REPLACE(INDEX(GroupVertices[Group],MATCH(Edges[[#This Row],[Vertex 2]],GroupVertices[Vertex],0)),1,1,"")</f>
        <v>3</v>
      </c>
      <c r="AE298" s="34"/>
      <c r="AF298" s="34"/>
      <c r="AG298" s="34"/>
      <c r="AH298" s="34"/>
      <c r="AI298" s="34"/>
      <c r="AJ298" s="34"/>
      <c r="AK298" s="34"/>
      <c r="AL298" s="34"/>
      <c r="AM298" s="34"/>
    </row>
    <row r="299" spans="1:39" ht="15">
      <c r="A299" s="65" t="s">
        <v>197</v>
      </c>
      <c r="B299" s="65" t="s">
        <v>212</v>
      </c>
      <c r="C299" s="66" t="s">
        <v>2086</v>
      </c>
      <c r="D299" s="67">
        <v>2</v>
      </c>
      <c r="E299" s="68" t="s">
        <v>133</v>
      </c>
      <c r="F299" s="69">
        <v>32</v>
      </c>
      <c r="G299" s="66"/>
      <c r="H299" s="70"/>
      <c r="I299" s="71"/>
      <c r="J299" s="71"/>
      <c r="K299" s="34"/>
      <c r="L299" s="78">
        <v>299</v>
      </c>
      <c r="M299" s="78"/>
      <c r="N299" s="73"/>
      <c r="O299" s="80" t="s">
        <v>259</v>
      </c>
      <c r="P299" s="80" t="s">
        <v>369</v>
      </c>
      <c r="Q299" s="80" t="s">
        <v>688</v>
      </c>
      <c r="R299" s="80" t="s">
        <v>686</v>
      </c>
      <c r="S299" s="80"/>
      <c r="T299" s="80"/>
      <c r="U299" s="80"/>
      <c r="V299" s="80"/>
      <c r="W299" s="80"/>
      <c r="X299" s="80"/>
      <c r="Y299" s="80"/>
      <c r="Z299" s="80"/>
      <c r="AA299" s="80"/>
      <c r="AB299">
        <v>1</v>
      </c>
      <c r="AC299" s="79" t="str">
        <f>REPLACE(INDEX(GroupVertices[Group],MATCH(Edges[[#This Row],[Vertex 1]],GroupVertices[Vertex],0)),1,1,"")</f>
        <v>3</v>
      </c>
      <c r="AD299" s="79" t="str">
        <f>REPLACE(INDEX(GroupVertices[Group],MATCH(Edges[[#This Row],[Vertex 2]],GroupVertices[Vertex],0)),1,1,"")</f>
        <v>4</v>
      </c>
      <c r="AE299" s="34"/>
      <c r="AF299" s="34"/>
      <c r="AG299" s="34"/>
      <c r="AH299" s="34"/>
      <c r="AI299" s="34"/>
      <c r="AJ299" s="34"/>
      <c r="AK299" s="34"/>
      <c r="AL299" s="34"/>
      <c r="AM299" s="34"/>
    </row>
    <row r="300" spans="1:39" ht="15">
      <c r="A300" s="65" t="s">
        <v>206</v>
      </c>
      <c r="B300" s="65" t="s">
        <v>197</v>
      </c>
      <c r="C300" s="66" t="s">
        <v>2086</v>
      </c>
      <c r="D300" s="67">
        <v>2</v>
      </c>
      <c r="E300" s="68" t="s">
        <v>133</v>
      </c>
      <c r="F300" s="69">
        <v>32</v>
      </c>
      <c r="G300" s="66"/>
      <c r="H300" s="70"/>
      <c r="I300" s="71"/>
      <c r="J300" s="71"/>
      <c r="K300" s="34"/>
      <c r="L300" s="78">
        <v>300</v>
      </c>
      <c r="M300" s="78"/>
      <c r="N300" s="73"/>
      <c r="O300" s="80" t="s">
        <v>259</v>
      </c>
      <c r="P300" s="80" t="s">
        <v>290</v>
      </c>
      <c r="Q300" s="80" t="s">
        <v>557</v>
      </c>
      <c r="R300" s="80" t="s">
        <v>555</v>
      </c>
      <c r="S300" s="80"/>
      <c r="T300" s="80"/>
      <c r="U300" s="80"/>
      <c r="V300" s="80"/>
      <c r="W300" s="80"/>
      <c r="X300" s="80"/>
      <c r="Y300" s="80"/>
      <c r="Z300" s="80"/>
      <c r="AA300" s="80"/>
      <c r="AB300">
        <v>1</v>
      </c>
      <c r="AC300" s="79" t="str">
        <f>REPLACE(INDEX(GroupVertices[Group],MATCH(Edges[[#This Row],[Vertex 1]],GroupVertices[Vertex],0)),1,1,"")</f>
        <v>2</v>
      </c>
      <c r="AD300" s="79" t="str">
        <f>REPLACE(INDEX(GroupVertices[Group],MATCH(Edges[[#This Row],[Vertex 2]],GroupVertices[Vertex],0)),1,1,"")</f>
        <v>3</v>
      </c>
      <c r="AE300" s="34"/>
      <c r="AF300" s="34"/>
      <c r="AG300" s="34"/>
      <c r="AH300" s="34"/>
      <c r="AI300" s="34"/>
      <c r="AJ300" s="34"/>
      <c r="AK300" s="34"/>
      <c r="AL300" s="34"/>
      <c r="AM300" s="34"/>
    </row>
    <row r="301" spans="1:39" ht="15">
      <c r="A301" s="65" t="s">
        <v>226</v>
      </c>
      <c r="B301" s="65" t="s">
        <v>197</v>
      </c>
      <c r="C301" s="66" t="s">
        <v>2086</v>
      </c>
      <c r="D301" s="67">
        <v>2</v>
      </c>
      <c r="E301" s="68" t="s">
        <v>133</v>
      </c>
      <c r="F301" s="69">
        <v>32</v>
      </c>
      <c r="G301" s="66"/>
      <c r="H301" s="70"/>
      <c r="I301" s="71"/>
      <c r="J301" s="71"/>
      <c r="K301" s="34"/>
      <c r="L301" s="78">
        <v>301</v>
      </c>
      <c r="M301" s="78"/>
      <c r="N301" s="73"/>
      <c r="O301" s="80" t="s">
        <v>259</v>
      </c>
      <c r="P301" s="80" t="s">
        <v>369</v>
      </c>
      <c r="Q301" s="80" t="s">
        <v>689</v>
      </c>
      <c r="R301" s="80" t="s">
        <v>688</v>
      </c>
      <c r="S301" s="80"/>
      <c r="T301" s="80"/>
      <c r="U301" s="80"/>
      <c r="V301" s="80"/>
      <c r="W301" s="80"/>
      <c r="X301" s="80"/>
      <c r="Y301" s="80"/>
      <c r="Z301" s="80"/>
      <c r="AA301" s="80"/>
      <c r="AB301">
        <v>1</v>
      </c>
      <c r="AC301" s="79" t="str">
        <f>REPLACE(INDEX(GroupVertices[Group],MATCH(Edges[[#This Row],[Vertex 1]],GroupVertices[Vertex],0)),1,1,"")</f>
        <v>5</v>
      </c>
      <c r="AD301" s="79" t="str">
        <f>REPLACE(INDEX(GroupVertices[Group],MATCH(Edges[[#This Row],[Vertex 2]],GroupVertices[Vertex],0)),1,1,"")</f>
        <v>3</v>
      </c>
      <c r="AE301" s="34"/>
      <c r="AF301" s="34"/>
      <c r="AG301" s="34"/>
      <c r="AH301" s="34"/>
      <c r="AI301" s="34"/>
      <c r="AJ301" s="34"/>
      <c r="AK301" s="34"/>
      <c r="AL301" s="34"/>
      <c r="AM301" s="34"/>
    </row>
    <row r="302" spans="1:39" ht="15">
      <c r="A302" s="65" t="s">
        <v>199</v>
      </c>
      <c r="B302" s="65" t="s">
        <v>197</v>
      </c>
      <c r="C302" s="66" t="s">
        <v>2086</v>
      </c>
      <c r="D302" s="67">
        <v>2</v>
      </c>
      <c r="E302" s="68" t="s">
        <v>133</v>
      </c>
      <c r="F302" s="69">
        <v>32</v>
      </c>
      <c r="G302" s="66"/>
      <c r="H302" s="70"/>
      <c r="I302" s="71"/>
      <c r="J302" s="71"/>
      <c r="K302" s="34"/>
      <c r="L302" s="78">
        <v>302</v>
      </c>
      <c r="M302" s="78"/>
      <c r="N302" s="73"/>
      <c r="O302" s="80" t="s">
        <v>259</v>
      </c>
      <c r="P302" s="80" t="s">
        <v>369</v>
      </c>
      <c r="Q302" s="80" t="s">
        <v>690</v>
      </c>
      <c r="R302" s="80" t="s">
        <v>688</v>
      </c>
      <c r="S302" s="80"/>
      <c r="T302" s="80"/>
      <c r="U302" s="80"/>
      <c r="V302" s="80"/>
      <c r="W302" s="80"/>
      <c r="X302" s="80"/>
      <c r="Y302" s="80"/>
      <c r="Z302" s="80"/>
      <c r="AA302" s="80"/>
      <c r="AB302">
        <v>1</v>
      </c>
      <c r="AC302" s="79" t="str">
        <f>REPLACE(INDEX(GroupVertices[Group],MATCH(Edges[[#This Row],[Vertex 1]],GroupVertices[Vertex],0)),1,1,"")</f>
        <v>3</v>
      </c>
      <c r="AD302" s="79" t="str">
        <f>REPLACE(INDEX(GroupVertices[Group],MATCH(Edges[[#This Row],[Vertex 2]],GroupVertices[Vertex],0)),1,1,"")</f>
        <v>3</v>
      </c>
      <c r="AE302" s="34"/>
      <c r="AF302" s="34"/>
      <c r="AG302" s="34"/>
      <c r="AH302" s="34"/>
      <c r="AI302" s="34"/>
      <c r="AJ302" s="34"/>
      <c r="AK302" s="34"/>
      <c r="AL302" s="34"/>
      <c r="AM302" s="34"/>
    </row>
    <row r="303" spans="1:39" ht="15">
      <c r="A303" s="65" t="s">
        <v>216</v>
      </c>
      <c r="B303" s="65" t="s">
        <v>197</v>
      </c>
      <c r="C303" s="66" t="s">
        <v>2087</v>
      </c>
      <c r="D303" s="67">
        <v>2.8</v>
      </c>
      <c r="E303" s="68" t="s">
        <v>137</v>
      </c>
      <c r="F303" s="69">
        <v>29.833333333333332</v>
      </c>
      <c r="G303" s="66"/>
      <c r="H303" s="70"/>
      <c r="I303" s="71"/>
      <c r="J303" s="71"/>
      <c r="K303" s="34"/>
      <c r="L303" s="78">
        <v>303</v>
      </c>
      <c r="M303" s="78"/>
      <c r="N303" s="73"/>
      <c r="O303" s="80" t="s">
        <v>259</v>
      </c>
      <c r="P303" s="80" t="s">
        <v>326</v>
      </c>
      <c r="Q303" s="80" t="s">
        <v>612</v>
      </c>
      <c r="R303" s="80" t="s">
        <v>967</v>
      </c>
      <c r="S303" s="80"/>
      <c r="T303" s="80"/>
      <c r="U303" s="80"/>
      <c r="V303" s="80"/>
      <c r="W303" s="80"/>
      <c r="X303" s="80"/>
      <c r="Y303" s="80"/>
      <c r="Z303" s="80"/>
      <c r="AA303" s="80"/>
      <c r="AB303">
        <v>2</v>
      </c>
      <c r="AC303" s="79" t="str">
        <f>REPLACE(INDEX(GroupVertices[Group],MATCH(Edges[[#This Row],[Vertex 1]],GroupVertices[Vertex],0)),1,1,"")</f>
        <v>4</v>
      </c>
      <c r="AD303" s="79" t="str">
        <f>REPLACE(INDEX(GroupVertices[Group],MATCH(Edges[[#This Row],[Vertex 2]],GroupVertices[Vertex],0)),1,1,"")</f>
        <v>3</v>
      </c>
      <c r="AE303" s="34"/>
      <c r="AF303" s="34"/>
      <c r="AG303" s="34"/>
      <c r="AH303" s="34"/>
      <c r="AI303" s="34"/>
      <c r="AJ303" s="34"/>
      <c r="AK303" s="34"/>
      <c r="AL303" s="34"/>
      <c r="AM303" s="34"/>
    </row>
    <row r="304" spans="1:39" ht="15">
      <c r="A304" s="65" t="s">
        <v>216</v>
      </c>
      <c r="B304" s="65" t="s">
        <v>197</v>
      </c>
      <c r="C304" s="66" t="s">
        <v>2087</v>
      </c>
      <c r="D304" s="67">
        <v>2.8</v>
      </c>
      <c r="E304" s="68" t="s">
        <v>137</v>
      </c>
      <c r="F304" s="69">
        <v>29.833333333333332</v>
      </c>
      <c r="G304" s="66"/>
      <c r="H304" s="70"/>
      <c r="I304" s="71"/>
      <c r="J304" s="71"/>
      <c r="K304" s="34"/>
      <c r="L304" s="78">
        <v>304</v>
      </c>
      <c r="M304" s="78"/>
      <c r="N304" s="73"/>
      <c r="O304" s="80" t="s">
        <v>259</v>
      </c>
      <c r="P304" s="80" t="s">
        <v>383</v>
      </c>
      <c r="Q304" s="80" t="s">
        <v>713</v>
      </c>
      <c r="R304" s="80" t="s">
        <v>712</v>
      </c>
      <c r="S304" s="80"/>
      <c r="T304" s="80"/>
      <c r="U304" s="80"/>
      <c r="V304" s="80"/>
      <c r="W304" s="80"/>
      <c r="X304" s="80"/>
      <c r="Y304" s="80"/>
      <c r="Z304" s="80"/>
      <c r="AA304" s="80"/>
      <c r="AB304">
        <v>2</v>
      </c>
      <c r="AC304" s="79" t="str">
        <f>REPLACE(INDEX(GroupVertices[Group],MATCH(Edges[[#This Row],[Vertex 1]],GroupVertices[Vertex],0)),1,1,"")</f>
        <v>4</v>
      </c>
      <c r="AD304" s="79" t="str">
        <f>REPLACE(INDEX(GroupVertices[Group],MATCH(Edges[[#This Row],[Vertex 2]],GroupVertices[Vertex],0)),1,1,"")</f>
        <v>3</v>
      </c>
      <c r="AE304" s="34"/>
      <c r="AF304" s="34"/>
      <c r="AG304" s="34"/>
      <c r="AH304" s="34"/>
      <c r="AI304" s="34"/>
      <c r="AJ304" s="34"/>
      <c r="AK304" s="34"/>
      <c r="AL304" s="34"/>
      <c r="AM304" s="34"/>
    </row>
    <row r="305" spans="1:39" ht="15">
      <c r="A305" s="65" t="s">
        <v>236</v>
      </c>
      <c r="B305" s="65" t="s">
        <v>197</v>
      </c>
      <c r="C305" s="66" t="s">
        <v>2087</v>
      </c>
      <c r="D305" s="67">
        <v>2.8</v>
      </c>
      <c r="E305" s="68" t="s">
        <v>137</v>
      </c>
      <c r="F305" s="69">
        <v>29.833333333333332</v>
      </c>
      <c r="G305" s="66"/>
      <c r="H305" s="70"/>
      <c r="I305" s="71"/>
      <c r="J305" s="71"/>
      <c r="K305" s="34"/>
      <c r="L305" s="78">
        <v>305</v>
      </c>
      <c r="M305" s="78"/>
      <c r="N305" s="73"/>
      <c r="O305" s="80" t="s">
        <v>259</v>
      </c>
      <c r="P305" s="80" t="s">
        <v>369</v>
      </c>
      <c r="Q305" s="80" t="s">
        <v>691</v>
      </c>
      <c r="R305" s="80" t="s">
        <v>688</v>
      </c>
      <c r="S305" s="80"/>
      <c r="T305" s="80"/>
      <c r="U305" s="80"/>
      <c r="V305" s="80"/>
      <c r="W305" s="80"/>
      <c r="X305" s="80"/>
      <c r="Y305" s="80"/>
      <c r="Z305" s="80"/>
      <c r="AA305" s="80"/>
      <c r="AB305">
        <v>2</v>
      </c>
      <c r="AC305" s="79" t="str">
        <f>REPLACE(INDEX(GroupVertices[Group],MATCH(Edges[[#This Row],[Vertex 1]],GroupVertices[Vertex],0)),1,1,"")</f>
        <v>4</v>
      </c>
      <c r="AD305" s="79" t="str">
        <f>REPLACE(INDEX(GroupVertices[Group],MATCH(Edges[[#This Row],[Vertex 2]],GroupVertices[Vertex],0)),1,1,"")</f>
        <v>3</v>
      </c>
      <c r="AE305" s="34"/>
      <c r="AF305" s="34"/>
      <c r="AG305" s="34"/>
      <c r="AH305" s="34"/>
      <c r="AI305" s="34"/>
      <c r="AJ305" s="34"/>
      <c r="AK305" s="34"/>
      <c r="AL305" s="34"/>
      <c r="AM305" s="34"/>
    </row>
    <row r="306" spans="1:39" ht="15">
      <c r="A306" s="65" t="s">
        <v>236</v>
      </c>
      <c r="B306" s="65" t="s">
        <v>197</v>
      </c>
      <c r="C306" s="66" t="s">
        <v>2087</v>
      </c>
      <c r="D306" s="67">
        <v>2.8</v>
      </c>
      <c r="E306" s="68" t="s">
        <v>137</v>
      </c>
      <c r="F306" s="69">
        <v>29.833333333333332</v>
      </c>
      <c r="G306" s="66"/>
      <c r="H306" s="70"/>
      <c r="I306" s="71"/>
      <c r="J306" s="71"/>
      <c r="K306" s="34"/>
      <c r="L306" s="78">
        <v>306</v>
      </c>
      <c r="M306" s="78"/>
      <c r="N306" s="73"/>
      <c r="O306" s="80" t="s">
        <v>259</v>
      </c>
      <c r="P306" s="80" t="s">
        <v>384</v>
      </c>
      <c r="Q306" s="80" t="s">
        <v>714</v>
      </c>
      <c r="R306" s="80" t="s">
        <v>1034</v>
      </c>
      <c r="S306" s="80"/>
      <c r="T306" s="80"/>
      <c r="U306" s="80"/>
      <c r="V306" s="80"/>
      <c r="W306" s="80"/>
      <c r="X306" s="80"/>
      <c r="Y306" s="80"/>
      <c r="Z306" s="80"/>
      <c r="AA306" s="80"/>
      <c r="AB306">
        <v>2</v>
      </c>
      <c r="AC306" s="79" t="str">
        <f>REPLACE(INDEX(GroupVertices[Group],MATCH(Edges[[#This Row],[Vertex 1]],GroupVertices[Vertex],0)),1,1,"")</f>
        <v>4</v>
      </c>
      <c r="AD306" s="79" t="str">
        <f>REPLACE(INDEX(GroupVertices[Group],MATCH(Edges[[#This Row],[Vertex 2]],GroupVertices[Vertex],0)),1,1,"")</f>
        <v>3</v>
      </c>
      <c r="AE306" s="34"/>
      <c r="AF306" s="34"/>
      <c r="AG306" s="34"/>
      <c r="AH306" s="34"/>
      <c r="AI306" s="34"/>
      <c r="AJ306" s="34"/>
      <c r="AK306" s="34"/>
      <c r="AL306" s="34"/>
      <c r="AM306" s="34"/>
    </row>
    <row r="307" spans="1:39" ht="15">
      <c r="A307" s="65" t="s">
        <v>226</v>
      </c>
      <c r="B307" s="65" t="s">
        <v>257</v>
      </c>
      <c r="C307" s="66" t="s">
        <v>2086</v>
      </c>
      <c r="D307" s="67">
        <v>2</v>
      </c>
      <c r="E307" s="68" t="s">
        <v>133</v>
      </c>
      <c r="F307" s="69">
        <v>32</v>
      </c>
      <c r="G307" s="66"/>
      <c r="H307" s="70"/>
      <c r="I307" s="71"/>
      <c r="J307" s="71"/>
      <c r="K307" s="34"/>
      <c r="L307" s="78">
        <v>307</v>
      </c>
      <c r="M307" s="78"/>
      <c r="N307" s="73"/>
      <c r="O307" s="80" t="s">
        <v>259</v>
      </c>
      <c r="P307" s="80" t="s">
        <v>369</v>
      </c>
      <c r="Q307" s="80" t="s">
        <v>689</v>
      </c>
      <c r="R307" s="80" t="s">
        <v>1017</v>
      </c>
      <c r="S307" s="80"/>
      <c r="T307" s="80"/>
      <c r="U307" s="80"/>
      <c r="V307" s="80"/>
      <c r="W307" s="80"/>
      <c r="X307" s="80"/>
      <c r="Y307" s="80"/>
      <c r="Z307" s="80"/>
      <c r="AA307" s="80"/>
      <c r="AB307">
        <v>1</v>
      </c>
      <c r="AC307" s="79" t="str">
        <f>REPLACE(INDEX(GroupVertices[Group],MATCH(Edges[[#This Row],[Vertex 1]],GroupVertices[Vertex],0)),1,1,"")</f>
        <v>5</v>
      </c>
      <c r="AD307" s="79" t="str">
        <f>REPLACE(INDEX(GroupVertices[Group],MATCH(Edges[[#This Row],[Vertex 2]],GroupVertices[Vertex],0)),1,1,"")</f>
        <v>5</v>
      </c>
      <c r="AE307" s="34"/>
      <c r="AF307" s="34"/>
      <c r="AG307" s="34"/>
      <c r="AH307" s="34"/>
      <c r="AI307" s="34"/>
      <c r="AJ307" s="34"/>
      <c r="AK307" s="34"/>
      <c r="AL307" s="34"/>
      <c r="AM307" s="34"/>
    </row>
    <row r="308" spans="1:39" ht="15">
      <c r="A308" s="65" t="s">
        <v>226</v>
      </c>
      <c r="B308" s="65" t="s">
        <v>234</v>
      </c>
      <c r="C308" s="66" t="s">
        <v>2086</v>
      </c>
      <c r="D308" s="67">
        <v>2</v>
      </c>
      <c r="E308" s="68" t="s">
        <v>133</v>
      </c>
      <c r="F308" s="69">
        <v>32</v>
      </c>
      <c r="G308" s="66"/>
      <c r="H308" s="70"/>
      <c r="I308" s="71"/>
      <c r="J308" s="71"/>
      <c r="K308" s="34"/>
      <c r="L308" s="78">
        <v>308</v>
      </c>
      <c r="M308" s="78"/>
      <c r="N308" s="73"/>
      <c r="O308" s="80" t="s">
        <v>259</v>
      </c>
      <c r="P308" s="80" t="s">
        <v>369</v>
      </c>
      <c r="Q308" s="80" t="s">
        <v>689</v>
      </c>
      <c r="R308" s="80" t="s">
        <v>683</v>
      </c>
      <c r="S308" s="80"/>
      <c r="T308" s="80"/>
      <c r="U308" s="80"/>
      <c r="V308" s="80"/>
      <c r="W308" s="80"/>
      <c r="X308" s="80"/>
      <c r="Y308" s="80"/>
      <c r="Z308" s="80"/>
      <c r="AA308" s="80"/>
      <c r="AB308">
        <v>1</v>
      </c>
      <c r="AC308" s="79" t="str">
        <f>REPLACE(INDEX(GroupVertices[Group],MATCH(Edges[[#This Row],[Vertex 1]],GroupVertices[Vertex],0)),1,1,"")</f>
        <v>5</v>
      </c>
      <c r="AD308" s="79" t="str">
        <f>REPLACE(INDEX(GroupVertices[Group],MATCH(Edges[[#This Row],[Vertex 2]],GroupVertices[Vertex],0)),1,1,"")</f>
        <v>5</v>
      </c>
      <c r="AE308" s="34"/>
      <c r="AF308" s="34"/>
      <c r="AG308" s="34"/>
      <c r="AH308" s="34"/>
      <c r="AI308" s="34"/>
      <c r="AJ308" s="34"/>
      <c r="AK308" s="34"/>
      <c r="AL308" s="34"/>
      <c r="AM308" s="34"/>
    </row>
    <row r="309" spans="1:39" ht="15">
      <c r="A309" s="65" t="s">
        <v>226</v>
      </c>
      <c r="B309" s="65" t="s">
        <v>229</v>
      </c>
      <c r="C309" s="66" t="s">
        <v>2086</v>
      </c>
      <c r="D309" s="67">
        <v>2</v>
      </c>
      <c r="E309" s="68" t="s">
        <v>133</v>
      </c>
      <c r="F309" s="69">
        <v>32</v>
      </c>
      <c r="G309" s="66"/>
      <c r="H309" s="70"/>
      <c r="I309" s="71"/>
      <c r="J309" s="71"/>
      <c r="K309" s="34"/>
      <c r="L309" s="78">
        <v>309</v>
      </c>
      <c r="M309" s="78"/>
      <c r="N309" s="73"/>
      <c r="O309" s="80" t="s">
        <v>259</v>
      </c>
      <c r="P309" s="80" t="s">
        <v>369</v>
      </c>
      <c r="Q309" s="80" t="s">
        <v>689</v>
      </c>
      <c r="R309" s="80" t="s">
        <v>684</v>
      </c>
      <c r="S309" s="80"/>
      <c r="T309" s="80"/>
      <c r="U309" s="80"/>
      <c r="V309" s="80"/>
      <c r="W309" s="80"/>
      <c r="X309" s="80"/>
      <c r="Y309" s="80"/>
      <c r="Z309" s="80"/>
      <c r="AA309" s="80"/>
      <c r="AB309">
        <v>1</v>
      </c>
      <c r="AC309" s="79" t="str">
        <f>REPLACE(INDEX(GroupVertices[Group],MATCH(Edges[[#This Row],[Vertex 1]],GroupVertices[Vertex],0)),1,1,"")</f>
        <v>5</v>
      </c>
      <c r="AD309" s="79" t="str">
        <f>REPLACE(INDEX(GroupVertices[Group],MATCH(Edges[[#This Row],[Vertex 2]],GroupVertices[Vertex],0)),1,1,"")</f>
        <v>2</v>
      </c>
      <c r="AE309" s="34"/>
      <c r="AF309" s="34"/>
      <c r="AG309" s="34"/>
      <c r="AH309" s="34"/>
      <c r="AI309" s="34"/>
      <c r="AJ309" s="34"/>
      <c r="AK309" s="34"/>
      <c r="AL309" s="34"/>
      <c r="AM309" s="34"/>
    </row>
    <row r="310" spans="1:39" ht="15">
      <c r="A310" s="65" t="s">
        <v>226</v>
      </c>
      <c r="B310" s="65" t="s">
        <v>212</v>
      </c>
      <c r="C310" s="66" t="s">
        <v>2086</v>
      </c>
      <c r="D310" s="67">
        <v>2</v>
      </c>
      <c r="E310" s="68" t="s">
        <v>133</v>
      </c>
      <c r="F310" s="69">
        <v>32</v>
      </c>
      <c r="G310" s="66"/>
      <c r="H310" s="70"/>
      <c r="I310" s="71"/>
      <c r="J310" s="71"/>
      <c r="K310" s="34"/>
      <c r="L310" s="78">
        <v>310</v>
      </c>
      <c r="M310" s="78"/>
      <c r="N310" s="73"/>
      <c r="O310" s="80" t="s">
        <v>259</v>
      </c>
      <c r="P310" s="80" t="s">
        <v>369</v>
      </c>
      <c r="Q310" s="80" t="s">
        <v>689</v>
      </c>
      <c r="R310" s="80" t="s">
        <v>686</v>
      </c>
      <c r="S310" s="80"/>
      <c r="T310" s="80"/>
      <c r="U310" s="80"/>
      <c r="V310" s="80"/>
      <c r="W310" s="80"/>
      <c r="X310" s="80"/>
      <c r="Y310" s="80"/>
      <c r="Z310" s="80"/>
      <c r="AA310" s="80"/>
      <c r="AB310">
        <v>1</v>
      </c>
      <c r="AC310" s="79" t="str">
        <f>REPLACE(INDEX(GroupVertices[Group],MATCH(Edges[[#This Row],[Vertex 1]],GroupVertices[Vertex],0)),1,1,"")</f>
        <v>5</v>
      </c>
      <c r="AD310" s="79" t="str">
        <f>REPLACE(INDEX(GroupVertices[Group],MATCH(Edges[[#This Row],[Vertex 2]],GroupVertices[Vertex],0)),1,1,"")</f>
        <v>4</v>
      </c>
      <c r="AE310" s="34"/>
      <c r="AF310" s="34"/>
      <c r="AG310" s="34"/>
      <c r="AH310" s="34"/>
      <c r="AI310" s="34"/>
      <c r="AJ310" s="34"/>
      <c r="AK310" s="34"/>
      <c r="AL310" s="34"/>
      <c r="AM310" s="34"/>
    </row>
    <row r="311" spans="1:39" ht="15">
      <c r="A311" s="65" t="s">
        <v>199</v>
      </c>
      <c r="B311" s="65" t="s">
        <v>226</v>
      </c>
      <c r="C311" s="66" t="s">
        <v>2086</v>
      </c>
      <c r="D311" s="67">
        <v>2</v>
      </c>
      <c r="E311" s="68" t="s">
        <v>133</v>
      </c>
      <c r="F311" s="69">
        <v>32</v>
      </c>
      <c r="G311" s="66"/>
      <c r="H311" s="70"/>
      <c r="I311" s="71"/>
      <c r="J311" s="71"/>
      <c r="K311" s="34"/>
      <c r="L311" s="78">
        <v>311</v>
      </c>
      <c r="M311" s="78"/>
      <c r="N311" s="73"/>
      <c r="O311" s="80" t="s">
        <v>259</v>
      </c>
      <c r="P311" s="80" t="s">
        <v>369</v>
      </c>
      <c r="Q311" s="80" t="s">
        <v>690</v>
      </c>
      <c r="R311" s="80" t="s">
        <v>689</v>
      </c>
      <c r="S311" s="80"/>
      <c r="T311" s="80"/>
      <c r="U311" s="80"/>
      <c r="V311" s="80"/>
      <c r="W311" s="80"/>
      <c r="X311" s="80"/>
      <c r="Y311" s="80"/>
      <c r="Z311" s="80"/>
      <c r="AA311" s="80"/>
      <c r="AB311">
        <v>1</v>
      </c>
      <c r="AC311" s="79" t="str">
        <f>REPLACE(INDEX(GroupVertices[Group],MATCH(Edges[[#This Row],[Vertex 1]],GroupVertices[Vertex],0)),1,1,"")</f>
        <v>3</v>
      </c>
      <c r="AD311" s="79" t="str">
        <f>REPLACE(INDEX(GroupVertices[Group],MATCH(Edges[[#This Row],[Vertex 2]],GroupVertices[Vertex],0)),1,1,"")</f>
        <v>5</v>
      </c>
      <c r="AE311" s="34"/>
      <c r="AF311" s="34"/>
      <c r="AG311" s="34"/>
      <c r="AH311" s="34"/>
      <c r="AI311" s="34"/>
      <c r="AJ311" s="34"/>
      <c r="AK311" s="34"/>
      <c r="AL311" s="34"/>
      <c r="AM311" s="34"/>
    </row>
    <row r="312" spans="1:39" ht="15">
      <c r="A312" s="65" t="s">
        <v>225</v>
      </c>
      <c r="B312" s="65" t="s">
        <v>226</v>
      </c>
      <c r="C312" s="66" t="s">
        <v>2088</v>
      </c>
      <c r="D312" s="67">
        <v>5.2</v>
      </c>
      <c r="E312" s="68" t="s">
        <v>137</v>
      </c>
      <c r="F312" s="69">
        <v>23.333333333333336</v>
      </c>
      <c r="G312" s="66"/>
      <c r="H312" s="70"/>
      <c r="I312" s="71"/>
      <c r="J312" s="71"/>
      <c r="K312" s="34"/>
      <c r="L312" s="78">
        <v>312</v>
      </c>
      <c r="M312" s="78"/>
      <c r="N312" s="73"/>
      <c r="O312" s="80" t="s">
        <v>259</v>
      </c>
      <c r="P312" s="80" t="s">
        <v>354</v>
      </c>
      <c r="Q312" s="80" t="s">
        <v>663</v>
      </c>
      <c r="R312" s="80" t="s">
        <v>655</v>
      </c>
      <c r="S312" s="80"/>
      <c r="T312" s="80"/>
      <c r="U312" s="80"/>
      <c r="V312" s="80"/>
      <c r="W312" s="80"/>
      <c r="X312" s="80"/>
      <c r="Y312" s="80"/>
      <c r="Z312" s="80"/>
      <c r="AA312" s="80"/>
      <c r="AB312">
        <v>5</v>
      </c>
      <c r="AC312" s="79" t="str">
        <f>REPLACE(INDEX(GroupVertices[Group],MATCH(Edges[[#This Row],[Vertex 1]],GroupVertices[Vertex],0)),1,1,"")</f>
        <v>4</v>
      </c>
      <c r="AD312" s="79" t="str">
        <f>REPLACE(INDEX(GroupVertices[Group],MATCH(Edges[[#This Row],[Vertex 2]],GroupVertices[Vertex],0)),1,1,"")</f>
        <v>5</v>
      </c>
      <c r="AE312" s="34"/>
      <c r="AF312" s="34"/>
      <c r="AG312" s="34"/>
      <c r="AH312" s="34"/>
      <c r="AI312" s="34"/>
      <c r="AJ312" s="34"/>
      <c r="AK312" s="34"/>
      <c r="AL312" s="34"/>
      <c r="AM312" s="34"/>
    </row>
    <row r="313" spans="1:39" ht="15">
      <c r="A313" s="65" t="s">
        <v>225</v>
      </c>
      <c r="B313" s="65" t="s">
        <v>226</v>
      </c>
      <c r="C313" s="66" t="s">
        <v>2088</v>
      </c>
      <c r="D313" s="67">
        <v>5.2</v>
      </c>
      <c r="E313" s="68" t="s">
        <v>137</v>
      </c>
      <c r="F313" s="69">
        <v>23.333333333333336</v>
      </c>
      <c r="G313" s="66"/>
      <c r="H313" s="70"/>
      <c r="I313" s="71"/>
      <c r="J313" s="71"/>
      <c r="K313" s="34"/>
      <c r="L313" s="78">
        <v>313</v>
      </c>
      <c r="M313" s="78"/>
      <c r="N313" s="73"/>
      <c r="O313" s="80" t="s">
        <v>259</v>
      </c>
      <c r="P313" s="80" t="s">
        <v>354</v>
      </c>
      <c r="Q313" s="80" t="s">
        <v>663</v>
      </c>
      <c r="R313" s="80" t="s">
        <v>656</v>
      </c>
      <c r="S313" s="80"/>
      <c r="T313" s="80"/>
      <c r="U313" s="80"/>
      <c r="V313" s="80"/>
      <c r="W313" s="80"/>
      <c r="X313" s="80"/>
      <c r="Y313" s="80"/>
      <c r="Z313" s="80"/>
      <c r="AA313" s="80"/>
      <c r="AB313">
        <v>5</v>
      </c>
      <c r="AC313" s="79" t="str">
        <f>REPLACE(INDEX(GroupVertices[Group],MATCH(Edges[[#This Row],[Vertex 1]],GroupVertices[Vertex],0)),1,1,"")</f>
        <v>4</v>
      </c>
      <c r="AD313" s="79" t="str">
        <f>REPLACE(INDEX(GroupVertices[Group],MATCH(Edges[[#This Row],[Vertex 2]],GroupVertices[Vertex],0)),1,1,"")</f>
        <v>5</v>
      </c>
      <c r="AE313" s="34"/>
      <c r="AF313" s="34"/>
      <c r="AG313" s="34"/>
      <c r="AH313" s="34"/>
      <c r="AI313" s="34"/>
      <c r="AJ313" s="34"/>
      <c r="AK313" s="34"/>
      <c r="AL313" s="34"/>
      <c r="AM313" s="34"/>
    </row>
    <row r="314" spans="1:39" ht="15">
      <c r="A314" s="65" t="s">
        <v>225</v>
      </c>
      <c r="B314" s="65" t="s">
        <v>226</v>
      </c>
      <c r="C314" s="66" t="s">
        <v>2088</v>
      </c>
      <c r="D314" s="67">
        <v>5.2</v>
      </c>
      <c r="E314" s="68" t="s">
        <v>137</v>
      </c>
      <c r="F314" s="69">
        <v>23.333333333333336</v>
      </c>
      <c r="G314" s="66"/>
      <c r="H314" s="70"/>
      <c r="I314" s="71"/>
      <c r="J314" s="71"/>
      <c r="K314" s="34"/>
      <c r="L314" s="78">
        <v>314</v>
      </c>
      <c r="M314" s="78"/>
      <c r="N314" s="73"/>
      <c r="O314" s="80" t="s">
        <v>259</v>
      </c>
      <c r="P314" s="80" t="s">
        <v>354</v>
      </c>
      <c r="Q314" s="80" t="s">
        <v>663</v>
      </c>
      <c r="R314" s="80" t="s">
        <v>657</v>
      </c>
      <c r="S314" s="80"/>
      <c r="T314" s="80"/>
      <c r="U314" s="80"/>
      <c r="V314" s="80"/>
      <c r="W314" s="80"/>
      <c r="X314" s="80"/>
      <c r="Y314" s="80"/>
      <c r="Z314" s="80"/>
      <c r="AA314" s="80"/>
      <c r="AB314">
        <v>5</v>
      </c>
      <c r="AC314" s="79" t="str">
        <f>REPLACE(INDEX(GroupVertices[Group],MATCH(Edges[[#This Row],[Vertex 1]],GroupVertices[Vertex],0)),1,1,"")</f>
        <v>4</v>
      </c>
      <c r="AD314" s="79" t="str">
        <f>REPLACE(INDEX(GroupVertices[Group],MATCH(Edges[[#This Row],[Vertex 2]],GroupVertices[Vertex],0)),1,1,"")</f>
        <v>5</v>
      </c>
      <c r="AE314" s="34"/>
      <c r="AF314" s="34"/>
      <c r="AG314" s="34"/>
      <c r="AH314" s="34"/>
      <c r="AI314" s="34"/>
      <c r="AJ314" s="34"/>
      <c r="AK314" s="34"/>
      <c r="AL314" s="34"/>
      <c r="AM314" s="34"/>
    </row>
    <row r="315" spans="1:39" ht="15">
      <c r="A315" s="65" t="s">
        <v>225</v>
      </c>
      <c r="B315" s="65" t="s">
        <v>226</v>
      </c>
      <c r="C315" s="66" t="s">
        <v>2088</v>
      </c>
      <c r="D315" s="67">
        <v>5.2</v>
      </c>
      <c r="E315" s="68" t="s">
        <v>137</v>
      </c>
      <c r="F315" s="69">
        <v>23.333333333333336</v>
      </c>
      <c r="G315" s="66"/>
      <c r="H315" s="70"/>
      <c r="I315" s="71"/>
      <c r="J315" s="71"/>
      <c r="K315" s="34"/>
      <c r="L315" s="78">
        <v>315</v>
      </c>
      <c r="M315" s="78"/>
      <c r="N315" s="73"/>
      <c r="O315" s="80" t="s">
        <v>259</v>
      </c>
      <c r="P315" s="80" t="s">
        <v>354</v>
      </c>
      <c r="Q315" s="80" t="s">
        <v>663</v>
      </c>
      <c r="R315" s="80" t="s">
        <v>658</v>
      </c>
      <c r="S315" s="80"/>
      <c r="T315" s="80"/>
      <c r="U315" s="80"/>
      <c r="V315" s="80"/>
      <c r="W315" s="80"/>
      <c r="X315" s="80"/>
      <c r="Y315" s="80"/>
      <c r="Z315" s="80"/>
      <c r="AA315" s="80"/>
      <c r="AB315">
        <v>5</v>
      </c>
      <c r="AC315" s="79" t="str">
        <f>REPLACE(INDEX(GroupVertices[Group],MATCH(Edges[[#This Row],[Vertex 1]],GroupVertices[Vertex],0)),1,1,"")</f>
        <v>4</v>
      </c>
      <c r="AD315" s="79" t="str">
        <f>REPLACE(INDEX(GroupVertices[Group],MATCH(Edges[[#This Row],[Vertex 2]],GroupVertices[Vertex],0)),1,1,"")</f>
        <v>5</v>
      </c>
      <c r="AE315" s="34"/>
      <c r="AF315" s="34"/>
      <c r="AG315" s="34"/>
      <c r="AH315" s="34"/>
      <c r="AI315" s="34"/>
      <c r="AJ315" s="34"/>
      <c r="AK315" s="34"/>
      <c r="AL315" s="34"/>
      <c r="AM315" s="34"/>
    </row>
    <row r="316" spans="1:39" ht="15">
      <c r="A316" s="65" t="s">
        <v>225</v>
      </c>
      <c r="B316" s="65" t="s">
        <v>226</v>
      </c>
      <c r="C316" s="66" t="s">
        <v>2088</v>
      </c>
      <c r="D316" s="67">
        <v>5.2</v>
      </c>
      <c r="E316" s="68" t="s">
        <v>137</v>
      </c>
      <c r="F316" s="69">
        <v>23.333333333333336</v>
      </c>
      <c r="G316" s="66"/>
      <c r="H316" s="70"/>
      <c r="I316" s="71"/>
      <c r="J316" s="71"/>
      <c r="K316" s="34"/>
      <c r="L316" s="78">
        <v>316</v>
      </c>
      <c r="M316" s="78"/>
      <c r="N316" s="73"/>
      <c r="O316" s="80" t="s">
        <v>259</v>
      </c>
      <c r="P316" s="80" t="s">
        <v>354</v>
      </c>
      <c r="Q316" s="80" t="s">
        <v>663</v>
      </c>
      <c r="R316" s="80" t="s">
        <v>659</v>
      </c>
      <c r="S316" s="80"/>
      <c r="T316" s="80"/>
      <c r="U316" s="80"/>
      <c r="V316" s="80"/>
      <c r="W316" s="80"/>
      <c r="X316" s="80"/>
      <c r="Y316" s="80"/>
      <c r="Z316" s="80"/>
      <c r="AA316" s="80"/>
      <c r="AB316">
        <v>5</v>
      </c>
      <c r="AC316" s="79" t="str">
        <f>REPLACE(INDEX(GroupVertices[Group],MATCH(Edges[[#This Row],[Vertex 1]],GroupVertices[Vertex],0)),1,1,"")</f>
        <v>4</v>
      </c>
      <c r="AD316" s="79" t="str">
        <f>REPLACE(INDEX(GroupVertices[Group],MATCH(Edges[[#This Row],[Vertex 2]],GroupVertices[Vertex],0)),1,1,"")</f>
        <v>5</v>
      </c>
      <c r="AE316" s="34"/>
      <c r="AF316" s="34"/>
      <c r="AG316" s="34"/>
      <c r="AH316" s="34"/>
      <c r="AI316" s="34"/>
      <c r="AJ316" s="34"/>
      <c r="AK316" s="34"/>
      <c r="AL316" s="34"/>
      <c r="AM316" s="34"/>
    </row>
    <row r="317" spans="1:39" ht="15">
      <c r="A317" s="65" t="s">
        <v>236</v>
      </c>
      <c r="B317" s="65" t="s">
        <v>226</v>
      </c>
      <c r="C317" s="66" t="s">
        <v>2086</v>
      </c>
      <c r="D317" s="67">
        <v>2</v>
      </c>
      <c r="E317" s="68" t="s">
        <v>133</v>
      </c>
      <c r="F317" s="69">
        <v>32</v>
      </c>
      <c r="G317" s="66"/>
      <c r="H317" s="70"/>
      <c r="I317" s="71"/>
      <c r="J317" s="71"/>
      <c r="K317" s="34"/>
      <c r="L317" s="78">
        <v>317</v>
      </c>
      <c r="M317" s="78"/>
      <c r="N317" s="73"/>
      <c r="O317" s="80" t="s">
        <v>259</v>
      </c>
      <c r="P317" s="80" t="s">
        <v>369</v>
      </c>
      <c r="Q317" s="80" t="s">
        <v>691</v>
      </c>
      <c r="R317" s="80" t="s">
        <v>689</v>
      </c>
      <c r="S317" s="80"/>
      <c r="T317" s="80"/>
      <c r="U317" s="80"/>
      <c r="V317" s="80"/>
      <c r="W317" s="80"/>
      <c r="X317" s="80"/>
      <c r="Y317" s="80"/>
      <c r="Z317" s="80"/>
      <c r="AA317" s="80"/>
      <c r="AB317">
        <v>1</v>
      </c>
      <c r="AC317" s="79" t="str">
        <f>REPLACE(INDEX(GroupVertices[Group],MATCH(Edges[[#This Row],[Vertex 1]],GroupVertices[Vertex],0)),1,1,"")</f>
        <v>4</v>
      </c>
      <c r="AD317" s="79" t="str">
        <f>REPLACE(INDEX(GroupVertices[Group],MATCH(Edges[[#This Row],[Vertex 2]],GroupVertices[Vertex],0)),1,1,"")</f>
        <v>5</v>
      </c>
      <c r="AE317" s="34"/>
      <c r="AF317" s="34"/>
      <c r="AG317" s="34"/>
      <c r="AH317" s="34"/>
      <c r="AI317" s="34"/>
      <c r="AJ317" s="34"/>
      <c r="AK317" s="34"/>
      <c r="AL317" s="34"/>
      <c r="AM317" s="34"/>
    </row>
    <row r="318" spans="1:39" ht="15">
      <c r="A318" s="65" t="s">
        <v>222</v>
      </c>
      <c r="B318" s="65" t="s">
        <v>228</v>
      </c>
      <c r="C318" s="66" t="s">
        <v>2086</v>
      </c>
      <c r="D318" s="67">
        <v>2</v>
      </c>
      <c r="E318" s="68" t="s">
        <v>133</v>
      </c>
      <c r="F318" s="69">
        <v>32</v>
      </c>
      <c r="G318" s="66"/>
      <c r="H318" s="70"/>
      <c r="I318" s="71"/>
      <c r="J318" s="71"/>
      <c r="K318" s="34"/>
      <c r="L318" s="78">
        <v>318</v>
      </c>
      <c r="M318" s="78"/>
      <c r="N318" s="73"/>
      <c r="O318" s="80" t="s">
        <v>259</v>
      </c>
      <c r="P318" s="80" t="s">
        <v>385</v>
      </c>
      <c r="Q318" s="80" t="s">
        <v>715</v>
      </c>
      <c r="R318" s="80" t="s">
        <v>1035</v>
      </c>
      <c r="S318" s="80"/>
      <c r="T318" s="80"/>
      <c r="U318" s="80"/>
      <c r="V318" s="80"/>
      <c r="W318" s="80"/>
      <c r="X318" s="80"/>
      <c r="Y318" s="80"/>
      <c r="Z318" s="80"/>
      <c r="AA318" s="80"/>
      <c r="AB318">
        <v>1</v>
      </c>
      <c r="AC318" s="79" t="str">
        <f>REPLACE(INDEX(GroupVertices[Group],MATCH(Edges[[#This Row],[Vertex 1]],GroupVertices[Vertex],0)),1,1,"")</f>
        <v>6</v>
      </c>
      <c r="AD318" s="79" t="str">
        <f>REPLACE(INDEX(GroupVertices[Group],MATCH(Edges[[#This Row],[Vertex 2]],GroupVertices[Vertex],0)),1,1,"")</f>
        <v>2</v>
      </c>
      <c r="AE318" s="34"/>
      <c r="AF318" s="34"/>
      <c r="AG318" s="34"/>
      <c r="AH318" s="34"/>
      <c r="AI318" s="34"/>
      <c r="AJ318" s="34"/>
      <c r="AK318" s="34"/>
      <c r="AL318" s="34"/>
      <c r="AM318" s="34"/>
    </row>
    <row r="319" spans="1:39" ht="15">
      <c r="A319" s="65" t="s">
        <v>214</v>
      </c>
      <c r="B319" s="65" t="s">
        <v>228</v>
      </c>
      <c r="C319" s="66" t="s">
        <v>2086</v>
      </c>
      <c r="D319" s="67">
        <v>2</v>
      </c>
      <c r="E319" s="68" t="s">
        <v>133</v>
      </c>
      <c r="F319" s="69">
        <v>32</v>
      </c>
      <c r="G319" s="66"/>
      <c r="H319" s="70"/>
      <c r="I319" s="71"/>
      <c r="J319" s="71"/>
      <c r="K319" s="34"/>
      <c r="L319" s="78">
        <v>319</v>
      </c>
      <c r="M319" s="78"/>
      <c r="N319" s="73"/>
      <c r="O319" s="80" t="s">
        <v>259</v>
      </c>
      <c r="P319" s="80" t="s">
        <v>386</v>
      </c>
      <c r="Q319" s="80" t="s">
        <v>716</v>
      </c>
      <c r="R319" s="80" t="s">
        <v>1036</v>
      </c>
      <c r="S319" s="80"/>
      <c r="T319" s="80"/>
      <c r="U319" s="80"/>
      <c r="V319" s="80"/>
      <c r="W319" s="80"/>
      <c r="X319" s="80"/>
      <c r="Y319" s="80"/>
      <c r="Z319" s="80"/>
      <c r="AA319" s="80"/>
      <c r="AB319">
        <v>1</v>
      </c>
      <c r="AC319" s="79" t="str">
        <f>REPLACE(INDEX(GroupVertices[Group],MATCH(Edges[[#This Row],[Vertex 1]],GroupVertices[Vertex],0)),1,1,"")</f>
        <v>4</v>
      </c>
      <c r="AD319" s="79" t="str">
        <f>REPLACE(INDEX(GroupVertices[Group],MATCH(Edges[[#This Row],[Vertex 2]],GroupVertices[Vertex],0)),1,1,"")</f>
        <v>2</v>
      </c>
      <c r="AE319" s="34"/>
      <c r="AF319" s="34"/>
      <c r="AG319" s="34"/>
      <c r="AH319" s="34"/>
      <c r="AI319" s="34"/>
      <c r="AJ319" s="34"/>
      <c r="AK319" s="34"/>
      <c r="AL319" s="34"/>
      <c r="AM319" s="34"/>
    </row>
    <row r="320" spans="1:39" ht="15">
      <c r="A320" s="65" t="s">
        <v>231</v>
      </c>
      <c r="B320" s="65" t="s">
        <v>228</v>
      </c>
      <c r="C320" s="66" t="s">
        <v>2087</v>
      </c>
      <c r="D320" s="67">
        <v>2.8</v>
      </c>
      <c r="E320" s="68" t="s">
        <v>137</v>
      </c>
      <c r="F320" s="69">
        <v>29.833333333333332</v>
      </c>
      <c r="G320" s="66"/>
      <c r="H320" s="70"/>
      <c r="I320" s="71"/>
      <c r="J320" s="71"/>
      <c r="K320" s="34"/>
      <c r="L320" s="78">
        <v>320</v>
      </c>
      <c r="M320" s="78"/>
      <c r="N320" s="73"/>
      <c r="O320" s="80" t="s">
        <v>259</v>
      </c>
      <c r="P320" s="80" t="s">
        <v>359</v>
      </c>
      <c r="Q320" s="80" t="s">
        <v>675</v>
      </c>
      <c r="R320" s="80" t="s">
        <v>667</v>
      </c>
      <c r="S320" s="80"/>
      <c r="T320" s="80"/>
      <c r="U320" s="80"/>
      <c r="V320" s="80"/>
      <c r="W320" s="80"/>
      <c r="X320" s="80"/>
      <c r="Y320" s="80"/>
      <c r="Z320" s="80"/>
      <c r="AA320" s="80"/>
      <c r="AB320">
        <v>2</v>
      </c>
      <c r="AC320" s="79" t="str">
        <f>REPLACE(INDEX(GroupVertices[Group],MATCH(Edges[[#This Row],[Vertex 1]],GroupVertices[Vertex],0)),1,1,"")</f>
        <v>2</v>
      </c>
      <c r="AD320" s="79" t="str">
        <f>REPLACE(INDEX(GroupVertices[Group],MATCH(Edges[[#This Row],[Vertex 2]],GroupVertices[Vertex],0)),1,1,"")</f>
        <v>2</v>
      </c>
      <c r="AE320" s="34"/>
      <c r="AF320" s="34"/>
      <c r="AG320" s="34"/>
      <c r="AH320" s="34"/>
      <c r="AI320" s="34"/>
      <c r="AJ320" s="34"/>
      <c r="AK320" s="34"/>
      <c r="AL320" s="34"/>
      <c r="AM320" s="34"/>
    </row>
    <row r="321" spans="1:39" ht="15">
      <c r="A321" s="65" t="s">
        <v>231</v>
      </c>
      <c r="B321" s="65" t="s">
        <v>228</v>
      </c>
      <c r="C321" s="66" t="s">
        <v>2087</v>
      </c>
      <c r="D321" s="67">
        <v>2.8</v>
      </c>
      <c r="E321" s="68" t="s">
        <v>137</v>
      </c>
      <c r="F321" s="69">
        <v>29.833333333333332</v>
      </c>
      <c r="G321" s="66"/>
      <c r="H321" s="70"/>
      <c r="I321" s="71"/>
      <c r="J321" s="71"/>
      <c r="K321" s="34"/>
      <c r="L321" s="78">
        <v>321</v>
      </c>
      <c r="M321" s="78"/>
      <c r="N321" s="73"/>
      <c r="O321" s="80" t="s">
        <v>259</v>
      </c>
      <c r="P321" s="80" t="s">
        <v>387</v>
      </c>
      <c r="Q321" s="80" t="s">
        <v>717</v>
      </c>
      <c r="R321" s="80" t="s">
        <v>1037</v>
      </c>
      <c r="S321" s="80"/>
      <c r="T321" s="80"/>
      <c r="U321" s="80"/>
      <c r="V321" s="80"/>
      <c r="W321" s="80"/>
      <c r="X321" s="80"/>
      <c r="Y321" s="80"/>
      <c r="Z321" s="80"/>
      <c r="AA321" s="80"/>
      <c r="AB321">
        <v>2</v>
      </c>
      <c r="AC321" s="79" t="str">
        <f>REPLACE(INDEX(GroupVertices[Group],MATCH(Edges[[#This Row],[Vertex 1]],GroupVertices[Vertex],0)),1,1,"")</f>
        <v>2</v>
      </c>
      <c r="AD321" s="79" t="str">
        <f>REPLACE(INDEX(GroupVertices[Group],MATCH(Edges[[#This Row],[Vertex 2]],GroupVertices[Vertex],0)),1,1,"")</f>
        <v>2</v>
      </c>
      <c r="AE321" s="34"/>
      <c r="AF321" s="34"/>
      <c r="AG321" s="34"/>
      <c r="AH321" s="34"/>
      <c r="AI321" s="34"/>
      <c r="AJ321" s="34"/>
      <c r="AK321" s="34"/>
      <c r="AL321" s="34"/>
      <c r="AM321" s="34"/>
    </row>
    <row r="322" spans="1:39" ht="15">
      <c r="A322" s="65" t="s">
        <v>237</v>
      </c>
      <c r="B322" s="65" t="s">
        <v>228</v>
      </c>
      <c r="C322" s="66" t="s">
        <v>2086</v>
      </c>
      <c r="D322" s="67">
        <v>2</v>
      </c>
      <c r="E322" s="68" t="s">
        <v>133</v>
      </c>
      <c r="F322" s="69">
        <v>32</v>
      </c>
      <c r="G322" s="66"/>
      <c r="H322" s="70"/>
      <c r="I322" s="71"/>
      <c r="J322" s="71"/>
      <c r="K322" s="34"/>
      <c r="L322" s="78">
        <v>322</v>
      </c>
      <c r="M322" s="78"/>
      <c r="N322" s="73"/>
      <c r="O322" s="80" t="s">
        <v>259</v>
      </c>
      <c r="P322" s="80" t="s">
        <v>386</v>
      </c>
      <c r="Q322" s="80" t="s">
        <v>718</v>
      </c>
      <c r="R322" s="80" t="s">
        <v>1036</v>
      </c>
      <c r="S322" s="80"/>
      <c r="T322" s="80"/>
      <c r="U322" s="80"/>
      <c r="V322" s="80"/>
      <c r="W322" s="80"/>
      <c r="X322" s="80"/>
      <c r="Y322" s="80"/>
      <c r="Z322" s="80"/>
      <c r="AA322" s="80"/>
      <c r="AB322">
        <v>1</v>
      </c>
      <c r="AC322" s="79" t="str">
        <f>REPLACE(INDEX(GroupVertices[Group],MATCH(Edges[[#This Row],[Vertex 1]],GroupVertices[Vertex],0)),1,1,"")</f>
        <v>2</v>
      </c>
      <c r="AD322" s="79" t="str">
        <f>REPLACE(INDEX(GroupVertices[Group],MATCH(Edges[[#This Row],[Vertex 2]],GroupVertices[Vertex],0)),1,1,"")</f>
        <v>2</v>
      </c>
      <c r="AE322" s="34"/>
      <c r="AF322" s="34"/>
      <c r="AG322" s="34"/>
      <c r="AH322" s="34"/>
      <c r="AI322" s="34"/>
      <c r="AJ322" s="34"/>
      <c r="AK322" s="34"/>
      <c r="AL322" s="34"/>
      <c r="AM322" s="34"/>
    </row>
    <row r="323" spans="1:39" ht="15">
      <c r="A323" s="65" t="s">
        <v>234</v>
      </c>
      <c r="B323" s="65" t="s">
        <v>257</v>
      </c>
      <c r="C323" s="66" t="s">
        <v>2086</v>
      </c>
      <c r="D323" s="67">
        <v>2</v>
      </c>
      <c r="E323" s="68" t="s">
        <v>133</v>
      </c>
      <c r="F323" s="69">
        <v>32</v>
      </c>
      <c r="G323" s="66"/>
      <c r="H323" s="70"/>
      <c r="I323" s="71"/>
      <c r="J323" s="71"/>
      <c r="K323" s="34"/>
      <c r="L323" s="78">
        <v>323</v>
      </c>
      <c r="M323" s="78"/>
      <c r="N323" s="73"/>
      <c r="O323" s="80" t="s">
        <v>259</v>
      </c>
      <c r="P323" s="80" t="s">
        <v>369</v>
      </c>
      <c r="Q323" s="80" t="s">
        <v>683</v>
      </c>
      <c r="R323" s="80" t="s">
        <v>1017</v>
      </c>
      <c r="S323" s="80"/>
      <c r="T323" s="80"/>
      <c r="U323" s="80"/>
      <c r="V323" s="80"/>
      <c r="W323" s="80"/>
      <c r="X323" s="80"/>
      <c r="Y323" s="80"/>
      <c r="Z323" s="80"/>
      <c r="AA323" s="80"/>
      <c r="AB323">
        <v>1</v>
      </c>
      <c r="AC323" s="79" t="str">
        <f>REPLACE(INDEX(GroupVertices[Group],MATCH(Edges[[#This Row],[Vertex 1]],GroupVertices[Vertex],0)),1,1,"")</f>
        <v>5</v>
      </c>
      <c r="AD323" s="79" t="str">
        <f>REPLACE(INDEX(GroupVertices[Group],MATCH(Edges[[#This Row],[Vertex 2]],GroupVertices[Vertex],0)),1,1,"")</f>
        <v>5</v>
      </c>
      <c r="AE323" s="34"/>
      <c r="AF323" s="34"/>
      <c r="AG323" s="34"/>
      <c r="AH323" s="34"/>
      <c r="AI323" s="34"/>
      <c r="AJ323" s="34"/>
      <c r="AK323" s="34"/>
      <c r="AL323" s="34"/>
      <c r="AM323" s="34"/>
    </row>
    <row r="324" spans="1:39" ht="15">
      <c r="A324" s="65" t="s">
        <v>229</v>
      </c>
      <c r="B324" s="65" t="s">
        <v>234</v>
      </c>
      <c r="C324" s="66" t="s">
        <v>2086</v>
      </c>
      <c r="D324" s="67">
        <v>2</v>
      </c>
      <c r="E324" s="68" t="s">
        <v>133</v>
      </c>
      <c r="F324" s="69">
        <v>32</v>
      </c>
      <c r="G324" s="66"/>
      <c r="H324" s="70"/>
      <c r="I324" s="71"/>
      <c r="J324" s="71"/>
      <c r="K324" s="34"/>
      <c r="L324" s="78">
        <v>324</v>
      </c>
      <c r="M324" s="78"/>
      <c r="N324" s="73"/>
      <c r="O324" s="80" t="s">
        <v>259</v>
      </c>
      <c r="P324" s="80" t="s">
        <v>369</v>
      </c>
      <c r="Q324" s="80" t="s">
        <v>684</v>
      </c>
      <c r="R324" s="80" t="s">
        <v>683</v>
      </c>
      <c r="S324" s="80"/>
      <c r="T324" s="80"/>
      <c r="U324" s="80"/>
      <c r="V324" s="80"/>
      <c r="W324" s="80"/>
      <c r="X324" s="80"/>
      <c r="Y324" s="80"/>
      <c r="Z324" s="80"/>
      <c r="AA324" s="80"/>
      <c r="AB324">
        <v>1</v>
      </c>
      <c r="AC324" s="79" t="str">
        <f>REPLACE(INDEX(GroupVertices[Group],MATCH(Edges[[#This Row],[Vertex 1]],GroupVertices[Vertex],0)),1,1,"")</f>
        <v>2</v>
      </c>
      <c r="AD324" s="79" t="str">
        <f>REPLACE(INDEX(GroupVertices[Group],MATCH(Edges[[#This Row],[Vertex 2]],GroupVertices[Vertex],0)),1,1,"")</f>
        <v>5</v>
      </c>
      <c r="AE324" s="34"/>
      <c r="AF324" s="34"/>
      <c r="AG324" s="34"/>
      <c r="AH324" s="34"/>
      <c r="AI324" s="34"/>
      <c r="AJ324" s="34"/>
      <c r="AK324" s="34"/>
      <c r="AL324" s="34"/>
      <c r="AM324" s="34"/>
    </row>
    <row r="325" spans="1:39" ht="15">
      <c r="A325" s="65" t="s">
        <v>212</v>
      </c>
      <c r="B325" s="65" t="s">
        <v>234</v>
      </c>
      <c r="C325" s="66" t="s">
        <v>2086</v>
      </c>
      <c r="D325" s="67">
        <v>2</v>
      </c>
      <c r="E325" s="68" t="s">
        <v>133</v>
      </c>
      <c r="F325" s="69">
        <v>32</v>
      </c>
      <c r="G325" s="66"/>
      <c r="H325" s="70"/>
      <c r="I325" s="71"/>
      <c r="J325" s="71"/>
      <c r="K325" s="34"/>
      <c r="L325" s="78">
        <v>325</v>
      </c>
      <c r="M325" s="78"/>
      <c r="N325" s="73"/>
      <c r="O325" s="80" t="s">
        <v>259</v>
      </c>
      <c r="P325" s="80" t="s">
        <v>369</v>
      </c>
      <c r="Q325" s="80" t="s">
        <v>686</v>
      </c>
      <c r="R325" s="80" t="s">
        <v>683</v>
      </c>
      <c r="S325" s="80"/>
      <c r="T325" s="80"/>
      <c r="U325" s="80"/>
      <c r="V325" s="80"/>
      <c r="W325" s="80"/>
      <c r="X325" s="80"/>
      <c r="Y325" s="80"/>
      <c r="Z325" s="80"/>
      <c r="AA325" s="80"/>
      <c r="AB325">
        <v>1</v>
      </c>
      <c r="AC325" s="79" t="str">
        <f>REPLACE(INDEX(GroupVertices[Group],MATCH(Edges[[#This Row],[Vertex 1]],GroupVertices[Vertex],0)),1,1,"")</f>
        <v>4</v>
      </c>
      <c r="AD325" s="79" t="str">
        <f>REPLACE(INDEX(GroupVertices[Group],MATCH(Edges[[#This Row],[Vertex 2]],GroupVertices[Vertex],0)),1,1,"")</f>
        <v>5</v>
      </c>
      <c r="AE325" s="34"/>
      <c r="AF325" s="34"/>
      <c r="AG325" s="34"/>
      <c r="AH325" s="34"/>
      <c r="AI325" s="34"/>
      <c r="AJ325" s="34"/>
      <c r="AK325" s="34"/>
      <c r="AL325" s="34"/>
      <c r="AM325" s="34"/>
    </row>
    <row r="326" spans="1:39" ht="15">
      <c r="A326" s="65" t="s">
        <v>198</v>
      </c>
      <c r="B326" s="65" t="s">
        <v>234</v>
      </c>
      <c r="C326" s="66" t="s">
        <v>2090</v>
      </c>
      <c r="D326" s="67">
        <v>4.4</v>
      </c>
      <c r="E326" s="68" t="s">
        <v>137</v>
      </c>
      <c r="F326" s="69">
        <v>25.5</v>
      </c>
      <c r="G326" s="66"/>
      <c r="H326" s="70"/>
      <c r="I326" s="71"/>
      <c r="J326" s="71"/>
      <c r="K326" s="34"/>
      <c r="L326" s="78">
        <v>326</v>
      </c>
      <c r="M326" s="78"/>
      <c r="N326" s="73"/>
      <c r="O326" s="80" t="s">
        <v>259</v>
      </c>
      <c r="P326" s="80" t="s">
        <v>349</v>
      </c>
      <c r="Q326" s="80" t="s">
        <v>648</v>
      </c>
      <c r="R326" s="80" t="s">
        <v>993</v>
      </c>
      <c r="S326" s="80"/>
      <c r="T326" s="80"/>
      <c r="U326" s="80"/>
      <c r="V326" s="80"/>
      <c r="W326" s="80"/>
      <c r="X326" s="80"/>
      <c r="Y326" s="80"/>
      <c r="Z326" s="80"/>
      <c r="AA326" s="80"/>
      <c r="AB326">
        <v>4</v>
      </c>
      <c r="AC326" s="79" t="str">
        <f>REPLACE(INDEX(GroupVertices[Group],MATCH(Edges[[#This Row],[Vertex 1]],GroupVertices[Vertex],0)),1,1,"")</f>
        <v>3</v>
      </c>
      <c r="AD326" s="79" t="str">
        <f>REPLACE(INDEX(GroupVertices[Group],MATCH(Edges[[#This Row],[Vertex 2]],GroupVertices[Vertex],0)),1,1,"")</f>
        <v>5</v>
      </c>
      <c r="AE326" s="34"/>
      <c r="AF326" s="34"/>
      <c r="AG326" s="34"/>
      <c r="AH326" s="34"/>
      <c r="AI326" s="34"/>
      <c r="AJ326" s="34"/>
      <c r="AK326" s="34"/>
      <c r="AL326" s="34"/>
      <c r="AM326" s="34"/>
    </row>
    <row r="327" spans="1:39" ht="15">
      <c r="A327" s="65" t="s">
        <v>198</v>
      </c>
      <c r="B327" s="65" t="s">
        <v>234</v>
      </c>
      <c r="C327" s="66" t="s">
        <v>2090</v>
      </c>
      <c r="D327" s="67">
        <v>4.4</v>
      </c>
      <c r="E327" s="68" t="s">
        <v>137</v>
      </c>
      <c r="F327" s="69">
        <v>25.5</v>
      </c>
      <c r="G327" s="66"/>
      <c r="H327" s="70"/>
      <c r="I327" s="71"/>
      <c r="J327" s="71"/>
      <c r="K327" s="34"/>
      <c r="L327" s="78">
        <v>327</v>
      </c>
      <c r="M327" s="78"/>
      <c r="N327" s="73"/>
      <c r="O327" s="80" t="s">
        <v>259</v>
      </c>
      <c r="P327" s="80" t="s">
        <v>349</v>
      </c>
      <c r="Q327" s="80" t="s">
        <v>648</v>
      </c>
      <c r="R327" s="80" t="s">
        <v>994</v>
      </c>
      <c r="S327" s="80"/>
      <c r="T327" s="80"/>
      <c r="U327" s="80"/>
      <c r="V327" s="80"/>
      <c r="W327" s="80"/>
      <c r="X327" s="80"/>
      <c r="Y327" s="80"/>
      <c r="Z327" s="80"/>
      <c r="AA327" s="80"/>
      <c r="AB327">
        <v>4</v>
      </c>
      <c r="AC327" s="79" t="str">
        <f>REPLACE(INDEX(GroupVertices[Group],MATCH(Edges[[#This Row],[Vertex 1]],GroupVertices[Vertex],0)),1,1,"")</f>
        <v>3</v>
      </c>
      <c r="AD327" s="79" t="str">
        <f>REPLACE(INDEX(GroupVertices[Group],MATCH(Edges[[#This Row],[Vertex 2]],GroupVertices[Vertex],0)),1,1,"")</f>
        <v>5</v>
      </c>
      <c r="AE327" s="34"/>
      <c r="AF327" s="34"/>
      <c r="AG327" s="34"/>
      <c r="AH327" s="34"/>
      <c r="AI327" s="34"/>
      <c r="AJ327" s="34"/>
      <c r="AK327" s="34"/>
      <c r="AL327" s="34"/>
      <c r="AM327" s="34"/>
    </row>
    <row r="328" spans="1:39" ht="15">
      <c r="A328" s="65" t="s">
        <v>198</v>
      </c>
      <c r="B328" s="65" t="s">
        <v>234</v>
      </c>
      <c r="C328" s="66" t="s">
        <v>2090</v>
      </c>
      <c r="D328" s="67">
        <v>4.4</v>
      </c>
      <c r="E328" s="68" t="s">
        <v>137</v>
      </c>
      <c r="F328" s="69">
        <v>25.5</v>
      </c>
      <c r="G328" s="66"/>
      <c r="H328" s="70"/>
      <c r="I328" s="71"/>
      <c r="J328" s="71"/>
      <c r="K328" s="34"/>
      <c r="L328" s="78">
        <v>328</v>
      </c>
      <c r="M328" s="78"/>
      <c r="N328" s="73"/>
      <c r="O328" s="80" t="s">
        <v>259</v>
      </c>
      <c r="P328" s="80" t="s">
        <v>349</v>
      </c>
      <c r="Q328" s="80" t="s">
        <v>650</v>
      </c>
      <c r="R328" s="80" t="s">
        <v>993</v>
      </c>
      <c r="S328" s="80"/>
      <c r="T328" s="80"/>
      <c r="U328" s="80"/>
      <c r="V328" s="80"/>
      <c r="W328" s="80"/>
      <c r="X328" s="80"/>
      <c r="Y328" s="80"/>
      <c r="Z328" s="80"/>
      <c r="AA328" s="80"/>
      <c r="AB328">
        <v>4</v>
      </c>
      <c r="AC328" s="79" t="str">
        <f>REPLACE(INDEX(GroupVertices[Group],MATCH(Edges[[#This Row],[Vertex 1]],GroupVertices[Vertex],0)),1,1,"")</f>
        <v>3</v>
      </c>
      <c r="AD328" s="79" t="str">
        <f>REPLACE(INDEX(GroupVertices[Group],MATCH(Edges[[#This Row],[Vertex 2]],GroupVertices[Vertex],0)),1,1,"")</f>
        <v>5</v>
      </c>
      <c r="AE328" s="34"/>
      <c r="AF328" s="34"/>
      <c r="AG328" s="34"/>
      <c r="AH328" s="34"/>
      <c r="AI328" s="34"/>
      <c r="AJ328" s="34"/>
      <c r="AK328" s="34"/>
      <c r="AL328" s="34"/>
      <c r="AM328" s="34"/>
    </row>
    <row r="329" spans="1:39" ht="15">
      <c r="A329" s="65" t="s">
        <v>198</v>
      </c>
      <c r="B329" s="65" t="s">
        <v>234</v>
      </c>
      <c r="C329" s="66" t="s">
        <v>2090</v>
      </c>
      <c r="D329" s="67">
        <v>4.4</v>
      </c>
      <c r="E329" s="68" t="s">
        <v>137</v>
      </c>
      <c r="F329" s="69">
        <v>25.5</v>
      </c>
      <c r="G329" s="66"/>
      <c r="H329" s="70"/>
      <c r="I329" s="71"/>
      <c r="J329" s="71"/>
      <c r="K329" s="34"/>
      <c r="L329" s="78">
        <v>329</v>
      </c>
      <c r="M329" s="78"/>
      <c r="N329" s="73"/>
      <c r="O329" s="80" t="s">
        <v>259</v>
      </c>
      <c r="P329" s="80" t="s">
        <v>349</v>
      </c>
      <c r="Q329" s="80" t="s">
        <v>650</v>
      </c>
      <c r="R329" s="80" t="s">
        <v>994</v>
      </c>
      <c r="S329" s="80"/>
      <c r="T329" s="80"/>
      <c r="U329" s="80"/>
      <c r="V329" s="80"/>
      <c r="W329" s="80"/>
      <c r="X329" s="80"/>
      <c r="Y329" s="80"/>
      <c r="Z329" s="80"/>
      <c r="AA329" s="80"/>
      <c r="AB329">
        <v>4</v>
      </c>
      <c r="AC329" s="79" t="str">
        <f>REPLACE(INDEX(GroupVertices[Group],MATCH(Edges[[#This Row],[Vertex 1]],GroupVertices[Vertex],0)),1,1,"")</f>
        <v>3</v>
      </c>
      <c r="AD329" s="79" t="str">
        <f>REPLACE(INDEX(GroupVertices[Group],MATCH(Edges[[#This Row],[Vertex 2]],GroupVertices[Vertex],0)),1,1,"")</f>
        <v>5</v>
      </c>
      <c r="AE329" s="34"/>
      <c r="AF329" s="34"/>
      <c r="AG329" s="34"/>
      <c r="AH329" s="34"/>
      <c r="AI329" s="34"/>
      <c r="AJ329" s="34"/>
      <c r="AK329" s="34"/>
      <c r="AL329" s="34"/>
      <c r="AM329" s="34"/>
    </row>
    <row r="330" spans="1:39" ht="15">
      <c r="A330" s="65" t="s">
        <v>214</v>
      </c>
      <c r="B330" s="65" t="s">
        <v>234</v>
      </c>
      <c r="C330" s="66" t="s">
        <v>2086</v>
      </c>
      <c r="D330" s="67">
        <v>2</v>
      </c>
      <c r="E330" s="68" t="s">
        <v>133</v>
      </c>
      <c r="F330" s="69">
        <v>32</v>
      </c>
      <c r="G330" s="66"/>
      <c r="H330" s="70"/>
      <c r="I330" s="71"/>
      <c r="J330" s="71"/>
      <c r="K330" s="34"/>
      <c r="L330" s="78">
        <v>330</v>
      </c>
      <c r="M330" s="78"/>
      <c r="N330" s="73"/>
      <c r="O330" s="80" t="s">
        <v>259</v>
      </c>
      <c r="P330" s="80" t="s">
        <v>388</v>
      </c>
      <c r="Q330" s="80" t="s">
        <v>719</v>
      </c>
      <c r="R330" s="80" t="s">
        <v>1038</v>
      </c>
      <c r="S330" s="80"/>
      <c r="T330" s="80"/>
      <c r="U330" s="80"/>
      <c r="V330" s="80"/>
      <c r="W330" s="80"/>
      <c r="X330" s="80"/>
      <c r="Y330" s="80"/>
      <c r="Z330" s="80"/>
      <c r="AA330" s="80"/>
      <c r="AB330">
        <v>1</v>
      </c>
      <c r="AC330" s="79" t="str">
        <f>REPLACE(INDEX(GroupVertices[Group],MATCH(Edges[[#This Row],[Vertex 1]],GroupVertices[Vertex],0)),1,1,"")</f>
        <v>4</v>
      </c>
      <c r="AD330" s="79" t="str">
        <f>REPLACE(INDEX(GroupVertices[Group],MATCH(Edges[[#This Row],[Vertex 2]],GroupVertices[Vertex],0)),1,1,"")</f>
        <v>5</v>
      </c>
      <c r="AE330" s="34"/>
      <c r="AF330" s="34"/>
      <c r="AG330" s="34"/>
      <c r="AH330" s="34"/>
      <c r="AI330" s="34"/>
      <c r="AJ330" s="34"/>
      <c r="AK330" s="34"/>
      <c r="AL330" s="34"/>
      <c r="AM330" s="34"/>
    </row>
    <row r="331" spans="1:39" ht="15">
      <c r="A331" s="65" t="s">
        <v>199</v>
      </c>
      <c r="B331" s="65" t="s">
        <v>234</v>
      </c>
      <c r="C331" s="66" t="s">
        <v>2086</v>
      </c>
      <c r="D331" s="67">
        <v>2</v>
      </c>
      <c r="E331" s="68" t="s">
        <v>133</v>
      </c>
      <c r="F331" s="69">
        <v>32</v>
      </c>
      <c r="G331" s="66"/>
      <c r="H331" s="70"/>
      <c r="I331" s="71"/>
      <c r="J331" s="71"/>
      <c r="K331" s="34"/>
      <c r="L331" s="78">
        <v>331</v>
      </c>
      <c r="M331" s="78"/>
      <c r="N331" s="73"/>
      <c r="O331" s="80" t="s">
        <v>259</v>
      </c>
      <c r="P331" s="80" t="s">
        <v>369</v>
      </c>
      <c r="Q331" s="80" t="s">
        <v>690</v>
      </c>
      <c r="R331" s="80" t="s">
        <v>683</v>
      </c>
      <c r="S331" s="80"/>
      <c r="T331" s="80"/>
      <c r="U331" s="80"/>
      <c r="V331" s="80"/>
      <c r="W331" s="80"/>
      <c r="X331" s="80"/>
      <c r="Y331" s="80"/>
      <c r="Z331" s="80"/>
      <c r="AA331" s="80"/>
      <c r="AB331">
        <v>1</v>
      </c>
      <c r="AC331" s="79" t="str">
        <f>REPLACE(INDEX(GroupVertices[Group],MATCH(Edges[[#This Row],[Vertex 1]],GroupVertices[Vertex],0)),1,1,"")</f>
        <v>3</v>
      </c>
      <c r="AD331" s="79" t="str">
        <f>REPLACE(INDEX(GroupVertices[Group],MATCH(Edges[[#This Row],[Vertex 2]],GroupVertices[Vertex],0)),1,1,"")</f>
        <v>5</v>
      </c>
      <c r="AE331" s="34"/>
      <c r="AF331" s="34"/>
      <c r="AG331" s="34"/>
      <c r="AH331" s="34"/>
      <c r="AI331" s="34"/>
      <c r="AJ331" s="34"/>
      <c r="AK331" s="34"/>
      <c r="AL331" s="34"/>
      <c r="AM331" s="34"/>
    </row>
    <row r="332" spans="1:39" ht="15">
      <c r="A332" s="65" t="s">
        <v>236</v>
      </c>
      <c r="B332" s="65" t="s">
        <v>234</v>
      </c>
      <c r="C332" s="66" t="s">
        <v>2087</v>
      </c>
      <c r="D332" s="67">
        <v>2.8</v>
      </c>
      <c r="E332" s="68" t="s">
        <v>137</v>
      </c>
      <c r="F332" s="69">
        <v>29.833333333333332</v>
      </c>
      <c r="G332" s="66"/>
      <c r="H332" s="70"/>
      <c r="I332" s="71"/>
      <c r="J332" s="71"/>
      <c r="K332" s="34"/>
      <c r="L332" s="78">
        <v>332</v>
      </c>
      <c r="M332" s="78"/>
      <c r="N332" s="73"/>
      <c r="O332" s="80" t="s">
        <v>259</v>
      </c>
      <c r="P332" s="80" t="s">
        <v>369</v>
      </c>
      <c r="Q332" s="80" t="s">
        <v>691</v>
      </c>
      <c r="R332" s="80" t="s">
        <v>683</v>
      </c>
      <c r="S332" s="80"/>
      <c r="T332" s="80"/>
      <c r="U332" s="80"/>
      <c r="V332" s="80"/>
      <c r="W332" s="80"/>
      <c r="X332" s="80"/>
      <c r="Y332" s="80"/>
      <c r="Z332" s="80"/>
      <c r="AA332" s="80"/>
      <c r="AB332">
        <v>2</v>
      </c>
      <c r="AC332" s="79" t="str">
        <f>REPLACE(INDEX(GroupVertices[Group],MATCH(Edges[[#This Row],[Vertex 1]],GroupVertices[Vertex],0)),1,1,"")</f>
        <v>4</v>
      </c>
      <c r="AD332" s="79" t="str">
        <f>REPLACE(INDEX(GroupVertices[Group],MATCH(Edges[[#This Row],[Vertex 2]],GroupVertices[Vertex],0)),1,1,"")</f>
        <v>5</v>
      </c>
      <c r="AE332" s="34"/>
      <c r="AF332" s="34"/>
      <c r="AG332" s="34"/>
      <c r="AH332" s="34"/>
      <c r="AI332" s="34"/>
      <c r="AJ332" s="34"/>
      <c r="AK332" s="34"/>
      <c r="AL332" s="34"/>
      <c r="AM332" s="34"/>
    </row>
    <row r="333" spans="1:39" ht="15">
      <c r="A333" s="65" t="s">
        <v>236</v>
      </c>
      <c r="B333" s="65" t="s">
        <v>234</v>
      </c>
      <c r="C333" s="66" t="s">
        <v>2087</v>
      </c>
      <c r="D333" s="67">
        <v>2.8</v>
      </c>
      <c r="E333" s="68" t="s">
        <v>137</v>
      </c>
      <c r="F333" s="69">
        <v>29.833333333333332</v>
      </c>
      <c r="G333" s="66"/>
      <c r="H333" s="70"/>
      <c r="I333" s="71"/>
      <c r="J333" s="71"/>
      <c r="K333" s="34"/>
      <c r="L333" s="78">
        <v>333</v>
      </c>
      <c r="M333" s="78"/>
      <c r="N333" s="73"/>
      <c r="O333" s="80" t="s">
        <v>259</v>
      </c>
      <c r="P333" s="80" t="s">
        <v>388</v>
      </c>
      <c r="Q333" s="80" t="s">
        <v>720</v>
      </c>
      <c r="R333" s="80" t="s">
        <v>1038</v>
      </c>
      <c r="S333" s="80"/>
      <c r="T333" s="80"/>
      <c r="U333" s="80"/>
      <c r="V333" s="80"/>
      <c r="W333" s="80"/>
      <c r="X333" s="80"/>
      <c r="Y333" s="80"/>
      <c r="Z333" s="80"/>
      <c r="AA333" s="80"/>
      <c r="AB333">
        <v>2</v>
      </c>
      <c r="AC333" s="79" t="str">
        <f>REPLACE(INDEX(GroupVertices[Group],MATCH(Edges[[#This Row],[Vertex 1]],GroupVertices[Vertex],0)),1,1,"")</f>
        <v>4</v>
      </c>
      <c r="AD333" s="79" t="str">
        <f>REPLACE(INDEX(GroupVertices[Group],MATCH(Edges[[#This Row],[Vertex 2]],GroupVertices[Vertex],0)),1,1,"")</f>
        <v>5</v>
      </c>
      <c r="AE333" s="34"/>
      <c r="AF333" s="34"/>
      <c r="AG333" s="34"/>
      <c r="AH333" s="34"/>
      <c r="AI333" s="34"/>
      <c r="AJ333" s="34"/>
      <c r="AK333" s="34"/>
      <c r="AL333" s="34"/>
      <c r="AM333" s="34"/>
    </row>
    <row r="334" spans="1:39" ht="15">
      <c r="A334" s="65" t="s">
        <v>237</v>
      </c>
      <c r="B334" s="65" t="s">
        <v>234</v>
      </c>
      <c r="C334" s="66" t="s">
        <v>2086</v>
      </c>
      <c r="D334" s="67">
        <v>2</v>
      </c>
      <c r="E334" s="68" t="s">
        <v>133</v>
      </c>
      <c r="F334" s="69">
        <v>32</v>
      </c>
      <c r="G334" s="66"/>
      <c r="H334" s="70"/>
      <c r="I334" s="71"/>
      <c r="J334" s="71"/>
      <c r="K334" s="34"/>
      <c r="L334" s="78">
        <v>334</v>
      </c>
      <c r="M334" s="78"/>
      <c r="N334" s="73"/>
      <c r="O334" s="80" t="s">
        <v>259</v>
      </c>
      <c r="P334" s="80" t="s">
        <v>389</v>
      </c>
      <c r="Q334" s="80" t="s">
        <v>721</v>
      </c>
      <c r="R334" s="80" t="s">
        <v>1039</v>
      </c>
      <c r="S334" s="80"/>
      <c r="T334" s="80"/>
      <c r="U334" s="80"/>
      <c r="V334" s="80"/>
      <c r="W334" s="80"/>
      <c r="X334" s="80"/>
      <c r="Y334" s="80"/>
      <c r="Z334" s="80"/>
      <c r="AA334" s="80"/>
      <c r="AB334">
        <v>1</v>
      </c>
      <c r="AC334" s="79" t="str">
        <f>REPLACE(INDEX(GroupVertices[Group],MATCH(Edges[[#This Row],[Vertex 1]],GroupVertices[Vertex],0)),1,1,"")</f>
        <v>2</v>
      </c>
      <c r="AD334" s="79" t="str">
        <f>REPLACE(INDEX(GroupVertices[Group],MATCH(Edges[[#This Row],[Vertex 2]],GroupVertices[Vertex],0)),1,1,"")</f>
        <v>5</v>
      </c>
      <c r="AE334" s="34"/>
      <c r="AF334" s="34"/>
      <c r="AG334" s="34"/>
      <c r="AH334" s="34"/>
      <c r="AI334" s="34"/>
      <c r="AJ334" s="34"/>
      <c r="AK334" s="34"/>
      <c r="AL334" s="34"/>
      <c r="AM334" s="34"/>
    </row>
    <row r="335" spans="1:39" ht="15">
      <c r="A335" s="65" t="s">
        <v>237</v>
      </c>
      <c r="B335" s="65" t="s">
        <v>258</v>
      </c>
      <c r="C335" s="66" t="s">
        <v>2086</v>
      </c>
      <c r="D335" s="67">
        <v>2</v>
      </c>
      <c r="E335" s="68" t="s">
        <v>133</v>
      </c>
      <c r="F335" s="69">
        <v>32</v>
      </c>
      <c r="G335" s="66"/>
      <c r="H335" s="70"/>
      <c r="I335" s="71"/>
      <c r="J335" s="71"/>
      <c r="K335" s="34"/>
      <c r="L335" s="78">
        <v>335</v>
      </c>
      <c r="M335" s="78"/>
      <c r="N335" s="73"/>
      <c r="O335" s="80" t="s">
        <v>259</v>
      </c>
      <c r="P335" s="80" t="s">
        <v>390</v>
      </c>
      <c r="Q335" s="80" t="s">
        <v>722</v>
      </c>
      <c r="R335" s="80" t="s">
        <v>722</v>
      </c>
      <c r="S335" s="80" t="s">
        <v>1162</v>
      </c>
      <c r="T335" s="80" t="s">
        <v>1162</v>
      </c>
      <c r="U335" s="80" t="s">
        <v>1174</v>
      </c>
      <c r="V335" s="80" t="s">
        <v>1174</v>
      </c>
      <c r="W335" s="80"/>
      <c r="X335" s="80"/>
      <c r="Y335" s="80" t="s">
        <v>1187</v>
      </c>
      <c r="Z335" s="80" t="s">
        <v>1172</v>
      </c>
      <c r="AA335" s="80"/>
      <c r="AB335">
        <v>1</v>
      </c>
      <c r="AC335" s="79" t="str">
        <f>REPLACE(INDEX(GroupVertices[Group],MATCH(Edges[[#This Row],[Vertex 1]],GroupVertices[Vertex],0)),1,1,"")</f>
        <v>2</v>
      </c>
      <c r="AD335" s="79" t="str">
        <f>REPLACE(INDEX(GroupVertices[Group],MATCH(Edges[[#This Row],[Vertex 2]],GroupVertices[Vertex],0)),1,1,"")</f>
        <v>2</v>
      </c>
      <c r="AE335" s="34"/>
      <c r="AF335" s="34"/>
      <c r="AG335" s="34"/>
      <c r="AH335" s="34"/>
      <c r="AI335" s="34"/>
      <c r="AJ335" s="34"/>
      <c r="AK335" s="34"/>
      <c r="AL335" s="34"/>
      <c r="AM335" s="34"/>
    </row>
    <row r="336" spans="1:39" ht="15">
      <c r="A336" s="65" t="s">
        <v>214</v>
      </c>
      <c r="B336" s="65" t="s">
        <v>221</v>
      </c>
      <c r="C336" s="66" t="s">
        <v>2086</v>
      </c>
      <c r="D336" s="67">
        <v>2</v>
      </c>
      <c r="E336" s="68" t="s">
        <v>133</v>
      </c>
      <c r="F336" s="69">
        <v>32</v>
      </c>
      <c r="G336" s="66"/>
      <c r="H336" s="70"/>
      <c r="I336" s="71"/>
      <c r="J336" s="71"/>
      <c r="K336" s="34"/>
      <c r="L336" s="78">
        <v>336</v>
      </c>
      <c r="M336" s="78"/>
      <c r="N336" s="73"/>
      <c r="O336" s="80" t="s">
        <v>259</v>
      </c>
      <c r="P336" s="80" t="s">
        <v>391</v>
      </c>
      <c r="Q336" s="80" t="s">
        <v>723</v>
      </c>
      <c r="R336" s="80" t="s">
        <v>1040</v>
      </c>
      <c r="S336" s="80"/>
      <c r="T336" s="80"/>
      <c r="U336" s="80"/>
      <c r="V336" s="80"/>
      <c r="W336" s="80"/>
      <c r="X336" s="80"/>
      <c r="Y336" s="80"/>
      <c r="Z336" s="80"/>
      <c r="AA336" s="80"/>
      <c r="AB336">
        <v>1</v>
      </c>
      <c r="AC336" s="79" t="str">
        <f>REPLACE(INDEX(GroupVertices[Group],MATCH(Edges[[#This Row],[Vertex 1]],GroupVertices[Vertex],0)),1,1,"")</f>
        <v>4</v>
      </c>
      <c r="AD336" s="79" t="str">
        <f>REPLACE(INDEX(GroupVertices[Group],MATCH(Edges[[#This Row],[Vertex 2]],GroupVertices[Vertex],0)),1,1,"")</f>
        <v>2</v>
      </c>
      <c r="AE336" s="34"/>
      <c r="AF336" s="34"/>
      <c r="AG336" s="34"/>
      <c r="AH336" s="34"/>
      <c r="AI336" s="34"/>
      <c r="AJ336" s="34"/>
      <c r="AK336" s="34"/>
      <c r="AL336" s="34"/>
      <c r="AM336" s="34"/>
    </row>
    <row r="337" spans="1:39" ht="15">
      <c r="A337" s="65" t="s">
        <v>214</v>
      </c>
      <c r="B337" s="65" t="s">
        <v>222</v>
      </c>
      <c r="C337" s="66" t="s">
        <v>2086</v>
      </c>
      <c r="D337" s="67">
        <v>2</v>
      </c>
      <c r="E337" s="68" t="s">
        <v>133</v>
      </c>
      <c r="F337" s="69">
        <v>32</v>
      </c>
      <c r="G337" s="66"/>
      <c r="H337" s="70"/>
      <c r="I337" s="71"/>
      <c r="J337" s="71"/>
      <c r="K337" s="34"/>
      <c r="L337" s="78">
        <v>337</v>
      </c>
      <c r="M337" s="78"/>
      <c r="N337" s="73"/>
      <c r="O337" s="80" t="s">
        <v>259</v>
      </c>
      <c r="P337" s="80" t="s">
        <v>392</v>
      </c>
      <c r="Q337" s="80" t="s">
        <v>724</v>
      </c>
      <c r="R337" s="80" t="s">
        <v>1041</v>
      </c>
      <c r="S337" s="80"/>
      <c r="T337" s="80"/>
      <c r="U337" s="80"/>
      <c r="V337" s="80"/>
      <c r="W337" s="80"/>
      <c r="X337" s="80"/>
      <c r="Y337" s="80"/>
      <c r="Z337" s="80"/>
      <c r="AA337" s="80"/>
      <c r="AB337">
        <v>1</v>
      </c>
      <c r="AC337" s="79" t="str">
        <f>REPLACE(INDEX(GroupVertices[Group],MATCH(Edges[[#This Row],[Vertex 1]],GroupVertices[Vertex],0)),1,1,"")</f>
        <v>4</v>
      </c>
      <c r="AD337" s="79" t="str">
        <f>REPLACE(INDEX(GroupVertices[Group],MATCH(Edges[[#This Row],[Vertex 2]],GroupVertices[Vertex],0)),1,1,"")</f>
        <v>6</v>
      </c>
      <c r="AE337" s="34"/>
      <c r="AF337" s="34"/>
      <c r="AG337" s="34"/>
      <c r="AH337" s="34"/>
      <c r="AI337" s="34"/>
      <c r="AJ337" s="34"/>
      <c r="AK337" s="34"/>
      <c r="AL337" s="34"/>
      <c r="AM337" s="34"/>
    </row>
    <row r="338" spans="1:39" ht="15">
      <c r="A338" s="65" t="s">
        <v>214</v>
      </c>
      <c r="B338" s="65" t="s">
        <v>224</v>
      </c>
      <c r="C338" s="66" t="s">
        <v>2092</v>
      </c>
      <c r="D338" s="67">
        <v>6</v>
      </c>
      <c r="E338" s="68" t="s">
        <v>137</v>
      </c>
      <c r="F338" s="69">
        <v>12.5</v>
      </c>
      <c r="G338" s="66"/>
      <c r="H338" s="70"/>
      <c r="I338" s="71"/>
      <c r="J338" s="71"/>
      <c r="K338" s="34"/>
      <c r="L338" s="78">
        <v>338</v>
      </c>
      <c r="M338" s="78"/>
      <c r="N338" s="73"/>
      <c r="O338" s="80" t="s">
        <v>259</v>
      </c>
      <c r="P338" s="80" t="s">
        <v>393</v>
      </c>
      <c r="Q338" s="80" t="s">
        <v>725</v>
      </c>
      <c r="R338" s="80" t="s">
        <v>1042</v>
      </c>
      <c r="S338" s="80"/>
      <c r="T338" s="80"/>
      <c r="U338" s="80"/>
      <c r="V338" s="80"/>
      <c r="W338" s="80"/>
      <c r="X338" s="80"/>
      <c r="Y338" s="80"/>
      <c r="Z338" s="80"/>
      <c r="AA338" s="80"/>
      <c r="AB338">
        <v>10</v>
      </c>
      <c r="AC338" s="79" t="str">
        <f>REPLACE(INDEX(GroupVertices[Group],MATCH(Edges[[#This Row],[Vertex 1]],GroupVertices[Vertex],0)),1,1,"")</f>
        <v>4</v>
      </c>
      <c r="AD338" s="79" t="str">
        <f>REPLACE(INDEX(GroupVertices[Group],MATCH(Edges[[#This Row],[Vertex 2]],GroupVertices[Vertex],0)),1,1,"")</f>
        <v>4</v>
      </c>
      <c r="AE338" s="34"/>
      <c r="AF338" s="34"/>
      <c r="AG338" s="34"/>
      <c r="AH338" s="34"/>
      <c r="AI338" s="34"/>
      <c r="AJ338" s="34"/>
      <c r="AK338" s="34"/>
      <c r="AL338" s="34"/>
      <c r="AM338" s="34"/>
    </row>
    <row r="339" spans="1:39" ht="15">
      <c r="A339" s="65" t="s">
        <v>214</v>
      </c>
      <c r="B339" s="65" t="s">
        <v>224</v>
      </c>
      <c r="C339" s="66" t="s">
        <v>2092</v>
      </c>
      <c r="D339" s="67">
        <v>6</v>
      </c>
      <c r="E339" s="68" t="s">
        <v>137</v>
      </c>
      <c r="F339" s="69">
        <v>12.5</v>
      </c>
      <c r="G339" s="66"/>
      <c r="H339" s="70"/>
      <c r="I339" s="71"/>
      <c r="J339" s="71"/>
      <c r="K339" s="34"/>
      <c r="L339" s="78">
        <v>339</v>
      </c>
      <c r="M339" s="78"/>
      <c r="N339" s="73"/>
      <c r="O339" s="80" t="s">
        <v>259</v>
      </c>
      <c r="P339" s="80" t="s">
        <v>394</v>
      </c>
      <c r="Q339" s="80" t="s">
        <v>726</v>
      </c>
      <c r="R339" s="80" t="s">
        <v>1043</v>
      </c>
      <c r="S339" s="80"/>
      <c r="T339" s="80"/>
      <c r="U339" s="80"/>
      <c r="V339" s="80"/>
      <c r="W339" s="80"/>
      <c r="X339" s="80"/>
      <c r="Y339" s="80"/>
      <c r="Z339" s="80"/>
      <c r="AA339" s="80"/>
      <c r="AB339">
        <v>10</v>
      </c>
      <c r="AC339" s="79" t="str">
        <f>REPLACE(INDEX(GroupVertices[Group],MATCH(Edges[[#This Row],[Vertex 1]],GroupVertices[Vertex],0)),1,1,"")</f>
        <v>4</v>
      </c>
      <c r="AD339" s="79" t="str">
        <f>REPLACE(INDEX(GroupVertices[Group],MATCH(Edges[[#This Row],[Vertex 2]],GroupVertices[Vertex],0)),1,1,"")</f>
        <v>4</v>
      </c>
      <c r="AE339" s="34"/>
      <c r="AF339" s="34"/>
      <c r="AG339" s="34"/>
      <c r="AH339" s="34"/>
      <c r="AI339" s="34"/>
      <c r="AJ339" s="34"/>
      <c r="AK339" s="34"/>
      <c r="AL339" s="34"/>
      <c r="AM339" s="34"/>
    </row>
    <row r="340" spans="1:39" ht="15">
      <c r="A340" s="65" t="s">
        <v>214</v>
      </c>
      <c r="B340" s="65" t="s">
        <v>224</v>
      </c>
      <c r="C340" s="66" t="s">
        <v>2092</v>
      </c>
      <c r="D340" s="67">
        <v>6</v>
      </c>
      <c r="E340" s="68" t="s">
        <v>137</v>
      </c>
      <c r="F340" s="69">
        <v>12.5</v>
      </c>
      <c r="G340" s="66"/>
      <c r="H340" s="70"/>
      <c r="I340" s="71"/>
      <c r="J340" s="71"/>
      <c r="K340" s="34"/>
      <c r="L340" s="78">
        <v>340</v>
      </c>
      <c r="M340" s="78"/>
      <c r="N340" s="73"/>
      <c r="O340" s="80" t="s">
        <v>259</v>
      </c>
      <c r="P340" s="80" t="s">
        <v>394</v>
      </c>
      <c r="Q340" s="80" t="s">
        <v>726</v>
      </c>
      <c r="R340" s="80" t="s">
        <v>1044</v>
      </c>
      <c r="S340" s="80"/>
      <c r="T340" s="80"/>
      <c r="U340" s="80"/>
      <c r="V340" s="80"/>
      <c r="W340" s="80"/>
      <c r="X340" s="80"/>
      <c r="Y340" s="80"/>
      <c r="Z340" s="80"/>
      <c r="AA340" s="80"/>
      <c r="AB340">
        <v>10</v>
      </c>
      <c r="AC340" s="79" t="str">
        <f>REPLACE(INDEX(GroupVertices[Group],MATCH(Edges[[#This Row],[Vertex 1]],GroupVertices[Vertex],0)),1,1,"")</f>
        <v>4</v>
      </c>
      <c r="AD340" s="79" t="str">
        <f>REPLACE(INDEX(GroupVertices[Group],MATCH(Edges[[#This Row],[Vertex 2]],GroupVertices[Vertex],0)),1,1,"")</f>
        <v>4</v>
      </c>
      <c r="AE340" s="34"/>
      <c r="AF340" s="34"/>
      <c r="AG340" s="34"/>
      <c r="AH340" s="34"/>
      <c r="AI340" s="34"/>
      <c r="AJ340" s="34"/>
      <c r="AK340" s="34"/>
      <c r="AL340" s="34"/>
      <c r="AM340" s="34"/>
    </row>
    <row r="341" spans="1:39" ht="15">
      <c r="A341" s="65" t="s">
        <v>214</v>
      </c>
      <c r="B341" s="65" t="s">
        <v>224</v>
      </c>
      <c r="C341" s="66" t="s">
        <v>2092</v>
      </c>
      <c r="D341" s="67">
        <v>6</v>
      </c>
      <c r="E341" s="68" t="s">
        <v>137</v>
      </c>
      <c r="F341" s="69">
        <v>12.5</v>
      </c>
      <c r="G341" s="66"/>
      <c r="H341" s="70"/>
      <c r="I341" s="71"/>
      <c r="J341" s="71"/>
      <c r="K341" s="34"/>
      <c r="L341" s="78">
        <v>341</v>
      </c>
      <c r="M341" s="78"/>
      <c r="N341" s="73"/>
      <c r="O341" s="80" t="s">
        <v>259</v>
      </c>
      <c r="P341" s="80" t="s">
        <v>394</v>
      </c>
      <c r="Q341" s="80" t="s">
        <v>727</v>
      </c>
      <c r="R341" s="80" t="s">
        <v>1043</v>
      </c>
      <c r="S341" s="80"/>
      <c r="T341" s="80"/>
      <c r="U341" s="80"/>
      <c r="V341" s="80"/>
      <c r="W341" s="80"/>
      <c r="X341" s="80"/>
      <c r="Y341" s="80"/>
      <c r="Z341" s="80"/>
      <c r="AA341" s="80"/>
      <c r="AB341">
        <v>10</v>
      </c>
      <c r="AC341" s="79" t="str">
        <f>REPLACE(INDEX(GroupVertices[Group],MATCH(Edges[[#This Row],[Vertex 1]],GroupVertices[Vertex],0)),1,1,"")</f>
        <v>4</v>
      </c>
      <c r="AD341" s="79" t="str">
        <f>REPLACE(INDEX(GroupVertices[Group],MATCH(Edges[[#This Row],[Vertex 2]],GroupVertices[Vertex],0)),1,1,"")</f>
        <v>4</v>
      </c>
      <c r="AE341" s="34"/>
      <c r="AF341" s="34"/>
      <c r="AG341" s="34"/>
      <c r="AH341" s="34"/>
      <c r="AI341" s="34"/>
      <c r="AJ341" s="34"/>
      <c r="AK341" s="34"/>
      <c r="AL341" s="34"/>
      <c r="AM341" s="34"/>
    </row>
    <row r="342" spans="1:39" ht="15">
      <c r="A342" s="65" t="s">
        <v>214</v>
      </c>
      <c r="B342" s="65" t="s">
        <v>224</v>
      </c>
      <c r="C342" s="66" t="s">
        <v>2092</v>
      </c>
      <c r="D342" s="67">
        <v>6</v>
      </c>
      <c r="E342" s="68" t="s">
        <v>137</v>
      </c>
      <c r="F342" s="69">
        <v>12.5</v>
      </c>
      <c r="G342" s="66"/>
      <c r="H342" s="70"/>
      <c r="I342" s="71"/>
      <c r="J342" s="71"/>
      <c r="K342" s="34"/>
      <c r="L342" s="78">
        <v>342</v>
      </c>
      <c r="M342" s="78"/>
      <c r="N342" s="73"/>
      <c r="O342" s="80" t="s">
        <v>259</v>
      </c>
      <c r="P342" s="80" t="s">
        <v>394</v>
      </c>
      <c r="Q342" s="80" t="s">
        <v>727</v>
      </c>
      <c r="R342" s="80" t="s">
        <v>1044</v>
      </c>
      <c r="S342" s="80"/>
      <c r="T342" s="80"/>
      <c r="U342" s="80"/>
      <c r="V342" s="80"/>
      <c r="W342" s="80"/>
      <c r="X342" s="80"/>
      <c r="Y342" s="80"/>
      <c r="Z342" s="80"/>
      <c r="AA342" s="80"/>
      <c r="AB342">
        <v>10</v>
      </c>
      <c r="AC342" s="79" t="str">
        <f>REPLACE(INDEX(GroupVertices[Group],MATCH(Edges[[#This Row],[Vertex 1]],GroupVertices[Vertex],0)),1,1,"")</f>
        <v>4</v>
      </c>
      <c r="AD342" s="79" t="str">
        <f>REPLACE(INDEX(GroupVertices[Group],MATCH(Edges[[#This Row],[Vertex 2]],GroupVertices[Vertex],0)),1,1,"")</f>
        <v>4</v>
      </c>
      <c r="AE342" s="34"/>
      <c r="AF342" s="34"/>
      <c r="AG342" s="34"/>
      <c r="AH342" s="34"/>
      <c r="AI342" s="34"/>
      <c r="AJ342" s="34"/>
      <c r="AK342" s="34"/>
      <c r="AL342" s="34"/>
      <c r="AM342" s="34"/>
    </row>
    <row r="343" spans="1:39" ht="15">
      <c r="A343" s="65" t="s">
        <v>214</v>
      </c>
      <c r="B343" s="65" t="s">
        <v>224</v>
      </c>
      <c r="C343" s="66" t="s">
        <v>2092</v>
      </c>
      <c r="D343" s="67">
        <v>6</v>
      </c>
      <c r="E343" s="68" t="s">
        <v>137</v>
      </c>
      <c r="F343" s="69">
        <v>12.5</v>
      </c>
      <c r="G343" s="66"/>
      <c r="H343" s="70"/>
      <c r="I343" s="71"/>
      <c r="J343" s="71"/>
      <c r="K343" s="34"/>
      <c r="L343" s="78">
        <v>343</v>
      </c>
      <c r="M343" s="78"/>
      <c r="N343" s="73"/>
      <c r="O343" s="80" t="s">
        <v>259</v>
      </c>
      <c r="P343" s="80" t="s">
        <v>394</v>
      </c>
      <c r="Q343" s="80" t="s">
        <v>728</v>
      </c>
      <c r="R343" s="80" t="s">
        <v>1043</v>
      </c>
      <c r="S343" s="80"/>
      <c r="T343" s="80"/>
      <c r="U343" s="80"/>
      <c r="V343" s="80"/>
      <c r="W343" s="80"/>
      <c r="X343" s="80"/>
      <c r="Y343" s="80"/>
      <c r="Z343" s="80"/>
      <c r="AA343" s="80"/>
      <c r="AB343">
        <v>10</v>
      </c>
      <c r="AC343" s="79" t="str">
        <f>REPLACE(INDEX(GroupVertices[Group],MATCH(Edges[[#This Row],[Vertex 1]],GroupVertices[Vertex],0)),1,1,"")</f>
        <v>4</v>
      </c>
      <c r="AD343" s="79" t="str">
        <f>REPLACE(INDEX(GroupVertices[Group],MATCH(Edges[[#This Row],[Vertex 2]],GroupVertices[Vertex],0)),1,1,"")</f>
        <v>4</v>
      </c>
      <c r="AE343" s="34"/>
      <c r="AF343" s="34"/>
      <c r="AG343" s="34"/>
      <c r="AH343" s="34"/>
      <c r="AI343" s="34"/>
      <c r="AJ343" s="34"/>
      <c r="AK343" s="34"/>
      <c r="AL343" s="34"/>
      <c r="AM343" s="34"/>
    </row>
    <row r="344" spans="1:39" ht="15">
      <c r="A344" s="65" t="s">
        <v>214</v>
      </c>
      <c r="B344" s="65" t="s">
        <v>224</v>
      </c>
      <c r="C344" s="66" t="s">
        <v>2092</v>
      </c>
      <c r="D344" s="67">
        <v>6</v>
      </c>
      <c r="E344" s="68" t="s">
        <v>137</v>
      </c>
      <c r="F344" s="69">
        <v>12.5</v>
      </c>
      <c r="G344" s="66"/>
      <c r="H344" s="70"/>
      <c r="I344" s="71"/>
      <c r="J344" s="71"/>
      <c r="K344" s="34"/>
      <c r="L344" s="78">
        <v>344</v>
      </c>
      <c r="M344" s="78"/>
      <c r="N344" s="73"/>
      <c r="O344" s="80" t="s">
        <v>259</v>
      </c>
      <c r="P344" s="80" t="s">
        <v>394</v>
      </c>
      <c r="Q344" s="80" t="s">
        <v>728</v>
      </c>
      <c r="R344" s="80" t="s">
        <v>1044</v>
      </c>
      <c r="S344" s="80"/>
      <c r="T344" s="80"/>
      <c r="U344" s="80"/>
      <c r="V344" s="80"/>
      <c r="W344" s="80"/>
      <c r="X344" s="80"/>
      <c r="Y344" s="80"/>
      <c r="Z344" s="80"/>
      <c r="AA344" s="80"/>
      <c r="AB344">
        <v>10</v>
      </c>
      <c r="AC344" s="79" t="str">
        <f>REPLACE(INDEX(GroupVertices[Group],MATCH(Edges[[#This Row],[Vertex 1]],GroupVertices[Vertex],0)),1,1,"")</f>
        <v>4</v>
      </c>
      <c r="AD344" s="79" t="str">
        <f>REPLACE(INDEX(GroupVertices[Group],MATCH(Edges[[#This Row],[Vertex 2]],GroupVertices[Vertex],0)),1,1,"")</f>
        <v>4</v>
      </c>
      <c r="AE344" s="34"/>
      <c r="AF344" s="34"/>
      <c r="AG344" s="34"/>
      <c r="AH344" s="34"/>
      <c r="AI344" s="34"/>
      <c r="AJ344" s="34"/>
      <c r="AK344" s="34"/>
      <c r="AL344" s="34"/>
      <c r="AM344" s="34"/>
    </row>
    <row r="345" spans="1:39" ht="15">
      <c r="A345" s="65" t="s">
        <v>214</v>
      </c>
      <c r="B345" s="65" t="s">
        <v>224</v>
      </c>
      <c r="C345" s="66" t="s">
        <v>2092</v>
      </c>
      <c r="D345" s="67">
        <v>6</v>
      </c>
      <c r="E345" s="68" t="s">
        <v>137</v>
      </c>
      <c r="F345" s="69">
        <v>12.5</v>
      </c>
      <c r="G345" s="66"/>
      <c r="H345" s="70"/>
      <c r="I345" s="71"/>
      <c r="J345" s="71"/>
      <c r="K345" s="34"/>
      <c r="L345" s="78">
        <v>345</v>
      </c>
      <c r="M345" s="78"/>
      <c r="N345" s="73"/>
      <c r="O345" s="80" t="s">
        <v>259</v>
      </c>
      <c r="P345" s="80" t="s">
        <v>394</v>
      </c>
      <c r="Q345" s="80" t="s">
        <v>729</v>
      </c>
      <c r="R345" s="80" t="s">
        <v>1043</v>
      </c>
      <c r="S345" s="80"/>
      <c r="T345" s="80"/>
      <c r="U345" s="80"/>
      <c r="V345" s="80"/>
      <c r="W345" s="80"/>
      <c r="X345" s="80"/>
      <c r="Y345" s="80"/>
      <c r="Z345" s="80"/>
      <c r="AA345" s="80"/>
      <c r="AB345">
        <v>10</v>
      </c>
      <c r="AC345" s="79" t="str">
        <f>REPLACE(INDEX(GroupVertices[Group],MATCH(Edges[[#This Row],[Vertex 1]],GroupVertices[Vertex],0)),1,1,"")</f>
        <v>4</v>
      </c>
      <c r="AD345" s="79" t="str">
        <f>REPLACE(INDEX(GroupVertices[Group],MATCH(Edges[[#This Row],[Vertex 2]],GroupVertices[Vertex],0)),1,1,"")</f>
        <v>4</v>
      </c>
      <c r="AE345" s="34"/>
      <c r="AF345" s="34"/>
      <c r="AG345" s="34"/>
      <c r="AH345" s="34"/>
      <c r="AI345" s="34"/>
      <c r="AJ345" s="34"/>
      <c r="AK345" s="34"/>
      <c r="AL345" s="34"/>
      <c r="AM345" s="34"/>
    </row>
    <row r="346" spans="1:39" ht="15">
      <c r="A346" s="65" t="s">
        <v>214</v>
      </c>
      <c r="B346" s="65" t="s">
        <v>224</v>
      </c>
      <c r="C346" s="66" t="s">
        <v>2092</v>
      </c>
      <c r="D346" s="67">
        <v>6</v>
      </c>
      <c r="E346" s="68" t="s">
        <v>137</v>
      </c>
      <c r="F346" s="69">
        <v>12.5</v>
      </c>
      <c r="G346" s="66"/>
      <c r="H346" s="70"/>
      <c r="I346" s="71"/>
      <c r="J346" s="71"/>
      <c r="K346" s="34"/>
      <c r="L346" s="78">
        <v>346</v>
      </c>
      <c r="M346" s="78"/>
      <c r="N346" s="73"/>
      <c r="O346" s="80" t="s">
        <v>259</v>
      </c>
      <c r="P346" s="80" t="s">
        <v>394</v>
      </c>
      <c r="Q346" s="80" t="s">
        <v>729</v>
      </c>
      <c r="R346" s="80" t="s">
        <v>1044</v>
      </c>
      <c r="S346" s="80"/>
      <c r="T346" s="80"/>
      <c r="U346" s="80"/>
      <c r="V346" s="80"/>
      <c r="W346" s="80"/>
      <c r="X346" s="80"/>
      <c r="Y346" s="80"/>
      <c r="Z346" s="80"/>
      <c r="AA346" s="80"/>
      <c r="AB346">
        <v>10</v>
      </c>
      <c r="AC346" s="79" t="str">
        <f>REPLACE(INDEX(GroupVertices[Group],MATCH(Edges[[#This Row],[Vertex 1]],GroupVertices[Vertex],0)),1,1,"")</f>
        <v>4</v>
      </c>
      <c r="AD346" s="79" t="str">
        <f>REPLACE(INDEX(GroupVertices[Group],MATCH(Edges[[#This Row],[Vertex 2]],GroupVertices[Vertex],0)),1,1,"")</f>
        <v>4</v>
      </c>
      <c r="AE346" s="34"/>
      <c r="AF346" s="34"/>
      <c r="AG346" s="34"/>
      <c r="AH346" s="34"/>
      <c r="AI346" s="34"/>
      <c r="AJ346" s="34"/>
      <c r="AK346" s="34"/>
      <c r="AL346" s="34"/>
      <c r="AM346" s="34"/>
    </row>
    <row r="347" spans="1:39" ht="15">
      <c r="A347" s="65" t="s">
        <v>214</v>
      </c>
      <c r="B347" s="65" t="s">
        <v>224</v>
      </c>
      <c r="C347" s="66" t="s">
        <v>2092</v>
      </c>
      <c r="D347" s="67">
        <v>6</v>
      </c>
      <c r="E347" s="68" t="s">
        <v>137</v>
      </c>
      <c r="F347" s="69">
        <v>12.5</v>
      </c>
      <c r="G347" s="66"/>
      <c r="H347" s="70"/>
      <c r="I347" s="71"/>
      <c r="J347" s="71"/>
      <c r="K347" s="34"/>
      <c r="L347" s="78">
        <v>347</v>
      </c>
      <c r="M347" s="78"/>
      <c r="N347" s="73"/>
      <c r="O347" s="80" t="s">
        <v>259</v>
      </c>
      <c r="P347" s="80" t="s">
        <v>318</v>
      </c>
      <c r="Q347" s="80" t="s">
        <v>603</v>
      </c>
      <c r="R347" s="80" t="s">
        <v>693</v>
      </c>
      <c r="S347" s="80"/>
      <c r="T347" s="80"/>
      <c r="U347" s="80"/>
      <c r="V347" s="80"/>
      <c r="W347" s="80"/>
      <c r="X347" s="80"/>
      <c r="Y347" s="80"/>
      <c r="Z347" s="80"/>
      <c r="AA347" s="80"/>
      <c r="AB347">
        <v>10</v>
      </c>
      <c r="AC347" s="79" t="str">
        <f>REPLACE(INDEX(GroupVertices[Group],MATCH(Edges[[#This Row],[Vertex 1]],GroupVertices[Vertex],0)),1,1,"")</f>
        <v>4</v>
      </c>
      <c r="AD347" s="79" t="str">
        <f>REPLACE(INDEX(GroupVertices[Group],MATCH(Edges[[#This Row],[Vertex 2]],GroupVertices[Vertex],0)),1,1,"")</f>
        <v>4</v>
      </c>
      <c r="AE347" s="34"/>
      <c r="AF347" s="34"/>
      <c r="AG347" s="34"/>
      <c r="AH347" s="34"/>
      <c r="AI347" s="34"/>
      <c r="AJ347" s="34"/>
      <c r="AK347" s="34"/>
      <c r="AL347" s="34"/>
      <c r="AM347" s="34"/>
    </row>
    <row r="348" spans="1:39" ht="15">
      <c r="A348" s="65" t="s">
        <v>214</v>
      </c>
      <c r="B348" s="65" t="s">
        <v>210</v>
      </c>
      <c r="C348" s="66" t="s">
        <v>2086</v>
      </c>
      <c r="D348" s="67">
        <v>2</v>
      </c>
      <c r="E348" s="68" t="s">
        <v>133</v>
      </c>
      <c r="F348" s="69">
        <v>32</v>
      </c>
      <c r="G348" s="66"/>
      <c r="H348" s="70"/>
      <c r="I348" s="71"/>
      <c r="J348" s="71"/>
      <c r="K348" s="34"/>
      <c r="L348" s="78">
        <v>348</v>
      </c>
      <c r="M348" s="78"/>
      <c r="N348" s="73"/>
      <c r="O348" s="80" t="s">
        <v>259</v>
      </c>
      <c r="P348" s="80" t="s">
        <v>318</v>
      </c>
      <c r="Q348" s="80" t="s">
        <v>603</v>
      </c>
      <c r="R348" s="80" t="s">
        <v>697</v>
      </c>
      <c r="S348" s="80"/>
      <c r="T348" s="80"/>
      <c r="U348" s="80"/>
      <c r="V348" s="80"/>
      <c r="W348" s="80"/>
      <c r="X348" s="80"/>
      <c r="Y348" s="80"/>
      <c r="Z348" s="80"/>
      <c r="AA348" s="80"/>
      <c r="AB348">
        <v>1</v>
      </c>
      <c r="AC348" s="79" t="str">
        <f>REPLACE(INDEX(GroupVertices[Group],MATCH(Edges[[#This Row],[Vertex 1]],GroupVertices[Vertex],0)),1,1,"")</f>
        <v>4</v>
      </c>
      <c r="AD348" s="79" t="str">
        <f>REPLACE(INDEX(GroupVertices[Group],MATCH(Edges[[#This Row],[Vertex 2]],GroupVertices[Vertex],0)),1,1,"")</f>
        <v>4</v>
      </c>
      <c r="AE348" s="34"/>
      <c r="AF348" s="34"/>
      <c r="AG348" s="34"/>
      <c r="AH348" s="34"/>
      <c r="AI348" s="34"/>
      <c r="AJ348" s="34"/>
      <c r="AK348" s="34"/>
      <c r="AL348" s="34"/>
      <c r="AM348" s="34"/>
    </row>
    <row r="349" spans="1:39" ht="15">
      <c r="A349" s="65" t="s">
        <v>214</v>
      </c>
      <c r="B349" s="65" t="s">
        <v>212</v>
      </c>
      <c r="C349" s="66" t="s">
        <v>2087</v>
      </c>
      <c r="D349" s="67">
        <v>2.8</v>
      </c>
      <c r="E349" s="68" t="s">
        <v>137</v>
      </c>
      <c r="F349" s="69">
        <v>29.833333333333332</v>
      </c>
      <c r="G349" s="66"/>
      <c r="H349" s="70"/>
      <c r="I349" s="71"/>
      <c r="J349" s="71"/>
      <c r="K349" s="34"/>
      <c r="L349" s="78">
        <v>349</v>
      </c>
      <c r="M349" s="78"/>
      <c r="N349" s="73"/>
      <c r="O349" s="80" t="s">
        <v>259</v>
      </c>
      <c r="P349" s="80" t="s">
        <v>374</v>
      </c>
      <c r="Q349" s="80" t="s">
        <v>701</v>
      </c>
      <c r="R349" s="80" t="s">
        <v>699</v>
      </c>
      <c r="S349" s="80"/>
      <c r="T349" s="80"/>
      <c r="U349" s="80"/>
      <c r="V349" s="80"/>
      <c r="W349" s="80"/>
      <c r="X349" s="80"/>
      <c r="Y349" s="80"/>
      <c r="Z349" s="80"/>
      <c r="AA349" s="80"/>
      <c r="AB349">
        <v>2</v>
      </c>
      <c r="AC349" s="79" t="str">
        <f>REPLACE(INDEX(GroupVertices[Group],MATCH(Edges[[#This Row],[Vertex 1]],GroupVertices[Vertex],0)),1,1,"")</f>
        <v>4</v>
      </c>
      <c r="AD349" s="79" t="str">
        <f>REPLACE(INDEX(GroupVertices[Group],MATCH(Edges[[#This Row],[Vertex 2]],GroupVertices[Vertex],0)),1,1,"")</f>
        <v>4</v>
      </c>
      <c r="AE349" s="34"/>
      <c r="AF349" s="34"/>
      <c r="AG349" s="34"/>
      <c r="AH349" s="34"/>
      <c r="AI349" s="34"/>
      <c r="AJ349" s="34"/>
      <c r="AK349" s="34"/>
      <c r="AL349" s="34"/>
      <c r="AM349" s="34"/>
    </row>
    <row r="350" spans="1:39" ht="15">
      <c r="A350" s="65" t="s">
        <v>214</v>
      </c>
      <c r="B350" s="65" t="s">
        <v>212</v>
      </c>
      <c r="C350" s="66" t="s">
        <v>2087</v>
      </c>
      <c r="D350" s="67">
        <v>2.8</v>
      </c>
      <c r="E350" s="68" t="s">
        <v>137</v>
      </c>
      <c r="F350" s="69">
        <v>29.833333333333332</v>
      </c>
      <c r="G350" s="66"/>
      <c r="H350" s="70"/>
      <c r="I350" s="71"/>
      <c r="J350" s="71"/>
      <c r="K350" s="34"/>
      <c r="L350" s="78">
        <v>350</v>
      </c>
      <c r="M350" s="78"/>
      <c r="N350" s="73"/>
      <c r="O350" s="80" t="s">
        <v>259</v>
      </c>
      <c r="P350" s="80" t="s">
        <v>345</v>
      </c>
      <c r="Q350" s="80" t="s">
        <v>653</v>
      </c>
      <c r="R350" s="80" t="s">
        <v>687</v>
      </c>
      <c r="S350" s="80"/>
      <c r="T350" s="80"/>
      <c r="U350" s="80"/>
      <c r="V350" s="80"/>
      <c r="W350" s="80"/>
      <c r="X350" s="80"/>
      <c r="Y350" s="80"/>
      <c r="Z350" s="80"/>
      <c r="AA350" s="80"/>
      <c r="AB350">
        <v>2</v>
      </c>
      <c r="AC350" s="79" t="str">
        <f>REPLACE(INDEX(GroupVertices[Group],MATCH(Edges[[#This Row],[Vertex 1]],GroupVertices[Vertex],0)),1,1,"")</f>
        <v>4</v>
      </c>
      <c r="AD350" s="79" t="str">
        <f>REPLACE(INDEX(GroupVertices[Group],MATCH(Edges[[#This Row],[Vertex 2]],GroupVertices[Vertex],0)),1,1,"")</f>
        <v>4</v>
      </c>
      <c r="AE350" s="34"/>
      <c r="AF350" s="34"/>
      <c r="AG350" s="34"/>
      <c r="AH350" s="34"/>
      <c r="AI350" s="34"/>
      <c r="AJ350" s="34"/>
      <c r="AK350" s="34"/>
      <c r="AL350" s="34"/>
      <c r="AM350" s="34"/>
    </row>
    <row r="351" spans="1:39" ht="15">
      <c r="A351" s="65" t="s">
        <v>214</v>
      </c>
      <c r="B351" s="65" t="s">
        <v>198</v>
      </c>
      <c r="C351" s="66" t="s">
        <v>2086</v>
      </c>
      <c r="D351" s="67">
        <v>2</v>
      </c>
      <c r="E351" s="68" t="s">
        <v>133</v>
      </c>
      <c r="F351" s="69">
        <v>32</v>
      </c>
      <c r="G351" s="66"/>
      <c r="H351" s="70"/>
      <c r="I351" s="71"/>
      <c r="J351" s="71"/>
      <c r="K351" s="34"/>
      <c r="L351" s="78">
        <v>351</v>
      </c>
      <c r="M351" s="78"/>
      <c r="N351" s="73"/>
      <c r="O351" s="80" t="s">
        <v>259</v>
      </c>
      <c r="P351" s="80" t="s">
        <v>318</v>
      </c>
      <c r="Q351" s="80" t="s">
        <v>603</v>
      </c>
      <c r="R351" s="80" t="s">
        <v>599</v>
      </c>
      <c r="S351" s="80"/>
      <c r="T351" s="80"/>
      <c r="U351" s="80"/>
      <c r="V351" s="80"/>
      <c r="W351" s="80"/>
      <c r="X351" s="80"/>
      <c r="Y351" s="80"/>
      <c r="Z351" s="80"/>
      <c r="AA351" s="80"/>
      <c r="AB351">
        <v>1</v>
      </c>
      <c r="AC351" s="79" t="str">
        <f>REPLACE(INDEX(GroupVertices[Group],MATCH(Edges[[#This Row],[Vertex 1]],GroupVertices[Vertex],0)),1,1,"")</f>
        <v>4</v>
      </c>
      <c r="AD351" s="79" t="str">
        <f>REPLACE(INDEX(GroupVertices[Group],MATCH(Edges[[#This Row],[Vertex 2]],GroupVertices[Vertex],0)),1,1,"")</f>
        <v>3</v>
      </c>
      <c r="AE351" s="34"/>
      <c r="AF351" s="34"/>
      <c r="AG351" s="34"/>
      <c r="AH351" s="34"/>
      <c r="AI351" s="34"/>
      <c r="AJ351" s="34"/>
      <c r="AK351" s="34"/>
      <c r="AL351" s="34"/>
      <c r="AM351" s="34"/>
    </row>
    <row r="352" spans="1:39" ht="15">
      <c r="A352" s="65" t="s">
        <v>214</v>
      </c>
      <c r="B352" s="65" t="s">
        <v>194</v>
      </c>
      <c r="C352" s="66" t="s">
        <v>2093</v>
      </c>
      <c r="D352" s="67">
        <v>6</v>
      </c>
      <c r="E352" s="68" t="s">
        <v>137</v>
      </c>
      <c r="F352" s="69">
        <v>6</v>
      </c>
      <c r="G352" s="66"/>
      <c r="H352" s="70"/>
      <c r="I352" s="71"/>
      <c r="J352" s="71"/>
      <c r="K352" s="34"/>
      <c r="L352" s="78">
        <v>352</v>
      </c>
      <c r="M352" s="78"/>
      <c r="N352" s="73"/>
      <c r="O352" s="80" t="s">
        <v>259</v>
      </c>
      <c r="P352" s="80" t="s">
        <v>394</v>
      </c>
      <c r="Q352" s="80" t="s">
        <v>726</v>
      </c>
      <c r="R352" s="80" t="s">
        <v>746</v>
      </c>
      <c r="S352" s="80"/>
      <c r="T352" s="80"/>
      <c r="U352" s="80"/>
      <c r="V352" s="80"/>
      <c r="W352" s="80"/>
      <c r="X352" s="80"/>
      <c r="Y352" s="80"/>
      <c r="Z352" s="80"/>
      <c r="AA352" s="80"/>
      <c r="AB352">
        <v>13</v>
      </c>
      <c r="AC352" s="79" t="str">
        <f>REPLACE(INDEX(GroupVertices[Group],MATCH(Edges[[#This Row],[Vertex 1]],GroupVertices[Vertex],0)),1,1,"")</f>
        <v>4</v>
      </c>
      <c r="AD352" s="79" t="str">
        <f>REPLACE(INDEX(GroupVertices[Group],MATCH(Edges[[#This Row],[Vertex 2]],GroupVertices[Vertex],0)),1,1,"")</f>
        <v>3</v>
      </c>
      <c r="AE352" s="34"/>
      <c r="AF352" s="34"/>
      <c r="AG352" s="34"/>
      <c r="AH352" s="34"/>
      <c r="AI352" s="34"/>
      <c r="AJ352" s="34"/>
      <c r="AK352" s="34"/>
      <c r="AL352" s="34"/>
      <c r="AM352" s="34"/>
    </row>
    <row r="353" spans="1:39" ht="15">
      <c r="A353" s="65" t="s">
        <v>214</v>
      </c>
      <c r="B353" s="65" t="s">
        <v>194</v>
      </c>
      <c r="C353" s="66" t="s">
        <v>2093</v>
      </c>
      <c r="D353" s="67">
        <v>6</v>
      </c>
      <c r="E353" s="68" t="s">
        <v>137</v>
      </c>
      <c r="F353" s="69">
        <v>6</v>
      </c>
      <c r="G353" s="66"/>
      <c r="H353" s="70"/>
      <c r="I353" s="71"/>
      <c r="J353" s="71"/>
      <c r="K353" s="34"/>
      <c r="L353" s="78">
        <v>353</v>
      </c>
      <c r="M353" s="78"/>
      <c r="N353" s="73"/>
      <c r="O353" s="80" t="s">
        <v>259</v>
      </c>
      <c r="P353" s="80" t="s">
        <v>394</v>
      </c>
      <c r="Q353" s="80" t="s">
        <v>726</v>
      </c>
      <c r="R353" s="80" t="s">
        <v>747</v>
      </c>
      <c r="S353" s="80"/>
      <c r="T353" s="80"/>
      <c r="U353" s="80"/>
      <c r="V353" s="80"/>
      <c r="W353" s="80"/>
      <c r="X353" s="80"/>
      <c r="Y353" s="80"/>
      <c r="Z353" s="80"/>
      <c r="AA353" s="80"/>
      <c r="AB353">
        <v>13</v>
      </c>
      <c r="AC353" s="79" t="str">
        <f>REPLACE(INDEX(GroupVertices[Group],MATCH(Edges[[#This Row],[Vertex 1]],GroupVertices[Vertex],0)),1,1,"")</f>
        <v>4</v>
      </c>
      <c r="AD353" s="79" t="str">
        <f>REPLACE(INDEX(GroupVertices[Group],MATCH(Edges[[#This Row],[Vertex 2]],GroupVertices[Vertex],0)),1,1,"")</f>
        <v>3</v>
      </c>
      <c r="AE353" s="34"/>
      <c r="AF353" s="34"/>
      <c r="AG353" s="34"/>
      <c r="AH353" s="34"/>
      <c r="AI353" s="34"/>
      <c r="AJ353" s="34"/>
      <c r="AK353" s="34"/>
      <c r="AL353" s="34"/>
      <c r="AM353" s="34"/>
    </row>
    <row r="354" spans="1:39" ht="15">
      <c r="A354" s="65" t="s">
        <v>214</v>
      </c>
      <c r="B354" s="65" t="s">
        <v>194</v>
      </c>
      <c r="C354" s="66" t="s">
        <v>2093</v>
      </c>
      <c r="D354" s="67">
        <v>6</v>
      </c>
      <c r="E354" s="68" t="s">
        <v>137</v>
      </c>
      <c r="F354" s="69">
        <v>6</v>
      </c>
      <c r="G354" s="66"/>
      <c r="H354" s="70"/>
      <c r="I354" s="71"/>
      <c r="J354" s="71"/>
      <c r="K354" s="34"/>
      <c r="L354" s="78">
        <v>354</v>
      </c>
      <c r="M354" s="78"/>
      <c r="N354" s="73"/>
      <c r="O354" s="80" t="s">
        <v>259</v>
      </c>
      <c r="P354" s="80" t="s">
        <v>394</v>
      </c>
      <c r="Q354" s="80" t="s">
        <v>726</v>
      </c>
      <c r="R354" s="80" t="s">
        <v>748</v>
      </c>
      <c r="S354" s="80"/>
      <c r="T354" s="80"/>
      <c r="U354" s="80"/>
      <c r="V354" s="80"/>
      <c r="W354" s="80"/>
      <c r="X354" s="80"/>
      <c r="Y354" s="80"/>
      <c r="Z354" s="80"/>
      <c r="AA354" s="80"/>
      <c r="AB354">
        <v>13</v>
      </c>
      <c r="AC354" s="79" t="str">
        <f>REPLACE(INDEX(GroupVertices[Group],MATCH(Edges[[#This Row],[Vertex 1]],GroupVertices[Vertex],0)),1,1,"")</f>
        <v>4</v>
      </c>
      <c r="AD354" s="79" t="str">
        <f>REPLACE(INDEX(GroupVertices[Group],MATCH(Edges[[#This Row],[Vertex 2]],GroupVertices[Vertex],0)),1,1,"")</f>
        <v>3</v>
      </c>
      <c r="AE354" s="34"/>
      <c r="AF354" s="34"/>
      <c r="AG354" s="34"/>
      <c r="AH354" s="34"/>
      <c r="AI354" s="34"/>
      <c r="AJ354" s="34"/>
      <c r="AK354" s="34"/>
      <c r="AL354" s="34"/>
      <c r="AM354" s="34"/>
    </row>
    <row r="355" spans="1:39" ht="15">
      <c r="A355" s="65" t="s">
        <v>214</v>
      </c>
      <c r="B355" s="65" t="s">
        <v>194</v>
      </c>
      <c r="C355" s="66" t="s">
        <v>2093</v>
      </c>
      <c r="D355" s="67">
        <v>6</v>
      </c>
      <c r="E355" s="68" t="s">
        <v>137</v>
      </c>
      <c r="F355" s="69">
        <v>6</v>
      </c>
      <c r="G355" s="66"/>
      <c r="H355" s="70"/>
      <c r="I355" s="71"/>
      <c r="J355" s="71"/>
      <c r="K355" s="34"/>
      <c r="L355" s="78">
        <v>355</v>
      </c>
      <c r="M355" s="78"/>
      <c r="N355" s="73"/>
      <c r="O355" s="80" t="s">
        <v>259</v>
      </c>
      <c r="P355" s="80" t="s">
        <v>394</v>
      </c>
      <c r="Q355" s="80" t="s">
        <v>727</v>
      </c>
      <c r="R355" s="80" t="s">
        <v>746</v>
      </c>
      <c r="S355" s="80"/>
      <c r="T355" s="80"/>
      <c r="U355" s="80"/>
      <c r="V355" s="80"/>
      <c r="W355" s="80"/>
      <c r="X355" s="80"/>
      <c r="Y355" s="80"/>
      <c r="Z355" s="80"/>
      <c r="AA355" s="80"/>
      <c r="AB355">
        <v>13</v>
      </c>
      <c r="AC355" s="79" t="str">
        <f>REPLACE(INDEX(GroupVertices[Group],MATCH(Edges[[#This Row],[Vertex 1]],GroupVertices[Vertex],0)),1,1,"")</f>
        <v>4</v>
      </c>
      <c r="AD355" s="79" t="str">
        <f>REPLACE(INDEX(GroupVertices[Group],MATCH(Edges[[#This Row],[Vertex 2]],GroupVertices[Vertex],0)),1,1,"")</f>
        <v>3</v>
      </c>
      <c r="AE355" s="34"/>
      <c r="AF355" s="34"/>
      <c r="AG355" s="34"/>
      <c r="AH355" s="34"/>
      <c r="AI355" s="34"/>
      <c r="AJ355" s="34"/>
      <c r="AK355" s="34"/>
      <c r="AL355" s="34"/>
      <c r="AM355" s="34"/>
    </row>
    <row r="356" spans="1:39" ht="15">
      <c r="A356" s="65" t="s">
        <v>214</v>
      </c>
      <c r="B356" s="65" t="s">
        <v>194</v>
      </c>
      <c r="C356" s="66" t="s">
        <v>2093</v>
      </c>
      <c r="D356" s="67">
        <v>6</v>
      </c>
      <c r="E356" s="68" t="s">
        <v>137</v>
      </c>
      <c r="F356" s="69">
        <v>6</v>
      </c>
      <c r="G356" s="66"/>
      <c r="H356" s="70"/>
      <c r="I356" s="71"/>
      <c r="J356" s="71"/>
      <c r="K356" s="34"/>
      <c r="L356" s="78">
        <v>356</v>
      </c>
      <c r="M356" s="78"/>
      <c r="N356" s="73"/>
      <c r="O356" s="80" t="s">
        <v>259</v>
      </c>
      <c r="P356" s="80" t="s">
        <v>394</v>
      </c>
      <c r="Q356" s="80" t="s">
        <v>727</v>
      </c>
      <c r="R356" s="80" t="s">
        <v>747</v>
      </c>
      <c r="S356" s="80"/>
      <c r="T356" s="80"/>
      <c r="U356" s="80"/>
      <c r="V356" s="80"/>
      <c r="W356" s="80"/>
      <c r="X356" s="80"/>
      <c r="Y356" s="80"/>
      <c r="Z356" s="80"/>
      <c r="AA356" s="80"/>
      <c r="AB356">
        <v>13</v>
      </c>
      <c r="AC356" s="79" t="str">
        <f>REPLACE(INDEX(GroupVertices[Group],MATCH(Edges[[#This Row],[Vertex 1]],GroupVertices[Vertex],0)),1,1,"")</f>
        <v>4</v>
      </c>
      <c r="AD356" s="79" t="str">
        <f>REPLACE(INDEX(GroupVertices[Group],MATCH(Edges[[#This Row],[Vertex 2]],GroupVertices[Vertex],0)),1,1,"")</f>
        <v>3</v>
      </c>
      <c r="AE356" s="34"/>
      <c r="AF356" s="34"/>
      <c r="AG356" s="34"/>
      <c r="AH356" s="34"/>
      <c r="AI356" s="34"/>
      <c r="AJ356" s="34"/>
      <c r="AK356" s="34"/>
      <c r="AL356" s="34"/>
      <c r="AM356" s="34"/>
    </row>
    <row r="357" spans="1:39" ht="15">
      <c r="A357" s="65" t="s">
        <v>214</v>
      </c>
      <c r="B357" s="65" t="s">
        <v>194</v>
      </c>
      <c r="C357" s="66" t="s">
        <v>2093</v>
      </c>
      <c r="D357" s="67">
        <v>6</v>
      </c>
      <c r="E357" s="68" t="s">
        <v>137</v>
      </c>
      <c r="F357" s="69">
        <v>6</v>
      </c>
      <c r="G357" s="66"/>
      <c r="H357" s="70"/>
      <c r="I357" s="71"/>
      <c r="J357" s="71"/>
      <c r="K357" s="34"/>
      <c r="L357" s="78">
        <v>357</v>
      </c>
      <c r="M357" s="78"/>
      <c r="N357" s="73"/>
      <c r="O357" s="80" t="s">
        <v>259</v>
      </c>
      <c r="P357" s="80" t="s">
        <v>394</v>
      </c>
      <c r="Q357" s="80" t="s">
        <v>727</v>
      </c>
      <c r="R357" s="80" t="s">
        <v>748</v>
      </c>
      <c r="S357" s="80"/>
      <c r="T357" s="80"/>
      <c r="U357" s="80"/>
      <c r="V357" s="80"/>
      <c r="W357" s="80"/>
      <c r="X357" s="80"/>
      <c r="Y357" s="80"/>
      <c r="Z357" s="80"/>
      <c r="AA357" s="80"/>
      <c r="AB357">
        <v>13</v>
      </c>
      <c r="AC357" s="79" t="str">
        <f>REPLACE(INDEX(GroupVertices[Group],MATCH(Edges[[#This Row],[Vertex 1]],GroupVertices[Vertex],0)),1,1,"")</f>
        <v>4</v>
      </c>
      <c r="AD357" s="79" t="str">
        <f>REPLACE(INDEX(GroupVertices[Group],MATCH(Edges[[#This Row],[Vertex 2]],GroupVertices[Vertex],0)),1,1,"")</f>
        <v>3</v>
      </c>
      <c r="AE357" s="34"/>
      <c r="AF357" s="34"/>
      <c r="AG357" s="34"/>
      <c r="AH357" s="34"/>
      <c r="AI357" s="34"/>
      <c r="AJ357" s="34"/>
      <c r="AK357" s="34"/>
      <c r="AL357" s="34"/>
      <c r="AM357" s="34"/>
    </row>
    <row r="358" spans="1:39" ht="15">
      <c r="A358" s="65" t="s">
        <v>214</v>
      </c>
      <c r="B358" s="65" t="s">
        <v>194</v>
      </c>
      <c r="C358" s="66" t="s">
        <v>2093</v>
      </c>
      <c r="D358" s="67">
        <v>6</v>
      </c>
      <c r="E358" s="68" t="s">
        <v>137</v>
      </c>
      <c r="F358" s="69">
        <v>6</v>
      </c>
      <c r="G358" s="66"/>
      <c r="H358" s="70"/>
      <c r="I358" s="71"/>
      <c r="J358" s="71"/>
      <c r="K358" s="34"/>
      <c r="L358" s="78">
        <v>358</v>
      </c>
      <c r="M358" s="78"/>
      <c r="N358" s="73"/>
      <c r="O358" s="80" t="s">
        <v>259</v>
      </c>
      <c r="P358" s="80" t="s">
        <v>394</v>
      </c>
      <c r="Q358" s="80" t="s">
        <v>728</v>
      </c>
      <c r="R358" s="80" t="s">
        <v>746</v>
      </c>
      <c r="S358" s="80"/>
      <c r="T358" s="80"/>
      <c r="U358" s="80"/>
      <c r="V358" s="80"/>
      <c r="W358" s="80"/>
      <c r="X358" s="80"/>
      <c r="Y358" s="80"/>
      <c r="Z358" s="80"/>
      <c r="AA358" s="80"/>
      <c r="AB358">
        <v>13</v>
      </c>
      <c r="AC358" s="79" t="str">
        <f>REPLACE(INDEX(GroupVertices[Group],MATCH(Edges[[#This Row],[Vertex 1]],GroupVertices[Vertex],0)),1,1,"")</f>
        <v>4</v>
      </c>
      <c r="AD358" s="79" t="str">
        <f>REPLACE(INDEX(GroupVertices[Group],MATCH(Edges[[#This Row],[Vertex 2]],GroupVertices[Vertex],0)),1,1,"")</f>
        <v>3</v>
      </c>
      <c r="AE358" s="34"/>
      <c r="AF358" s="34"/>
      <c r="AG358" s="34"/>
      <c r="AH358" s="34"/>
      <c r="AI358" s="34"/>
      <c r="AJ358" s="34"/>
      <c r="AK358" s="34"/>
      <c r="AL358" s="34"/>
      <c r="AM358" s="34"/>
    </row>
    <row r="359" spans="1:39" ht="15">
      <c r="A359" s="65" t="s">
        <v>214</v>
      </c>
      <c r="B359" s="65" t="s">
        <v>194</v>
      </c>
      <c r="C359" s="66" t="s">
        <v>2093</v>
      </c>
      <c r="D359" s="67">
        <v>6</v>
      </c>
      <c r="E359" s="68" t="s">
        <v>137</v>
      </c>
      <c r="F359" s="69">
        <v>6</v>
      </c>
      <c r="G359" s="66"/>
      <c r="H359" s="70"/>
      <c r="I359" s="71"/>
      <c r="J359" s="71"/>
      <c r="K359" s="34"/>
      <c r="L359" s="78">
        <v>359</v>
      </c>
      <c r="M359" s="78"/>
      <c r="N359" s="73"/>
      <c r="O359" s="80" t="s">
        <v>259</v>
      </c>
      <c r="P359" s="80" t="s">
        <v>394</v>
      </c>
      <c r="Q359" s="80" t="s">
        <v>728</v>
      </c>
      <c r="R359" s="80" t="s">
        <v>747</v>
      </c>
      <c r="S359" s="80"/>
      <c r="T359" s="80"/>
      <c r="U359" s="80"/>
      <c r="V359" s="80"/>
      <c r="W359" s="80"/>
      <c r="X359" s="80"/>
      <c r="Y359" s="80"/>
      <c r="Z359" s="80"/>
      <c r="AA359" s="80"/>
      <c r="AB359">
        <v>13</v>
      </c>
      <c r="AC359" s="79" t="str">
        <f>REPLACE(INDEX(GroupVertices[Group],MATCH(Edges[[#This Row],[Vertex 1]],GroupVertices[Vertex],0)),1,1,"")</f>
        <v>4</v>
      </c>
      <c r="AD359" s="79" t="str">
        <f>REPLACE(INDEX(GroupVertices[Group],MATCH(Edges[[#This Row],[Vertex 2]],GroupVertices[Vertex],0)),1,1,"")</f>
        <v>3</v>
      </c>
      <c r="AE359" s="34"/>
      <c r="AF359" s="34"/>
      <c r="AG359" s="34"/>
      <c r="AH359" s="34"/>
      <c r="AI359" s="34"/>
      <c r="AJ359" s="34"/>
      <c r="AK359" s="34"/>
      <c r="AL359" s="34"/>
      <c r="AM359" s="34"/>
    </row>
    <row r="360" spans="1:39" ht="15">
      <c r="A360" s="65" t="s">
        <v>214</v>
      </c>
      <c r="B360" s="65" t="s">
        <v>194</v>
      </c>
      <c r="C360" s="66" t="s">
        <v>2093</v>
      </c>
      <c r="D360" s="67">
        <v>6</v>
      </c>
      <c r="E360" s="68" t="s">
        <v>137</v>
      </c>
      <c r="F360" s="69">
        <v>6</v>
      </c>
      <c r="G360" s="66"/>
      <c r="H360" s="70"/>
      <c r="I360" s="71"/>
      <c r="J360" s="71"/>
      <c r="K360" s="34"/>
      <c r="L360" s="78">
        <v>360</v>
      </c>
      <c r="M360" s="78"/>
      <c r="N360" s="73"/>
      <c r="O360" s="80" t="s">
        <v>259</v>
      </c>
      <c r="P360" s="80" t="s">
        <v>394</v>
      </c>
      <c r="Q360" s="80" t="s">
        <v>728</v>
      </c>
      <c r="R360" s="80" t="s">
        <v>748</v>
      </c>
      <c r="S360" s="80"/>
      <c r="T360" s="80"/>
      <c r="U360" s="80"/>
      <c r="V360" s="80"/>
      <c r="W360" s="80"/>
      <c r="X360" s="80"/>
      <c r="Y360" s="80"/>
      <c r="Z360" s="80"/>
      <c r="AA360" s="80"/>
      <c r="AB360">
        <v>13</v>
      </c>
      <c r="AC360" s="79" t="str">
        <f>REPLACE(INDEX(GroupVertices[Group],MATCH(Edges[[#This Row],[Vertex 1]],GroupVertices[Vertex],0)),1,1,"")</f>
        <v>4</v>
      </c>
      <c r="AD360" s="79" t="str">
        <f>REPLACE(INDEX(GroupVertices[Group],MATCH(Edges[[#This Row],[Vertex 2]],GroupVertices[Vertex],0)),1,1,"")</f>
        <v>3</v>
      </c>
      <c r="AE360" s="34"/>
      <c r="AF360" s="34"/>
      <c r="AG360" s="34"/>
      <c r="AH360" s="34"/>
      <c r="AI360" s="34"/>
      <c r="AJ360" s="34"/>
      <c r="AK360" s="34"/>
      <c r="AL360" s="34"/>
      <c r="AM360" s="34"/>
    </row>
    <row r="361" spans="1:39" ht="15">
      <c r="A361" s="65" t="s">
        <v>214</v>
      </c>
      <c r="B361" s="65" t="s">
        <v>194</v>
      </c>
      <c r="C361" s="66" t="s">
        <v>2093</v>
      </c>
      <c r="D361" s="67">
        <v>6</v>
      </c>
      <c r="E361" s="68" t="s">
        <v>137</v>
      </c>
      <c r="F361" s="69">
        <v>6</v>
      </c>
      <c r="G361" s="66"/>
      <c r="H361" s="70"/>
      <c r="I361" s="71"/>
      <c r="J361" s="71"/>
      <c r="K361" s="34"/>
      <c r="L361" s="78">
        <v>361</v>
      </c>
      <c r="M361" s="78"/>
      <c r="N361" s="73"/>
      <c r="O361" s="80" t="s">
        <v>259</v>
      </c>
      <c r="P361" s="80" t="s">
        <v>394</v>
      </c>
      <c r="Q361" s="80" t="s">
        <v>729</v>
      </c>
      <c r="R361" s="80" t="s">
        <v>746</v>
      </c>
      <c r="S361" s="80"/>
      <c r="T361" s="80"/>
      <c r="U361" s="80"/>
      <c r="V361" s="80"/>
      <c r="W361" s="80"/>
      <c r="X361" s="80"/>
      <c r="Y361" s="80"/>
      <c r="Z361" s="80"/>
      <c r="AA361" s="80"/>
      <c r="AB361">
        <v>13</v>
      </c>
      <c r="AC361" s="79" t="str">
        <f>REPLACE(INDEX(GroupVertices[Group],MATCH(Edges[[#This Row],[Vertex 1]],GroupVertices[Vertex],0)),1,1,"")</f>
        <v>4</v>
      </c>
      <c r="AD361" s="79" t="str">
        <f>REPLACE(INDEX(GroupVertices[Group],MATCH(Edges[[#This Row],[Vertex 2]],GroupVertices[Vertex],0)),1,1,"")</f>
        <v>3</v>
      </c>
      <c r="AE361" s="34"/>
      <c r="AF361" s="34"/>
      <c r="AG361" s="34"/>
      <c r="AH361" s="34"/>
      <c r="AI361" s="34"/>
      <c r="AJ361" s="34"/>
      <c r="AK361" s="34"/>
      <c r="AL361" s="34"/>
      <c r="AM361" s="34"/>
    </row>
    <row r="362" spans="1:39" ht="15">
      <c r="A362" s="65" t="s">
        <v>214</v>
      </c>
      <c r="B362" s="65" t="s">
        <v>194</v>
      </c>
      <c r="C362" s="66" t="s">
        <v>2093</v>
      </c>
      <c r="D362" s="67">
        <v>6</v>
      </c>
      <c r="E362" s="68" t="s">
        <v>137</v>
      </c>
      <c r="F362" s="69">
        <v>6</v>
      </c>
      <c r="G362" s="66"/>
      <c r="H362" s="70"/>
      <c r="I362" s="71"/>
      <c r="J362" s="71"/>
      <c r="K362" s="34"/>
      <c r="L362" s="78">
        <v>362</v>
      </c>
      <c r="M362" s="78"/>
      <c r="N362" s="73"/>
      <c r="O362" s="80" t="s">
        <v>259</v>
      </c>
      <c r="P362" s="80" t="s">
        <v>394</v>
      </c>
      <c r="Q362" s="80" t="s">
        <v>729</v>
      </c>
      <c r="R362" s="80" t="s">
        <v>747</v>
      </c>
      <c r="S362" s="80"/>
      <c r="T362" s="80"/>
      <c r="U362" s="80"/>
      <c r="V362" s="80"/>
      <c r="W362" s="80"/>
      <c r="X362" s="80"/>
      <c r="Y362" s="80"/>
      <c r="Z362" s="80"/>
      <c r="AA362" s="80"/>
      <c r="AB362">
        <v>13</v>
      </c>
      <c r="AC362" s="79" t="str">
        <f>REPLACE(INDEX(GroupVertices[Group],MATCH(Edges[[#This Row],[Vertex 1]],GroupVertices[Vertex],0)),1,1,"")</f>
        <v>4</v>
      </c>
      <c r="AD362" s="79" t="str">
        <f>REPLACE(INDEX(GroupVertices[Group],MATCH(Edges[[#This Row],[Vertex 2]],GroupVertices[Vertex],0)),1,1,"")</f>
        <v>3</v>
      </c>
      <c r="AE362" s="34"/>
      <c r="AF362" s="34"/>
      <c r="AG362" s="34"/>
      <c r="AH362" s="34"/>
      <c r="AI362" s="34"/>
      <c r="AJ362" s="34"/>
      <c r="AK362" s="34"/>
      <c r="AL362" s="34"/>
      <c r="AM362" s="34"/>
    </row>
    <row r="363" spans="1:39" ht="15">
      <c r="A363" s="65" t="s">
        <v>214</v>
      </c>
      <c r="B363" s="65" t="s">
        <v>194</v>
      </c>
      <c r="C363" s="66" t="s">
        <v>2093</v>
      </c>
      <c r="D363" s="67">
        <v>6</v>
      </c>
      <c r="E363" s="68" t="s">
        <v>137</v>
      </c>
      <c r="F363" s="69">
        <v>6</v>
      </c>
      <c r="G363" s="66"/>
      <c r="H363" s="70"/>
      <c r="I363" s="71"/>
      <c r="J363" s="71"/>
      <c r="K363" s="34"/>
      <c r="L363" s="78">
        <v>363</v>
      </c>
      <c r="M363" s="78"/>
      <c r="N363" s="73"/>
      <c r="O363" s="80" t="s">
        <v>259</v>
      </c>
      <c r="P363" s="80" t="s">
        <v>394</v>
      </c>
      <c r="Q363" s="80" t="s">
        <v>729</v>
      </c>
      <c r="R363" s="80" t="s">
        <v>748</v>
      </c>
      <c r="S363" s="80"/>
      <c r="T363" s="80"/>
      <c r="U363" s="80"/>
      <c r="V363" s="80"/>
      <c r="W363" s="80"/>
      <c r="X363" s="80"/>
      <c r="Y363" s="80"/>
      <c r="Z363" s="80"/>
      <c r="AA363" s="80"/>
      <c r="AB363">
        <v>13</v>
      </c>
      <c r="AC363" s="79" t="str">
        <f>REPLACE(INDEX(GroupVertices[Group],MATCH(Edges[[#This Row],[Vertex 1]],GroupVertices[Vertex],0)),1,1,"")</f>
        <v>4</v>
      </c>
      <c r="AD363" s="79" t="str">
        <f>REPLACE(INDEX(GroupVertices[Group],MATCH(Edges[[#This Row],[Vertex 2]],GroupVertices[Vertex],0)),1,1,"")</f>
        <v>3</v>
      </c>
      <c r="AE363" s="34"/>
      <c r="AF363" s="34"/>
      <c r="AG363" s="34"/>
      <c r="AH363" s="34"/>
      <c r="AI363" s="34"/>
      <c r="AJ363" s="34"/>
      <c r="AK363" s="34"/>
      <c r="AL363" s="34"/>
      <c r="AM363" s="34"/>
    </row>
    <row r="364" spans="1:39" ht="15">
      <c r="A364" s="65" t="s">
        <v>214</v>
      </c>
      <c r="B364" s="65" t="s">
        <v>194</v>
      </c>
      <c r="C364" s="66" t="s">
        <v>2093</v>
      </c>
      <c r="D364" s="67">
        <v>6</v>
      </c>
      <c r="E364" s="68" t="s">
        <v>137</v>
      </c>
      <c r="F364" s="69">
        <v>6</v>
      </c>
      <c r="G364" s="66"/>
      <c r="H364" s="70"/>
      <c r="I364" s="71"/>
      <c r="J364" s="71"/>
      <c r="K364" s="34"/>
      <c r="L364" s="78">
        <v>364</v>
      </c>
      <c r="M364" s="78"/>
      <c r="N364" s="73"/>
      <c r="O364" s="80" t="s">
        <v>259</v>
      </c>
      <c r="P364" s="80" t="s">
        <v>318</v>
      </c>
      <c r="Q364" s="80" t="s">
        <v>603</v>
      </c>
      <c r="R364" s="80" t="s">
        <v>600</v>
      </c>
      <c r="S364" s="80"/>
      <c r="T364" s="80"/>
      <c r="U364" s="80"/>
      <c r="V364" s="80"/>
      <c r="W364" s="80"/>
      <c r="X364" s="80"/>
      <c r="Y364" s="80"/>
      <c r="Z364" s="80"/>
      <c r="AA364" s="80"/>
      <c r="AB364">
        <v>13</v>
      </c>
      <c r="AC364" s="79" t="str">
        <f>REPLACE(INDEX(GroupVertices[Group],MATCH(Edges[[#This Row],[Vertex 1]],GroupVertices[Vertex],0)),1,1,"")</f>
        <v>4</v>
      </c>
      <c r="AD364" s="79" t="str">
        <f>REPLACE(INDEX(GroupVertices[Group],MATCH(Edges[[#This Row],[Vertex 2]],GroupVertices[Vertex],0)),1,1,"")</f>
        <v>3</v>
      </c>
      <c r="AE364" s="34"/>
      <c r="AF364" s="34"/>
      <c r="AG364" s="34"/>
      <c r="AH364" s="34"/>
      <c r="AI364" s="34"/>
      <c r="AJ364" s="34"/>
      <c r="AK364" s="34"/>
      <c r="AL364" s="34"/>
      <c r="AM364" s="34"/>
    </row>
    <row r="365" spans="1:39" ht="15">
      <c r="A365" s="65" t="s">
        <v>201</v>
      </c>
      <c r="B365" s="65" t="s">
        <v>214</v>
      </c>
      <c r="C365" s="66" t="s">
        <v>2088</v>
      </c>
      <c r="D365" s="67">
        <v>5.2</v>
      </c>
      <c r="E365" s="68" t="s">
        <v>137</v>
      </c>
      <c r="F365" s="69">
        <v>23.333333333333336</v>
      </c>
      <c r="G365" s="66"/>
      <c r="H365" s="70"/>
      <c r="I365" s="71"/>
      <c r="J365" s="71"/>
      <c r="K365" s="34"/>
      <c r="L365" s="78">
        <v>365</v>
      </c>
      <c r="M365" s="78"/>
      <c r="N365" s="73"/>
      <c r="O365" s="80" t="s">
        <v>259</v>
      </c>
      <c r="P365" s="80" t="s">
        <v>395</v>
      </c>
      <c r="Q365" s="80" t="s">
        <v>730</v>
      </c>
      <c r="R365" s="80" t="s">
        <v>1045</v>
      </c>
      <c r="S365" s="80"/>
      <c r="T365" s="80"/>
      <c r="U365" s="80"/>
      <c r="V365" s="80"/>
      <c r="W365" s="80"/>
      <c r="X365" s="80"/>
      <c r="Y365" s="80"/>
      <c r="Z365" s="80"/>
      <c r="AA365" s="80"/>
      <c r="AB365">
        <v>5</v>
      </c>
      <c r="AC365" s="79" t="str">
        <f>REPLACE(INDEX(GroupVertices[Group],MATCH(Edges[[#This Row],[Vertex 1]],GroupVertices[Vertex],0)),1,1,"")</f>
        <v>3</v>
      </c>
      <c r="AD365" s="79" t="str">
        <f>REPLACE(INDEX(GroupVertices[Group],MATCH(Edges[[#This Row],[Vertex 2]],GroupVertices[Vertex],0)),1,1,"")</f>
        <v>4</v>
      </c>
      <c r="AE365" s="34"/>
      <c r="AF365" s="34"/>
      <c r="AG365" s="34"/>
      <c r="AH365" s="34"/>
      <c r="AI365" s="34"/>
      <c r="AJ365" s="34"/>
      <c r="AK365" s="34"/>
      <c r="AL365" s="34"/>
      <c r="AM365" s="34"/>
    </row>
    <row r="366" spans="1:39" ht="15">
      <c r="A366" s="65" t="s">
        <v>201</v>
      </c>
      <c r="B366" s="65" t="s">
        <v>214</v>
      </c>
      <c r="C366" s="66" t="s">
        <v>2088</v>
      </c>
      <c r="D366" s="67">
        <v>5.2</v>
      </c>
      <c r="E366" s="68" t="s">
        <v>137</v>
      </c>
      <c r="F366" s="69">
        <v>23.333333333333336</v>
      </c>
      <c r="G366" s="66"/>
      <c r="H366" s="70"/>
      <c r="I366" s="71"/>
      <c r="J366" s="71"/>
      <c r="K366" s="34"/>
      <c r="L366" s="78">
        <v>366</v>
      </c>
      <c r="M366" s="78"/>
      <c r="N366" s="73"/>
      <c r="O366" s="80" t="s">
        <v>259</v>
      </c>
      <c r="P366" s="80" t="s">
        <v>394</v>
      </c>
      <c r="Q366" s="80" t="s">
        <v>731</v>
      </c>
      <c r="R366" s="80" t="s">
        <v>726</v>
      </c>
      <c r="S366" s="80"/>
      <c r="T366" s="80"/>
      <c r="U366" s="80"/>
      <c r="V366" s="80"/>
      <c r="W366" s="80"/>
      <c r="X366" s="80"/>
      <c r="Y366" s="80"/>
      <c r="Z366" s="80"/>
      <c r="AA366" s="80"/>
      <c r="AB366">
        <v>5</v>
      </c>
      <c r="AC366" s="79" t="str">
        <f>REPLACE(INDEX(GroupVertices[Group],MATCH(Edges[[#This Row],[Vertex 1]],GroupVertices[Vertex],0)),1,1,"")</f>
        <v>3</v>
      </c>
      <c r="AD366" s="79" t="str">
        <f>REPLACE(INDEX(GroupVertices[Group],MATCH(Edges[[#This Row],[Vertex 2]],GroupVertices[Vertex],0)),1,1,"")</f>
        <v>4</v>
      </c>
      <c r="AE366" s="34"/>
      <c r="AF366" s="34"/>
      <c r="AG366" s="34"/>
      <c r="AH366" s="34"/>
      <c r="AI366" s="34"/>
      <c r="AJ366" s="34"/>
      <c r="AK366" s="34"/>
      <c r="AL366" s="34"/>
      <c r="AM366" s="34"/>
    </row>
    <row r="367" spans="1:39" ht="15">
      <c r="A367" s="65" t="s">
        <v>201</v>
      </c>
      <c r="B367" s="65" t="s">
        <v>214</v>
      </c>
      <c r="C367" s="66" t="s">
        <v>2088</v>
      </c>
      <c r="D367" s="67">
        <v>5.2</v>
      </c>
      <c r="E367" s="68" t="s">
        <v>137</v>
      </c>
      <c r="F367" s="69">
        <v>23.333333333333336</v>
      </c>
      <c r="G367" s="66"/>
      <c r="H367" s="70"/>
      <c r="I367" s="71"/>
      <c r="J367" s="71"/>
      <c r="K367" s="34"/>
      <c r="L367" s="78">
        <v>367</v>
      </c>
      <c r="M367" s="78"/>
      <c r="N367" s="73"/>
      <c r="O367" s="80" t="s">
        <v>259</v>
      </c>
      <c r="P367" s="80" t="s">
        <v>394</v>
      </c>
      <c r="Q367" s="80" t="s">
        <v>731</v>
      </c>
      <c r="R367" s="80" t="s">
        <v>727</v>
      </c>
      <c r="S367" s="80"/>
      <c r="T367" s="80"/>
      <c r="U367" s="80"/>
      <c r="V367" s="80"/>
      <c r="W367" s="80"/>
      <c r="X367" s="80"/>
      <c r="Y367" s="80"/>
      <c r="Z367" s="80"/>
      <c r="AA367" s="80"/>
      <c r="AB367">
        <v>5</v>
      </c>
      <c r="AC367" s="79" t="str">
        <f>REPLACE(INDEX(GroupVertices[Group],MATCH(Edges[[#This Row],[Vertex 1]],GroupVertices[Vertex],0)),1,1,"")</f>
        <v>3</v>
      </c>
      <c r="AD367" s="79" t="str">
        <f>REPLACE(INDEX(GroupVertices[Group],MATCH(Edges[[#This Row],[Vertex 2]],GroupVertices[Vertex],0)),1,1,"")</f>
        <v>4</v>
      </c>
      <c r="AE367" s="34"/>
      <c r="AF367" s="34"/>
      <c r="AG367" s="34"/>
      <c r="AH367" s="34"/>
      <c r="AI367" s="34"/>
      <c r="AJ367" s="34"/>
      <c r="AK367" s="34"/>
      <c r="AL367" s="34"/>
      <c r="AM367" s="34"/>
    </row>
    <row r="368" spans="1:39" ht="15">
      <c r="A368" s="65" t="s">
        <v>201</v>
      </c>
      <c r="B368" s="65" t="s">
        <v>214</v>
      </c>
      <c r="C368" s="66" t="s">
        <v>2088</v>
      </c>
      <c r="D368" s="67">
        <v>5.2</v>
      </c>
      <c r="E368" s="68" t="s">
        <v>137</v>
      </c>
      <c r="F368" s="69">
        <v>23.333333333333336</v>
      </c>
      <c r="G368" s="66"/>
      <c r="H368" s="70"/>
      <c r="I368" s="71"/>
      <c r="J368" s="71"/>
      <c r="K368" s="34"/>
      <c r="L368" s="78">
        <v>368</v>
      </c>
      <c r="M368" s="78"/>
      <c r="N368" s="73"/>
      <c r="O368" s="80" t="s">
        <v>259</v>
      </c>
      <c r="P368" s="80" t="s">
        <v>394</v>
      </c>
      <c r="Q368" s="80" t="s">
        <v>731</v>
      </c>
      <c r="R368" s="80" t="s">
        <v>728</v>
      </c>
      <c r="S368" s="80"/>
      <c r="T368" s="80"/>
      <c r="U368" s="80"/>
      <c r="V368" s="80"/>
      <c r="W368" s="80"/>
      <c r="X368" s="80"/>
      <c r="Y368" s="80"/>
      <c r="Z368" s="80"/>
      <c r="AA368" s="80"/>
      <c r="AB368">
        <v>5</v>
      </c>
      <c r="AC368" s="79" t="str">
        <f>REPLACE(INDEX(GroupVertices[Group],MATCH(Edges[[#This Row],[Vertex 1]],GroupVertices[Vertex],0)),1,1,"")</f>
        <v>3</v>
      </c>
      <c r="AD368" s="79" t="str">
        <f>REPLACE(INDEX(GroupVertices[Group],MATCH(Edges[[#This Row],[Vertex 2]],GroupVertices[Vertex],0)),1,1,"")</f>
        <v>4</v>
      </c>
      <c r="AE368" s="34"/>
      <c r="AF368" s="34"/>
      <c r="AG368" s="34"/>
      <c r="AH368" s="34"/>
      <c r="AI368" s="34"/>
      <c r="AJ368" s="34"/>
      <c r="AK368" s="34"/>
      <c r="AL368" s="34"/>
      <c r="AM368" s="34"/>
    </row>
    <row r="369" spans="1:39" ht="15">
      <c r="A369" s="65" t="s">
        <v>201</v>
      </c>
      <c r="B369" s="65" t="s">
        <v>214</v>
      </c>
      <c r="C369" s="66" t="s">
        <v>2088</v>
      </c>
      <c r="D369" s="67">
        <v>5.2</v>
      </c>
      <c r="E369" s="68" t="s">
        <v>137</v>
      </c>
      <c r="F369" s="69">
        <v>23.333333333333336</v>
      </c>
      <c r="G369" s="66"/>
      <c r="H369" s="70"/>
      <c r="I369" s="71"/>
      <c r="J369" s="71"/>
      <c r="K369" s="34"/>
      <c r="L369" s="78">
        <v>369</v>
      </c>
      <c r="M369" s="78"/>
      <c r="N369" s="73"/>
      <c r="O369" s="80" t="s">
        <v>259</v>
      </c>
      <c r="P369" s="80" t="s">
        <v>394</v>
      </c>
      <c r="Q369" s="80" t="s">
        <v>731</v>
      </c>
      <c r="R369" s="80" t="s">
        <v>729</v>
      </c>
      <c r="S369" s="80"/>
      <c r="T369" s="80"/>
      <c r="U369" s="80"/>
      <c r="V369" s="80"/>
      <c r="W369" s="80"/>
      <c r="X369" s="80"/>
      <c r="Y369" s="80"/>
      <c r="Z369" s="80"/>
      <c r="AA369" s="80"/>
      <c r="AB369">
        <v>5</v>
      </c>
      <c r="AC369" s="79" t="str">
        <f>REPLACE(INDEX(GroupVertices[Group],MATCH(Edges[[#This Row],[Vertex 1]],GroupVertices[Vertex],0)),1,1,"")</f>
        <v>3</v>
      </c>
      <c r="AD369" s="79" t="str">
        <f>REPLACE(INDEX(GroupVertices[Group],MATCH(Edges[[#This Row],[Vertex 2]],GroupVertices[Vertex],0)),1,1,"")</f>
        <v>4</v>
      </c>
      <c r="AE369" s="34"/>
      <c r="AF369" s="34"/>
      <c r="AG369" s="34"/>
      <c r="AH369" s="34"/>
      <c r="AI369" s="34"/>
      <c r="AJ369" s="34"/>
      <c r="AK369" s="34"/>
      <c r="AL369" s="34"/>
      <c r="AM369" s="34"/>
    </row>
    <row r="370" spans="1:39" ht="15">
      <c r="A370" s="65" t="s">
        <v>217</v>
      </c>
      <c r="B370" s="65" t="s">
        <v>214</v>
      </c>
      <c r="C370" s="66" t="s">
        <v>2086</v>
      </c>
      <c r="D370" s="67">
        <v>2</v>
      </c>
      <c r="E370" s="68" t="s">
        <v>133</v>
      </c>
      <c r="F370" s="69">
        <v>32</v>
      </c>
      <c r="G370" s="66"/>
      <c r="H370" s="70"/>
      <c r="I370" s="71"/>
      <c r="J370" s="71"/>
      <c r="K370" s="34"/>
      <c r="L370" s="78">
        <v>370</v>
      </c>
      <c r="M370" s="78"/>
      <c r="N370" s="73"/>
      <c r="O370" s="80" t="s">
        <v>259</v>
      </c>
      <c r="P370" s="80" t="s">
        <v>353</v>
      </c>
      <c r="Q370" s="80" t="s">
        <v>662</v>
      </c>
      <c r="R370" s="80" t="s">
        <v>654</v>
      </c>
      <c r="S370" s="80"/>
      <c r="T370" s="80"/>
      <c r="U370" s="80"/>
      <c r="V370" s="80"/>
      <c r="W370" s="80"/>
      <c r="X370" s="80"/>
      <c r="Y370" s="80"/>
      <c r="Z370" s="80"/>
      <c r="AA370" s="80"/>
      <c r="AB370">
        <v>1</v>
      </c>
      <c r="AC370" s="79" t="str">
        <f>REPLACE(INDEX(GroupVertices[Group],MATCH(Edges[[#This Row],[Vertex 1]],GroupVertices[Vertex],0)),1,1,"")</f>
        <v>4</v>
      </c>
      <c r="AD370" s="79" t="str">
        <f>REPLACE(INDEX(GroupVertices[Group],MATCH(Edges[[#This Row],[Vertex 2]],GroupVertices[Vertex],0)),1,1,"")</f>
        <v>4</v>
      </c>
      <c r="AE370" s="34"/>
      <c r="AF370" s="34"/>
      <c r="AG370" s="34"/>
      <c r="AH370" s="34"/>
      <c r="AI370" s="34"/>
      <c r="AJ370" s="34"/>
      <c r="AK370" s="34"/>
      <c r="AL370" s="34"/>
      <c r="AM370" s="34"/>
    </row>
    <row r="371" spans="1:39" ht="15">
      <c r="A371" s="65" t="s">
        <v>216</v>
      </c>
      <c r="B371" s="65" t="s">
        <v>214</v>
      </c>
      <c r="C371" s="66" t="s">
        <v>2087</v>
      </c>
      <c r="D371" s="67">
        <v>2.8</v>
      </c>
      <c r="E371" s="68" t="s">
        <v>137</v>
      </c>
      <c r="F371" s="69">
        <v>29.833333333333332</v>
      </c>
      <c r="G371" s="66"/>
      <c r="H371" s="70"/>
      <c r="I371" s="71"/>
      <c r="J371" s="71"/>
      <c r="K371" s="34"/>
      <c r="L371" s="78">
        <v>371</v>
      </c>
      <c r="M371" s="78"/>
      <c r="N371" s="73"/>
      <c r="O371" s="80" t="s">
        <v>259</v>
      </c>
      <c r="P371" s="80" t="s">
        <v>396</v>
      </c>
      <c r="Q371" s="80" t="s">
        <v>732</v>
      </c>
      <c r="R371" s="80" t="s">
        <v>1046</v>
      </c>
      <c r="S371" s="80"/>
      <c r="T371" s="80"/>
      <c r="U371" s="80"/>
      <c r="V371" s="80"/>
      <c r="W371" s="80"/>
      <c r="X371" s="80"/>
      <c r="Y371" s="80"/>
      <c r="Z371" s="80"/>
      <c r="AA371" s="80"/>
      <c r="AB371">
        <v>2</v>
      </c>
      <c r="AC371" s="79" t="str">
        <f>REPLACE(INDEX(GroupVertices[Group],MATCH(Edges[[#This Row],[Vertex 1]],GroupVertices[Vertex],0)),1,1,"")</f>
        <v>4</v>
      </c>
      <c r="AD371" s="79" t="str">
        <f>REPLACE(INDEX(GroupVertices[Group],MATCH(Edges[[#This Row],[Vertex 2]],GroupVertices[Vertex],0)),1,1,"")</f>
        <v>4</v>
      </c>
      <c r="AE371" s="34"/>
      <c r="AF371" s="34"/>
      <c r="AG371" s="34"/>
      <c r="AH371" s="34"/>
      <c r="AI371" s="34"/>
      <c r="AJ371" s="34"/>
      <c r="AK371" s="34"/>
      <c r="AL371" s="34"/>
      <c r="AM371" s="34"/>
    </row>
    <row r="372" spans="1:39" ht="15">
      <c r="A372" s="65" t="s">
        <v>216</v>
      </c>
      <c r="B372" s="65" t="s">
        <v>214</v>
      </c>
      <c r="C372" s="66" t="s">
        <v>2087</v>
      </c>
      <c r="D372" s="67">
        <v>2.8</v>
      </c>
      <c r="E372" s="68" t="s">
        <v>137</v>
      </c>
      <c r="F372" s="69">
        <v>29.833333333333332</v>
      </c>
      <c r="G372" s="66"/>
      <c r="H372" s="70"/>
      <c r="I372" s="71"/>
      <c r="J372" s="71"/>
      <c r="K372" s="34"/>
      <c r="L372" s="78">
        <v>372</v>
      </c>
      <c r="M372" s="78"/>
      <c r="N372" s="73"/>
      <c r="O372" s="80" t="s">
        <v>259</v>
      </c>
      <c r="P372" s="80" t="s">
        <v>397</v>
      </c>
      <c r="Q372" s="80" t="s">
        <v>733</v>
      </c>
      <c r="R372" s="80" t="s">
        <v>1047</v>
      </c>
      <c r="S372" s="80"/>
      <c r="T372" s="80"/>
      <c r="U372" s="80"/>
      <c r="V372" s="80"/>
      <c r="W372" s="80"/>
      <c r="X372" s="80"/>
      <c r="Y372" s="80"/>
      <c r="Z372" s="80"/>
      <c r="AA372" s="80"/>
      <c r="AB372">
        <v>2</v>
      </c>
      <c r="AC372" s="79" t="str">
        <f>REPLACE(INDEX(GroupVertices[Group],MATCH(Edges[[#This Row],[Vertex 1]],GroupVertices[Vertex],0)),1,1,"")</f>
        <v>4</v>
      </c>
      <c r="AD372" s="79" t="str">
        <f>REPLACE(INDEX(GroupVertices[Group],MATCH(Edges[[#This Row],[Vertex 2]],GroupVertices[Vertex],0)),1,1,"")</f>
        <v>4</v>
      </c>
      <c r="AE372" s="34"/>
      <c r="AF372" s="34"/>
      <c r="AG372" s="34"/>
      <c r="AH372" s="34"/>
      <c r="AI372" s="34"/>
      <c r="AJ372" s="34"/>
      <c r="AK372" s="34"/>
      <c r="AL372" s="34"/>
      <c r="AM372" s="34"/>
    </row>
    <row r="373" spans="1:39" ht="15">
      <c r="A373" s="65" t="s">
        <v>225</v>
      </c>
      <c r="B373" s="65" t="s">
        <v>214</v>
      </c>
      <c r="C373" s="66" t="s">
        <v>2087</v>
      </c>
      <c r="D373" s="67">
        <v>2.8</v>
      </c>
      <c r="E373" s="68" t="s">
        <v>137</v>
      </c>
      <c r="F373" s="69">
        <v>29.833333333333332</v>
      </c>
      <c r="G373" s="66"/>
      <c r="H373" s="70"/>
      <c r="I373" s="71"/>
      <c r="J373" s="71"/>
      <c r="K373" s="34"/>
      <c r="L373" s="78">
        <v>373</v>
      </c>
      <c r="M373" s="78"/>
      <c r="N373" s="73"/>
      <c r="O373" s="80" t="s">
        <v>259</v>
      </c>
      <c r="P373" s="80" t="s">
        <v>398</v>
      </c>
      <c r="Q373" s="80" t="s">
        <v>734</v>
      </c>
      <c r="R373" s="80" t="s">
        <v>1048</v>
      </c>
      <c r="S373" s="80"/>
      <c r="T373" s="80"/>
      <c r="U373" s="80"/>
      <c r="V373" s="80"/>
      <c r="W373" s="80"/>
      <c r="X373" s="80"/>
      <c r="Y373" s="80"/>
      <c r="Z373" s="80"/>
      <c r="AA373" s="80"/>
      <c r="AB373">
        <v>2</v>
      </c>
      <c r="AC373" s="79" t="str">
        <f>REPLACE(INDEX(GroupVertices[Group],MATCH(Edges[[#This Row],[Vertex 1]],GroupVertices[Vertex],0)),1,1,"")</f>
        <v>4</v>
      </c>
      <c r="AD373" s="79" t="str">
        <f>REPLACE(INDEX(GroupVertices[Group],MATCH(Edges[[#This Row],[Vertex 2]],GroupVertices[Vertex],0)),1,1,"")</f>
        <v>4</v>
      </c>
      <c r="AE373" s="34"/>
      <c r="AF373" s="34"/>
      <c r="AG373" s="34"/>
      <c r="AH373" s="34"/>
      <c r="AI373" s="34"/>
      <c r="AJ373" s="34"/>
      <c r="AK373" s="34"/>
      <c r="AL373" s="34"/>
      <c r="AM373" s="34"/>
    </row>
    <row r="374" spans="1:39" ht="15">
      <c r="A374" s="65" t="s">
        <v>225</v>
      </c>
      <c r="B374" s="65" t="s">
        <v>214</v>
      </c>
      <c r="C374" s="66" t="s">
        <v>2087</v>
      </c>
      <c r="D374" s="67">
        <v>2.8</v>
      </c>
      <c r="E374" s="68" t="s">
        <v>137</v>
      </c>
      <c r="F374" s="69">
        <v>29.833333333333332</v>
      </c>
      <c r="G374" s="66"/>
      <c r="H374" s="70"/>
      <c r="I374" s="71"/>
      <c r="J374" s="71"/>
      <c r="K374" s="34"/>
      <c r="L374" s="78">
        <v>374</v>
      </c>
      <c r="M374" s="78"/>
      <c r="N374" s="73"/>
      <c r="O374" s="80" t="s">
        <v>259</v>
      </c>
      <c r="P374" s="80" t="s">
        <v>398</v>
      </c>
      <c r="Q374" s="80" t="s">
        <v>735</v>
      </c>
      <c r="R374" s="80" t="s">
        <v>1048</v>
      </c>
      <c r="S374" s="80"/>
      <c r="T374" s="80"/>
      <c r="U374" s="80"/>
      <c r="V374" s="80"/>
      <c r="W374" s="80"/>
      <c r="X374" s="80"/>
      <c r="Y374" s="80"/>
      <c r="Z374" s="80"/>
      <c r="AA374" s="80"/>
      <c r="AB374">
        <v>2</v>
      </c>
      <c r="AC374" s="79" t="str">
        <f>REPLACE(INDEX(GroupVertices[Group],MATCH(Edges[[#This Row],[Vertex 1]],GroupVertices[Vertex],0)),1,1,"")</f>
        <v>4</v>
      </c>
      <c r="AD374" s="79" t="str">
        <f>REPLACE(INDEX(GroupVertices[Group],MATCH(Edges[[#This Row],[Vertex 2]],GroupVertices[Vertex],0)),1,1,"")</f>
        <v>4</v>
      </c>
      <c r="AE374" s="34"/>
      <c r="AF374" s="34"/>
      <c r="AG374" s="34"/>
      <c r="AH374" s="34"/>
      <c r="AI374" s="34"/>
      <c r="AJ374" s="34"/>
      <c r="AK374" s="34"/>
      <c r="AL374" s="34"/>
      <c r="AM374" s="34"/>
    </row>
    <row r="375" spans="1:39" ht="15">
      <c r="A375" s="65" t="s">
        <v>236</v>
      </c>
      <c r="B375" s="65" t="s">
        <v>214</v>
      </c>
      <c r="C375" s="66" t="s">
        <v>2086</v>
      </c>
      <c r="D375" s="67">
        <v>2</v>
      </c>
      <c r="E375" s="68" t="s">
        <v>133</v>
      </c>
      <c r="F375" s="69">
        <v>32</v>
      </c>
      <c r="G375" s="66"/>
      <c r="H375" s="70"/>
      <c r="I375" s="71"/>
      <c r="J375" s="71"/>
      <c r="K375" s="34"/>
      <c r="L375" s="78">
        <v>375</v>
      </c>
      <c r="M375" s="78"/>
      <c r="N375" s="73"/>
      <c r="O375" s="80" t="s">
        <v>259</v>
      </c>
      <c r="P375" s="80" t="s">
        <v>388</v>
      </c>
      <c r="Q375" s="80" t="s">
        <v>720</v>
      </c>
      <c r="R375" s="80" t="s">
        <v>719</v>
      </c>
      <c r="S375" s="80"/>
      <c r="T375" s="80"/>
      <c r="U375" s="80"/>
      <c r="V375" s="80"/>
      <c r="W375" s="80"/>
      <c r="X375" s="80"/>
      <c r="Y375" s="80"/>
      <c r="Z375" s="80"/>
      <c r="AA375" s="80"/>
      <c r="AB375">
        <v>1</v>
      </c>
      <c r="AC375" s="79" t="str">
        <f>REPLACE(INDEX(GroupVertices[Group],MATCH(Edges[[#This Row],[Vertex 1]],GroupVertices[Vertex],0)),1,1,"")</f>
        <v>4</v>
      </c>
      <c r="AD375" s="79" t="str">
        <f>REPLACE(INDEX(GroupVertices[Group],MATCH(Edges[[#This Row],[Vertex 2]],GroupVertices[Vertex],0)),1,1,"")</f>
        <v>4</v>
      </c>
      <c r="AE375" s="34"/>
      <c r="AF375" s="34"/>
      <c r="AG375" s="34"/>
      <c r="AH375" s="34"/>
      <c r="AI375" s="34"/>
      <c r="AJ375" s="34"/>
      <c r="AK375" s="34"/>
      <c r="AL375" s="34"/>
      <c r="AM375" s="34"/>
    </row>
    <row r="376" spans="1:39" ht="15">
      <c r="A376" s="65" t="s">
        <v>237</v>
      </c>
      <c r="B376" s="65" t="s">
        <v>214</v>
      </c>
      <c r="C376" s="66" t="s">
        <v>2086</v>
      </c>
      <c r="D376" s="67">
        <v>2</v>
      </c>
      <c r="E376" s="68" t="s">
        <v>133</v>
      </c>
      <c r="F376" s="69">
        <v>32</v>
      </c>
      <c r="G376" s="66"/>
      <c r="H376" s="70"/>
      <c r="I376" s="71"/>
      <c r="J376" s="71"/>
      <c r="K376" s="34"/>
      <c r="L376" s="78">
        <v>376</v>
      </c>
      <c r="M376" s="78"/>
      <c r="N376" s="73"/>
      <c r="O376" s="80" t="s">
        <v>259</v>
      </c>
      <c r="P376" s="80" t="s">
        <v>386</v>
      </c>
      <c r="Q376" s="80" t="s">
        <v>718</v>
      </c>
      <c r="R376" s="80" t="s">
        <v>716</v>
      </c>
      <c r="S376" s="80"/>
      <c r="T376" s="80"/>
      <c r="U376" s="80"/>
      <c r="V376" s="80"/>
      <c r="W376" s="80"/>
      <c r="X376" s="80"/>
      <c r="Y376" s="80"/>
      <c r="Z376" s="80"/>
      <c r="AA376" s="80"/>
      <c r="AB376">
        <v>1</v>
      </c>
      <c r="AC376" s="79" t="str">
        <f>REPLACE(INDEX(GroupVertices[Group],MATCH(Edges[[#This Row],[Vertex 1]],GroupVertices[Vertex],0)),1,1,"")</f>
        <v>2</v>
      </c>
      <c r="AD376" s="79" t="str">
        <f>REPLACE(INDEX(GroupVertices[Group],MATCH(Edges[[#This Row],[Vertex 2]],GroupVertices[Vertex],0)),1,1,"")</f>
        <v>4</v>
      </c>
      <c r="AE376" s="34"/>
      <c r="AF376" s="34"/>
      <c r="AG376" s="34"/>
      <c r="AH376" s="34"/>
      <c r="AI376" s="34"/>
      <c r="AJ376" s="34"/>
      <c r="AK376" s="34"/>
      <c r="AL376" s="34"/>
      <c r="AM376" s="34"/>
    </row>
    <row r="377" spans="1:39" ht="15">
      <c r="A377" s="65" t="s">
        <v>222</v>
      </c>
      <c r="B377" s="65" t="s">
        <v>221</v>
      </c>
      <c r="C377" s="66" t="s">
        <v>2086</v>
      </c>
      <c r="D377" s="67">
        <v>2</v>
      </c>
      <c r="E377" s="68" t="s">
        <v>133</v>
      </c>
      <c r="F377" s="69">
        <v>32</v>
      </c>
      <c r="G377" s="66"/>
      <c r="H377" s="70"/>
      <c r="I377" s="71"/>
      <c r="J377" s="71"/>
      <c r="K377" s="34"/>
      <c r="L377" s="78">
        <v>377</v>
      </c>
      <c r="M377" s="78"/>
      <c r="N377" s="73"/>
      <c r="O377" s="80" t="s">
        <v>259</v>
      </c>
      <c r="P377" s="80" t="s">
        <v>399</v>
      </c>
      <c r="Q377" s="80" t="s">
        <v>736</v>
      </c>
      <c r="R377" s="80" t="s">
        <v>1049</v>
      </c>
      <c r="S377" s="80"/>
      <c r="T377" s="80"/>
      <c r="U377" s="80"/>
      <c r="V377" s="80"/>
      <c r="W377" s="80"/>
      <c r="X377" s="80"/>
      <c r="Y377" s="80"/>
      <c r="Z377" s="80"/>
      <c r="AA377" s="80"/>
      <c r="AB377">
        <v>1</v>
      </c>
      <c r="AC377" s="79" t="str">
        <f>REPLACE(INDEX(GroupVertices[Group],MATCH(Edges[[#This Row],[Vertex 1]],GroupVertices[Vertex],0)),1,1,"")</f>
        <v>6</v>
      </c>
      <c r="AD377" s="79" t="str">
        <f>REPLACE(INDEX(GroupVertices[Group],MATCH(Edges[[#This Row],[Vertex 2]],GroupVertices[Vertex],0)),1,1,"")</f>
        <v>2</v>
      </c>
      <c r="AE377" s="34"/>
      <c r="AF377" s="34"/>
      <c r="AG377" s="34"/>
      <c r="AH377" s="34"/>
      <c r="AI377" s="34"/>
      <c r="AJ377" s="34"/>
      <c r="AK377" s="34"/>
      <c r="AL377" s="34"/>
      <c r="AM377" s="34"/>
    </row>
    <row r="378" spans="1:39" ht="15">
      <c r="A378" s="65" t="s">
        <v>224</v>
      </c>
      <c r="B378" s="65" t="s">
        <v>222</v>
      </c>
      <c r="C378" s="66" t="s">
        <v>2087</v>
      </c>
      <c r="D378" s="67">
        <v>2.8</v>
      </c>
      <c r="E378" s="68" t="s">
        <v>137</v>
      </c>
      <c r="F378" s="69">
        <v>29.833333333333332</v>
      </c>
      <c r="G378" s="66"/>
      <c r="H378" s="70"/>
      <c r="I378" s="71"/>
      <c r="J378" s="71"/>
      <c r="K378" s="34"/>
      <c r="L378" s="78">
        <v>378</v>
      </c>
      <c r="M378" s="78"/>
      <c r="N378" s="73"/>
      <c r="O378" s="80" t="s">
        <v>259</v>
      </c>
      <c r="P378" s="80" t="s">
        <v>400</v>
      </c>
      <c r="Q378" s="80" t="s">
        <v>737</v>
      </c>
      <c r="R378" s="80" t="s">
        <v>1050</v>
      </c>
      <c r="S378" s="80"/>
      <c r="T378" s="80"/>
      <c r="U378" s="80"/>
      <c r="V378" s="80"/>
      <c r="W378" s="80"/>
      <c r="X378" s="80"/>
      <c r="Y378" s="80"/>
      <c r="Z378" s="80"/>
      <c r="AA378" s="80"/>
      <c r="AB378">
        <v>2</v>
      </c>
      <c r="AC378" s="79" t="str">
        <f>REPLACE(INDEX(GroupVertices[Group],MATCH(Edges[[#This Row],[Vertex 1]],GroupVertices[Vertex],0)),1,1,"")</f>
        <v>4</v>
      </c>
      <c r="AD378" s="79" t="str">
        <f>REPLACE(INDEX(GroupVertices[Group],MATCH(Edges[[#This Row],[Vertex 2]],GroupVertices[Vertex],0)),1,1,"")</f>
        <v>6</v>
      </c>
      <c r="AE378" s="34"/>
      <c r="AF378" s="34"/>
      <c r="AG378" s="34"/>
      <c r="AH378" s="34"/>
      <c r="AI378" s="34"/>
      <c r="AJ378" s="34"/>
      <c r="AK378" s="34"/>
      <c r="AL378" s="34"/>
      <c r="AM378" s="34"/>
    </row>
    <row r="379" spans="1:39" ht="15">
      <c r="A379" s="65" t="s">
        <v>224</v>
      </c>
      <c r="B379" s="65" t="s">
        <v>222</v>
      </c>
      <c r="C379" s="66" t="s">
        <v>2087</v>
      </c>
      <c r="D379" s="67">
        <v>2.8</v>
      </c>
      <c r="E379" s="68" t="s">
        <v>137</v>
      </c>
      <c r="F379" s="69">
        <v>29.833333333333332</v>
      </c>
      <c r="G379" s="66"/>
      <c r="H379" s="70"/>
      <c r="I379" s="71"/>
      <c r="J379" s="71"/>
      <c r="K379" s="34"/>
      <c r="L379" s="78">
        <v>379</v>
      </c>
      <c r="M379" s="78"/>
      <c r="N379" s="73"/>
      <c r="O379" s="80" t="s">
        <v>259</v>
      </c>
      <c r="P379" s="80" t="s">
        <v>401</v>
      </c>
      <c r="Q379" s="80" t="s">
        <v>738</v>
      </c>
      <c r="R379" s="80" t="s">
        <v>1051</v>
      </c>
      <c r="S379" s="80"/>
      <c r="T379" s="80"/>
      <c r="U379" s="80"/>
      <c r="V379" s="80"/>
      <c r="W379" s="80"/>
      <c r="X379" s="80"/>
      <c r="Y379" s="80"/>
      <c r="Z379" s="80"/>
      <c r="AA379" s="80"/>
      <c r="AB379">
        <v>2</v>
      </c>
      <c r="AC379" s="79" t="str">
        <f>REPLACE(INDEX(GroupVertices[Group],MATCH(Edges[[#This Row],[Vertex 1]],GroupVertices[Vertex],0)),1,1,"")</f>
        <v>4</v>
      </c>
      <c r="AD379" s="79" t="str">
        <f>REPLACE(INDEX(GroupVertices[Group],MATCH(Edges[[#This Row],[Vertex 2]],GroupVertices[Vertex],0)),1,1,"")</f>
        <v>6</v>
      </c>
      <c r="AE379" s="34"/>
      <c r="AF379" s="34"/>
      <c r="AG379" s="34"/>
      <c r="AH379" s="34"/>
      <c r="AI379" s="34"/>
      <c r="AJ379" s="34"/>
      <c r="AK379" s="34"/>
      <c r="AL379" s="34"/>
      <c r="AM379" s="34"/>
    </row>
    <row r="380" spans="1:39" ht="15">
      <c r="A380" s="65" t="s">
        <v>196</v>
      </c>
      <c r="B380" s="65" t="s">
        <v>222</v>
      </c>
      <c r="C380" s="66" t="s">
        <v>2086</v>
      </c>
      <c r="D380" s="67">
        <v>2</v>
      </c>
      <c r="E380" s="68" t="s">
        <v>133</v>
      </c>
      <c r="F380" s="69">
        <v>32</v>
      </c>
      <c r="G380" s="66"/>
      <c r="H380" s="70"/>
      <c r="I380" s="71"/>
      <c r="J380" s="71"/>
      <c r="K380" s="34"/>
      <c r="L380" s="78">
        <v>380</v>
      </c>
      <c r="M380" s="78"/>
      <c r="N380" s="73"/>
      <c r="O380" s="80" t="s">
        <v>259</v>
      </c>
      <c r="P380" s="80" t="s">
        <v>402</v>
      </c>
      <c r="Q380" s="80" t="s">
        <v>739</v>
      </c>
      <c r="R380" s="80" t="s">
        <v>1052</v>
      </c>
      <c r="S380" s="80"/>
      <c r="T380" s="80"/>
      <c r="U380" s="80"/>
      <c r="V380" s="80"/>
      <c r="W380" s="80"/>
      <c r="X380" s="80"/>
      <c r="Y380" s="80"/>
      <c r="Z380" s="80"/>
      <c r="AA380" s="80"/>
      <c r="AB380">
        <v>1</v>
      </c>
      <c r="AC380" s="79" t="str">
        <f>REPLACE(INDEX(GroupVertices[Group],MATCH(Edges[[#This Row],[Vertex 1]],GroupVertices[Vertex],0)),1,1,"")</f>
        <v>3</v>
      </c>
      <c r="AD380" s="79" t="str">
        <f>REPLACE(INDEX(GroupVertices[Group],MATCH(Edges[[#This Row],[Vertex 2]],GroupVertices[Vertex],0)),1,1,"")</f>
        <v>6</v>
      </c>
      <c r="AE380" s="34"/>
      <c r="AF380" s="34"/>
      <c r="AG380" s="34"/>
      <c r="AH380" s="34"/>
      <c r="AI380" s="34"/>
      <c r="AJ380" s="34"/>
      <c r="AK380" s="34"/>
      <c r="AL380" s="34"/>
      <c r="AM380" s="34"/>
    </row>
    <row r="381" spans="1:39" ht="15">
      <c r="A381" s="65" t="s">
        <v>198</v>
      </c>
      <c r="B381" s="65" t="s">
        <v>222</v>
      </c>
      <c r="C381" s="66" t="s">
        <v>2087</v>
      </c>
      <c r="D381" s="67">
        <v>2.8</v>
      </c>
      <c r="E381" s="68" t="s">
        <v>137</v>
      </c>
      <c r="F381" s="69">
        <v>29.833333333333332</v>
      </c>
      <c r="G381" s="66"/>
      <c r="H381" s="70"/>
      <c r="I381" s="71"/>
      <c r="J381" s="71"/>
      <c r="K381" s="34"/>
      <c r="L381" s="78">
        <v>381</v>
      </c>
      <c r="M381" s="78"/>
      <c r="N381" s="73"/>
      <c r="O381" s="80" t="s">
        <v>259</v>
      </c>
      <c r="P381" s="80" t="s">
        <v>346</v>
      </c>
      <c r="Q381" s="80" t="s">
        <v>649</v>
      </c>
      <c r="R381" s="80" t="s">
        <v>989</v>
      </c>
      <c r="S381" s="80"/>
      <c r="T381" s="80"/>
      <c r="U381" s="80"/>
      <c r="V381" s="80"/>
      <c r="W381" s="80"/>
      <c r="X381" s="80"/>
      <c r="Y381" s="80"/>
      <c r="Z381" s="80"/>
      <c r="AA381" s="80"/>
      <c r="AB381">
        <v>2</v>
      </c>
      <c r="AC381" s="79" t="str">
        <f>REPLACE(INDEX(GroupVertices[Group],MATCH(Edges[[#This Row],[Vertex 1]],GroupVertices[Vertex],0)),1,1,"")</f>
        <v>3</v>
      </c>
      <c r="AD381" s="79" t="str">
        <f>REPLACE(INDEX(GroupVertices[Group],MATCH(Edges[[#This Row],[Vertex 2]],GroupVertices[Vertex],0)),1,1,"")</f>
        <v>6</v>
      </c>
      <c r="AE381" s="34"/>
      <c r="AF381" s="34"/>
      <c r="AG381" s="34"/>
      <c r="AH381" s="34"/>
      <c r="AI381" s="34"/>
      <c r="AJ381" s="34"/>
      <c r="AK381" s="34"/>
      <c r="AL381" s="34"/>
      <c r="AM381" s="34"/>
    </row>
    <row r="382" spans="1:39" ht="15">
      <c r="A382" s="65" t="s">
        <v>198</v>
      </c>
      <c r="B382" s="65" t="s">
        <v>222</v>
      </c>
      <c r="C382" s="66" t="s">
        <v>2087</v>
      </c>
      <c r="D382" s="67">
        <v>2.8</v>
      </c>
      <c r="E382" s="68" t="s">
        <v>137</v>
      </c>
      <c r="F382" s="69">
        <v>29.833333333333332</v>
      </c>
      <c r="G382" s="66"/>
      <c r="H382" s="70"/>
      <c r="I382" s="71"/>
      <c r="J382" s="71"/>
      <c r="K382" s="34"/>
      <c r="L382" s="78">
        <v>382</v>
      </c>
      <c r="M382" s="78"/>
      <c r="N382" s="73"/>
      <c r="O382" s="80" t="s">
        <v>259</v>
      </c>
      <c r="P382" s="80" t="s">
        <v>346</v>
      </c>
      <c r="Q382" s="80" t="s">
        <v>649</v>
      </c>
      <c r="R382" s="80" t="s">
        <v>990</v>
      </c>
      <c r="S382" s="80"/>
      <c r="T382" s="80"/>
      <c r="U382" s="80"/>
      <c r="V382" s="80"/>
      <c r="W382" s="80"/>
      <c r="X382" s="80"/>
      <c r="Y382" s="80"/>
      <c r="Z382" s="80"/>
      <c r="AA382" s="80"/>
      <c r="AB382">
        <v>2</v>
      </c>
      <c r="AC382" s="79" t="str">
        <f>REPLACE(INDEX(GroupVertices[Group],MATCH(Edges[[#This Row],[Vertex 1]],GroupVertices[Vertex],0)),1,1,"")</f>
        <v>3</v>
      </c>
      <c r="AD382" s="79" t="str">
        <f>REPLACE(INDEX(GroupVertices[Group],MATCH(Edges[[#This Row],[Vertex 2]],GroupVertices[Vertex],0)),1,1,"")</f>
        <v>6</v>
      </c>
      <c r="AE382" s="34"/>
      <c r="AF382" s="34"/>
      <c r="AG382" s="34"/>
      <c r="AH382" s="34"/>
      <c r="AI382" s="34"/>
      <c r="AJ382" s="34"/>
      <c r="AK382" s="34"/>
      <c r="AL382" s="34"/>
      <c r="AM382" s="34"/>
    </row>
    <row r="383" spans="1:39" ht="15">
      <c r="A383" s="65" t="s">
        <v>217</v>
      </c>
      <c r="B383" s="65" t="s">
        <v>222</v>
      </c>
      <c r="C383" s="66" t="s">
        <v>2090</v>
      </c>
      <c r="D383" s="67">
        <v>4.4</v>
      </c>
      <c r="E383" s="68" t="s">
        <v>137</v>
      </c>
      <c r="F383" s="69">
        <v>25.5</v>
      </c>
      <c r="G383" s="66"/>
      <c r="H383" s="70"/>
      <c r="I383" s="71"/>
      <c r="J383" s="71"/>
      <c r="K383" s="34"/>
      <c r="L383" s="78">
        <v>383</v>
      </c>
      <c r="M383" s="78"/>
      <c r="N383" s="73"/>
      <c r="O383" s="80" t="s">
        <v>259</v>
      </c>
      <c r="P383" s="80" t="s">
        <v>403</v>
      </c>
      <c r="Q383" s="80" t="s">
        <v>740</v>
      </c>
      <c r="R383" s="80" t="s">
        <v>1053</v>
      </c>
      <c r="S383" s="80"/>
      <c r="T383" s="80"/>
      <c r="U383" s="80"/>
      <c r="V383" s="80"/>
      <c r="W383" s="80"/>
      <c r="X383" s="80"/>
      <c r="Y383" s="80"/>
      <c r="Z383" s="80"/>
      <c r="AA383" s="80"/>
      <c r="AB383">
        <v>4</v>
      </c>
      <c r="AC383" s="79" t="str">
        <f>REPLACE(INDEX(GroupVertices[Group],MATCH(Edges[[#This Row],[Vertex 1]],GroupVertices[Vertex],0)),1,1,"")</f>
        <v>4</v>
      </c>
      <c r="AD383" s="79" t="str">
        <f>REPLACE(INDEX(GroupVertices[Group],MATCH(Edges[[#This Row],[Vertex 2]],GroupVertices[Vertex],0)),1,1,"")</f>
        <v>6</v>
      </c>
      <c r="AE383" s="34"/>
      <c r="AF383" s="34"/>
      <c r="AG383" s="34"/>
      <c r="AH383" s="34"/>
      <c r="AI383" s="34"/>
      <c r="AJ383" s="34"/>
      <c r="AK383" s="34"/>
      <c r="AL383" s="34"/>
      <c r="AM383" s="34"/>
    </row>
    <row r="384" spans="1:39" ht="15">
      <c r="A384" s="65" t="s">
        <v>217</v>
      </c>
      <c r="B384" s="65" t="s">
        <v>222</v>
      </c>
      <c r="C384" s="66" t="s">
        <v>2090</v>
      </c>
      <c r="D384" s="67">
        <v>4.4</v>
      </c>
      <c r="E384" s="68" t="s">
        <v>137</v>
      </c>
      <c r="F384" s="69">
        <v>25.5</v>
      </c>
      <c r="G384" s="66"/>
      <c r="H384" s="70"/>
      <c r="I384" s="71"/>
      <c r="J384" s="71"/>
      <c r="K384" s="34"/>
      <c r="L384" s="78">
        <v>384</v>
      </c>
      <c r="M384" s="78"/>
      <c r="N384" s="73"/>
      <c r="O384" s="80" t="s">
        <v>259</v>
      </c>
      <c r="P384" s="80" t="s">
        <v>403</v>
      </c>
      <c r="Q384" s="80" t="s">
        <v>740</v>
      </c>
      <c r="R384" s="80" t="s">
        <v>1054</v>
      </c>
      <c r="S384" s="80"/>
      <c r="T384" s="80"/>
      <c r="U384" s="80"/>
      <c r="V384" s="80"/>
      <c r="W384" s="80"/>
      <c r="X384" s="80"/>
      <c r="Y384" s="80"/>
      <c r="Z384" s="80"/>
      <c r="AA384" s="80"/>
      <c r="AB384">
        <v>4</v>
      </c>
      <c r="AC384" s="79" t="str">
        <f>REPLACE(INDEX(GroupVertices[Group],MATCH(Edges[[#This Row],[Vertex 1]],GroupVertices[Vertex],0)),1,1,"")</f>
        <v>4</v>
      </c>
      <c r="AD384" s="79" t="str">
        <f>REPLACE(INDEX(GroupVertices[Group],MATCH(Edges[[#This Row],[Vertex 2]],GroupVertices[Vertex],0)),1,1,"")</f>
        <v>6</v>
      </c>
      <c r="AE384" s="34"/>
      <c r="AF384" s="34"/>
      <c r="AG384" s="34"/>
      <c r="AH384" s="34"/>
      <c r="AI384" s="34"/>
      <c r="AJ384" s="34"/>
      <c r="AK384" s="34"/>
      <c r="AL384" s="34"/>
      <c r="AM384" s="34"/>
    </row>
    <row r="385" spans="1:39" ht="15">
      <c r="A385" s="65" t="s">
        <v>217</v>
      </c>
      <c r="B385" s="65" t="s">
        <v>222</v>
      </c>
      <c r="C385" s="66" t="s">
        <v>2090</v>
      </c>
      <c r="D385" s="67">
        <v>4.4</v>
      </c>
      <c r="E385" s="68" t="s">
        <v>137</v>
      </c>
      <c r="F385" s="69">
        <v>25.5</v>
      </c>
      <c r="G385" s="66"/>
      <c r="H385" s="70"/>
      <c r="I385" s="71"/>
      <c r="J385" s="71"/>
      <c r="K385" s="34"/>
      <c r="L385" s="78">
        <v>385</v>
      </c>
      <c r="M385" s="78"/>
      <c r="N385" s="73"/>
      <c r="O385" s="80" t="s">
        <v>259</v>
      </c>
      <c r="P385" s="80" t="s">
        <v>403</v>
      </c>
      <c r="Q385" s="80" t="s">
        <v>740</v>
      </c>
      <c r="R385" s="80" t="s">
        <v>1055</v>
      </c>
      <c r="S385" s="80"/>
      <c r="T385" s="80"/>
      <c r="U385" s="80"/>
      <c r="V385" s="80"/>
      <c r="W385" s="80"/>
      <c r="X385" s="80"/>
      <c r="Y385" s="80"/>
      <c r="Z385" s="80"/>
      <c r="AA385" s="80"/>
      <c r="AB385">
        <v>4</v>
      </c>
      <c r="AC385" s="79" t="str">
        <f>REPLACE(INDEX(GroupVertices[Group],MATCH(Edges[[#This Row],[Vertex 1]],GroupVertices[Vertex],0)),1,1,"")</f>
        <v>4</v>
      </c>
      <c r="AD385" s="79" t="str">
        <f>REPLACE(INDEX(GroupVertices[Group],MATCH(Edges[[#This Row],[Vertex 2]],GroupVertices[Vertex],0)),1,1,"")</f>
        <v>6</v>
      </c>
      <c r="AE385" s="34"/>
      <c r="AF385" s="34"/>
      <c r="AG385" s="34"/>
      <c r="AH385" s="34"/>
      <c r="AI385" s="34"/>
      <c r="AJ385" s="34"/>
      <c r="AK385" s="34"/>
      <c r="AL385" s="34"/>
      <c r="AM385" s="34"/>
    </row>
    <row r="386" spans="1:39" ht="15">
      <c r="A386" s="65" t="s">
        <v>217</v>
      </c>
      <c r="B386" s="65" t="s">
        <v>222</v>
      </c>
      <c r="C386" s="66" t="s">
        <v>2090</v>
      </c>
      <c r="D386" s="67">
        <v>4.4</v>
      </c>
      <c r="E386" s="68" t="s">
        <v>137</v>
      </c>
      <c r="F386" s="69">
        <v>25.5</v>
      </c>
      <c r="G386" s="66"/>
      <c r="H386" s="70"/>
      <c r="I386" s="71"/>
      <c r="J386" s="71"/>
      <c r="K386" s="34"/>
      <c r="L386" s="78">
        <v>386</v>
      </c>
      <c r="M386" s="78"/>
      <c r="N386" s="73"/>
      <c r="O386" s="80" t="s">
        <v>259</v>
      </c>
      <c r="P386" s="80" t="s">
        <v>403</v>
      </c>
      <c r="Q386" s="80" t="s">
        <v>740</v>
      </c>
      <c r="R386" s="80" t="s">
        <v>1056</v>
      </c>
      <c r="S386" s="80"/>
      <c r="T386" s="80"/>
      <c r="U386" s="80"/>
      <c r="V386" s="80"/>
      <c r="W386" s="80"/>
      <c r="X386" s="80"/>
      <c r="Y386" s="80"/>
      <c r="Z386" s="80"/>
      <c r="AA386" s="80"/>
      <c r="AB386">
        <v>4</v>
      </c>
      <c r="AC386" s="79" t="str">
        <f>REPLACE(INDEX(GroupVertices[Group],MATCH(Edges[[#This Row],[Vertex 1]],GroupVertices[Vertex],0)),1,1,"")</f>
        <v>4</v>
      </c>
      <c r="AD386" s="79" t="str">
        <f>REPLACE(INDEX(GroupVertices[Group],MATCH(Edges[[#This Row],[Vertex 2]],GroupVertices[Vertex],0)),1,1,"")</f>
        <v>6</v>
      </c>
      <c r="AE386" s="34"/>
      <c r="AF386" s="34"/>
      <c r="AG386" s="34"/>
      <c r="AH386" s="34"/>
      <c r="AI386" s="34"/>
      <c r="AJ386" s="34"/>
      <c r="AK386" s="34"/>
      <c r="AL386" s="34"/>
      <c r="AM386" s="34"/>
    </row>
    <row r="387" spans="1:39" ht="15">
      <c r="A387" s="65" t="s">
        <v>238</v>
      </c>
      <c r="B387" s="65" t="s">
        <v>222</v>
      </c>
      <c r="C387" s="66" t="s">
        <v>2086</v>
      </c>
      <c r="D387" s="67">
        <v>2</v>
      </c>
      <c r="E387" s="68" t="s">
        <v>133</v>
      </c>
      <c r="F387" s="69">
        <v>32</v>
      </c>
      <c r="G387" s="66"/>
      <c r="H387" s="70"/>
      <c r="I387" s="71"/>
      <c r="J387" s="71"/>
      <c r="K387" s="34"/>
      <c r="L387" s="78">
        <v>387</v>
      </c>
      <c r="M387" s="78"/>
      <c r="N387" s="73"/>
      <c r="O387" s="80" t="s">
        <v>259</v>
      </c>
      <c r="P387" s="80" t="s">
        <v>404</v>
      </c>
      <c r="Q387" s="80" t="s">
        <v>741</v>
      </c>
      <c r="R387" s="80" t="s">
        <v>1057</v>
      </c>
      <c r="S387" s="80"/>
      <c r="T387" s="80"/>
      <c r="U387" s="80"/>
      <c r="V387" s="80"/>
      <c r="W387" s="80"/>
      <c r="X387" s="80"/>
      <c r="Y387" s="80"/>
      <c r="Z387" s="80"/>
      <c r="AA387" s="80"/>
      <c r="AB387">
        <v>1</v>
      </c>
      <c r="AC387" s="79" t="str">
        <f>REPLACE(INDEX(GroupVertices[Group],MATCH(Edges[[#This Row],[Vertex 1]],GroupVertices[Vertex],0)),1,1,"")</f>
        <v>3</v>
      </c>
      <c r="AD387" s="79" t="str">
        <f>REPLACE(INDEX(GroupVertices[Group],MATCH(Edges[[#This Row],[Vertex 2]],GroupVertices[Vertex],0)),1,1,"")</f>
        <v>6</v>
      </c>
      <c r="AE387" s="34"/>
      <c r="AF387" s="34"/>
      <c r="AG387" s="34"/>
      <c r="AH387" s="34"/>
      <c r="AI387" s="34"/>
      <c r="AJ387" s="34"/>
      <c r="AK387" s="34"/>
      <c r="AL387" s="34"/>
      <c r="AM387" s="34"/>
    </row>
    <row r="388" spans="1:39" ht="15">
      <c r="A388" s="65" t="s">
        <v>224</v>
      </c>
      <c r="B388" s="65" t="s">
        <v>256</v>
      </c>
      <c r="C388" s="66" t="s">
        <v>2090</v>
      </c>
      <c r="D388" s="67">
        <v>4.4</v>
      </c>
      <c r="E388" s="68" t="s">
        <v>137</v>
      </c>
      <c r="F388" s="69">
        <v>25.5</v>
      </c>
      <c r="G388" s="66"/>
      <c r="H388" s="70"/>
      <c r="I388" s="71"/>
      <c r="J388" s="71"/>
      <c r="K388" s="34"/>
      <c r="L388" s="78">
        <v>388</v>
      </c>
      <c r="M388" s="78"/>
      <c r="N388" s="73"/>
      <c r="O388" s="80" t="s">
        <v>259</v>
      </c>
      <c r="P388" s="80" t="s">
        <v>405</v>
      </c>
      <c r="Q388" s="80" t="s">
        <v>742</v>
      </c>
      <c r="R388" s="80" t="s">
        <v>1058</v>
      </c>
      <c r="S388" s="80"/>
      <c r="T388" s="80"/>
      <c r="U388" s="80"/>
      <c r="V388" s="80"/>
      <c r="W388" s="80"/>
      <c r="X388" s="80"/>
      <c r="Y388" s="80"/>
      <c r="Z388" s="80"/>
      <c r="AA388" s="80"/>
      <c r="AB388">
        <v>4</v>
      </c>
      <c r="AC388" s="79" t="str">
        <f>REPLACE(INDEX(GroupVertices[Group],MATCH(Edges[[#This Row],[Vertex 1]],GroupVertices[Vertex],0)),1,1,"")</f>
        <v>4</v>
      </c>
      <c r="AD388" s="79" t="str">
        <f>REPLACE(INDEX(GroupVertices[Group],MATCH(Edges[[#This Row],[Vertex 2]],GroupVertices[Vertex],0)),1,1,"")</f>
        <v>2</v>
      </c>
      <c r="AE388" s="34"/>
      <c r="AF388" s="34"/>
      <c r="AG388" s="34"/>
      <c r="AH388" s="34"/>
      <c r="AI388" s="34"/>
      <c r="AJ388" s="34"/>
      <c r="AK388" s="34"/>
      <c r="AL388" s="34"/>
      <c r="AM388" s="34"/>
    </row>
    <row r="389" spans="1:39" ht="15">
      <c r="A389" s="65" t="s">
        <v>224</v>
      </c>
      <c r="B389" s="65" t="s">
        <v>256</v>
      </c>
      <c r="C389" s="66" t="s">
        <v>2090</v>
      </c>
      <c r="D389" s="67">
        <v>4.4</v>
      </c>
      <c r="E389" s="68" t="s">
        <v>137</v>
      </c>
      <c r="F389" s="69">
        <v>25.5</v>
      </c>
      <c r="G389" s="66"/>
      <c r="H389" s="70"/>
      <c r="I389" s="71"/>
      <c r="J389" s="71"/>
      <c r="K389" s="34"/>
      <c r="L389" s="78">
        <v>389</v>
      </c>
      <c r="M389" s="78"/>
      <c r="N389" s="73"/>
      <c r="O389" s="80" t="s">
        <v>259</v>
      </c>
      <c r="P389" s="80" t="s">
        <v>405</v>
      </c>
      <c r="Q389" s="80" t="s">
        <v>743</v>
      </c>
      <c r="R389" s="80" t="s">
        <v>1058</v>
      </c>
      <c r="S389" s="80"/>
      <c r="T389" s="80"/>
      <c r="U389" s="80"/>
      <c r="V389" s="80"/>
      <c r="W389" s="80"/>
      <c r="X389" s="80"/>
      <c r="Y389" s="80"/>
      <c r="Z389" s="80"/>
      <c r="AA389" s="80"/>
      <c r="AB389">
        <v>4</v>
      </c>
      <c r="AC389" s="79" t="str">
        <f>REPLACE(INDEX(GroupVertices[Group],MATCH(Edges[[#This Row],[Vertex 1]],GroupVertices[Vertex],0)),1,1,"")</f>
        <v>4</v>
      </c>
      <c r="AD389" s="79" t="str">
        <f>REPLACE(INDEX(GroupVertices[Group],MATCH(Edges[[#This Row],[Vertex 2]],GroupVertices[Vertex],0)),1,1,"")</f>
        <v>2</v>
      </c>
      <c r="AE389" s="34"/>
      <c r="AF389" s="34"/>
      <c r="AG389" s="34"/>
      <c r="AH389" s="34"/>
      <c r="AI389" s="34"/>
      <c r="AJ389" s="34"/>
      <c r="AK389" s="34"/>
      <c r="AL389" s="34"/>
      <c r="AM389" s="34"/>
    </row>
    <row r="390" spans="1:39" ht="15">
      <c r="A390" s="65" t="s">
        <v>224</v>
      </c>
      <c r="B390" s="65" t="s">
        <v>256</v>
      </c>
      <c r="C390" s="66" t="s">
        <v>2090</v>
      </c>
      <c r="D390" s="67">
        <v>4.4</v>
      </c>
      <c r="E390" s="68" t="s">
        <v>137</v>
      </c>
      <c r="F390" s="69">
        <v>25.5</v>
      </c>
      <c r="G390" s="66"/>
      <c r="H390" s="70"/>
      <c r="I390" s="71"/>
      <c r="J390" s="71"/>
      <c r="K390" s="34"/>
      <c r="L390" s="78">
        <v>390</v>
      </c>
      <c r="M390" s="78"/>
      <c r="N390" s="73"/>
      <c r="O390" s="80" t="s">
        <v>259</v>
      </c>
      <c r="P390" s="80" t="s">
        <v>405</v>
      </c>
      <c r="Q390" s="80" t="s">
        <v>744</v>
      </c>
      <c r="R390" s="80" t="s">
        <v>1058</v>
      </c>
      <c r="S390" s="80"/>
      <c r="T390" s="80"/>
      <c r="U390" s="80"/>
      <c r="V390" s="80"/>
      <c r="W390" s="80"/>
      <c r="X390" s="80"/>
      <c r="Y390" s="80"/>
      <c r="Z390" s="80"/>
      <c r="AA390" s="80"/>
      <c r="AB390">
        <v>4</v>
      </c>
      <c r="AC390" s="79" t="str">
        <f>REPLACE(INDEX(GroupVertices[Group],MATCH(Edges[[#This Row],[Vertex 1]],GroupVertices[Vertex],0)),1,1,"")</f>
        <v>4</v>
      </c>
      <c r="AD390" s="79" t="str">
        <f>REPLACE(INDEX(GroupVertices[Group],MATCH(Edges[[#This Row],[Vertex 2]],GroupVertices[Vertex],0)),1,1,"")</f>
        <v>2</v>
      </c>
      <c r="AE390" s="34"/>
      <c r="AF390" s="34"/>
      <c r="AG390" s="34"/>
      <c r="AH390" s="34"/>
      <c r="AI390" s="34"/>
      <c r="AJ390" s="34"/>
      <c r="AK390" s="34"/>
      <c r="AL390" s="34"/>
      <c r="AM390" s="34"/>
    </row>
    <row r="391" spans="1:39" ht="15">
      <c r="A391" s="65" t="s">
        <v>224</v>
      </c>
      <c r="B391" s="65" t="s">
        <v>256</v>
      </c>
      <c r="C391" s="66" t="s">
        <v>2090</v>
      </c>
      <c r="D391" s="67">
        <v>4.4</v>
      </c>
      <c r="E391" s="68" t="s">
        <v>137</v>
      </c>
      <c r="F391" s="69">
        <v>25.5</v>
      </c>
      <c r="G391" s="66"/>
      <c r="H391" s="70"/>
      <c r="I391" s="71"/>
      <c r="J391" s="71"/>
      <c r="K391" s="34"/>
      <c r="L391" s="78">
        <v>391</v>
      </c>
      <c r="M391" s="78"/>
      <c r="N391" s="73"/>
      <c r="O391" s="80" t="s">
        <v>259</v>
      </c>
      <c r="P391" s="80" t="s">
        <v>405</v>
      </c>
      <c r="Q391" s="80" t="s">
        <v>745</v>
      </c>
      <c r="R391" s="80" t="s">
        <v>1058</v>
      </c>
      <c r="S391" s="80"/>
      <c r="T391" s="80"/>
      <c r="U391" s="80"/>
      <c r="V391" s="80"/>
      <c r="W391" s="80"/>
      <c r="X391" s="80"/>
      <c r="Y391" s="80"/>
      <c r="Z391" s="80"/>
      <c r="AA391" s="80"/>
      <c r="AB391">
        <v>4</v>
      </c>
      <c r="AC391" s="79" t="str">
        <f>REPLACE(INDEX(GroupVertices[Group],MATCH(Edges[[#This Row],[Vertex 1]],GroupVertices[Vertex],0)),1,1,"")</f>
        <v>4</v>
      </c>
      <c r="AD391" s="79" t="str">
        <f>REPLACE(INDEX(GroupVertices[Group],MATCH(Edges[[#This Row],[Vertex 2]],GroupVertices[Vertex],0)),1,1,"")</f>
        <v>2</v>
      </c>
      <c r="AE391" s="34"/>
      <c r="AF391" s="34"/>
      <c r="AG391" s="34"/>
      <c r="AH391" s="34"/>
      <c r="AI391" s="34"/>
      <c r="AJ391" s="34"/>
      <c r="AK391" s="34"/>
      <c r="AL391" s="34"/>
      <c r="AM391" s="34"/>
    </row>
    <row r="392" spans="1:39" ht="15">
      <c r="A392" s="65" t="s">
        <v>210</v>
      </c>
      <c r="B392" s="65" t="s">
        <v>224</v>
      </c>
      <c r="C392" s="66" t="s">
        <v>2087</v>
      </c>
      <c r="D392" s="67">
        <v>2.8</v>
      </c>
      <c r="E392" s="68" t="s">
        <v>137</v>
      </c>
      <c r="F392" s="69">
        <v>29.833333333333332</v>
      </c>
      <c r="G392" s="66"/>
      <c r="H392" s="70"/>
      <c r="I392" s="71"/>
      <c r="J392" s="71"/>
      <c r="K392" s="34"/>
      <c r="L392" s="78">
        <v>392</v>
      </c>
      <c r="M392" s="78"/>
      <c r="N392" s="73"/>
      <c r="O392" s="80" t="s">
        <v>259</v>
      </c>
      <c r="P392" s="80" t="s">
        <v>318</v>
      </c>
      <c r="Q392" s="80" t="s">
        <v>697</v>
      </c>
      <c r="R392" s="80" t="s">
        <v>693</v>
      </c>
      <c r="S392" s="80"/>
      <c r="T392" s="80"/>
      <c r="U392" s="80"/>
      <c r="V392" s="80"/>
      <c r="W392" s="80"/>
      <c r="X392" s="80"/>
      <c r="Y392" s="80"/>
      <c r="Z392" s="80"/>
      <c r="AA392" s="80"/>
      <c r="AB392">
        <v>2</v>
      </c>
      <c r="AC392" s="79" t="str">
        <f>REPLACE(INDEX(GroupVertices[Group],MATCH(Edges[[#This Row],[Vertex 1]],GroupVertices[Vertex],0)),1,1,"")</f>
        <v>4</v>
      </c>
      <c r="AD392" s="79" t="str">
        <f>REPLACE(INDEX(GroupVertices[Group],MATCH(Edges[[#This Row],[Vertex 2]],GroupVertices[Vertex],0)),1,1,"")</f>
        <v>4</v>
      </c>
      <c r="AE392" s="34"/>
      <c r="AF392" s="34"/>
      <c r="AG392" s="34"/>
      <c r="AH392" s="34"/>
      <c r="AI392" s="34"/>
      <c r="AJ392" s="34"/>
      <c r="AK392" s="34"/>
      <c r="AL392" s="34"/>
      <c r="AM392" s="34"/>
    </row>
    <row r="393" spans="1:39" ht="15">
      <c r="A393" s="65" t="s">
        <v>210</v>
      </c>
      <c r="B393" s="65" t="s">
        <v>224</v>
      </c>
      <c r="C393" s="66" t="s">
        <v>2087</v>
      </c>
      <c r="D393" s="67">
        <v>2.8</v>
      </c>
      <c r="E393" s="68" t="s">
        <v>137</v>
      </c>
      <c r="F393" s="69">
        <v>29.833333333333332</v>
      </c>
      <c r="G393" s="66"/>
      <c r="H393" s="70"/>
      <c r="I393" s="71"/>
      <c r="J393" s="71"/>
      <c r="K393" s="34"/>
      <c r="L393" s="78">
        <v>393</v>
      </c>
      <c r="M393" s="78"/>
      <c r="N393" s="73"/>
      <c r="O393" s="80" t="s">
        <v>259</v>
      </c>
      <c r="P393" s="80" t="s">
        <v>315</v>
      </c>
      <c r="Q393" s="80" t="s">
        <v>621</v>
      </c>
      <c r="R393" s="80" t="s">
        <v>620</v>
      </c>
      <c r="S393" s="80"/>
      <c r="T393" s="80"/>
      <c r="U393" s="80"/>
      <c r="V393" s="80"/>
      <c r="W393" s="80"/>
      <c r="X393" s="80"/>
      <c r="Y393" s="80"/>
      <c r="Z393" s="80"/>
      <c r="AA393" s="80"/>
      <c r="AB393">
        <v>2</v>
      </c>
      <c r="AC393" s="79" t="str">
        <f>REPLACE(INDEX(GroupVertices[Group],MATCH(Edges[[#This Row],[Vertex 1]],GroupVertices[Vertex],0)),1,1,"")</f>
        <v>4</v>
      </c>
      <c r="AD393" s="79" t="str">
        <f>REPLACE(INDEX(GroupVertices[Group],MATCH(Edges[[#This Row],[Vertex 2]],GroupVertices[Vertex],0)),1,1,"")</f>
        <v>4</v>
      </c>
      <c r="AE393" s="34"/>
      <c r="AF393" s="34"/>
      <c r="AG393" s="34"/>
      <c r="AH393" s="34"/>
      <c r="AI393" s="34"/>
      <c r="AJ393" s="34"/>
      <c r="AK393" s="34"/>
      <c r="AL393" s="34"/>
      <c r="AM393" s="34"/>
    </row>
    <row r="394" spans="1:39" ht="15">
      <c r="A394" s="65" t="s">
        <v>198</v>
      </c>
      <c r="B394" s="65" t="s">
        <v>224</v>
      </c>
      <c r="C394" s="66" t="s">
        <v>2086</v>
      </c>
      <c r="D394" s="67">
        <v>2</v>
      </c>
      <c r="E394" s="68" t="s">
        <v>133</v>
      </c>
      <c r="F394" s="69">
        <v>32</v>
      </c>
      <c r="G394" s="66"/>
      <c r="H394" s="70"/>
      <c r="I394" s="71"/>
      <c r="J394" s="71"/>
      <c r="K394" s="34"/>
      <c r="L394" s="78">
        <v>394</v>
      </c>
      <c r="M394" s="78"/>
      <c r="N394" s="73"/>
      <c r="O394" s="80" t="s">
        <v>259</v>
      </c>
      <c r="P394" s="80" t="s">
        <v>318</v>
      </c>
      <c r="Q394" s="80" t="s">
        <v>599</v>
      </c>
      <c r="R394" s="80" t="s">
        <v>693</v>
      </c>
      <c r="S394" s="80"/>
      <c r="T394" s="80"/>
      <c r="U394" s="80"/>
      <c r="V394" s="80"/>
      <c r="W394" s="80"/>
      <c r="X394" s="80"/>
      <c r="Y394" s="80"/>
      <c r="Z394" s="80"/>
      <c r="AA394" s="80"/>
      <c r="AB394">
        <v>1</v>
      </c>
      <c r="AC394" s="79" t="str">
        <f>REPLACE(INDEX(GroupVertices[Group],MATCH(Edges[[#This Row],[Vertex 1]],GroupVertices[Vertex],0)),1,1,"")</f>
        <v>3</v>
      </c>
      <c r="AD394" s="79" t="str">
        <f>REPLACE(INDEX(GroupVertices[Group],MATCH(Edges[[#This Row],[Vertex 2]],GroupVertices[Vertex],0)),1,1,"")</f>
        <v>4</v>
      </c>
      <c r="AE394" s="34"/>
      <c r="AF394" s="34"/>
      <c r="AG394" s="34"/>
      <c r="AH394" s="34"/>
      <c r="AI394" s="34"/>
      <c r="AJ394" s="34"/>
      <c r="AK394" s="34"/>
      <c r="AL394" s="34"/>
      <c r="AM394" s="34"/>
    </row>
    <row r="395" spans="1:39" ht="15">
      <c r="A395" s="65" t="s">
        <v>194</v>
      </c>
      <c r="B395" s="65" t="s">
        <v>224</v>
      </c>
      <c r="C395" s="66" t="s">
        <v>2089</v>
      </c>
      <c r="D395" s="67">
        <v>6</v>
      </c>
      <c r="E395" s="68" t="s">
        <v>137</v>
      </c>
      <c r="F395" s="69">
        <v>19</v>
      </c>
      <c r="G395" s="66"/>
      <c r="H395" s="70"/>
      <c r="I395" s="71"/>
      <c r="J395" s="71"/>
      <c r="K395" s="34"/>
      <c r="L395" s="78">
        <v>395</v>
      </c>
      <c r="M395" s="78"/>
      <c r="N395" s="73"/>
      <c r="O395" s="80" t="s">
        <v>259</v>
      </c>
      <c r="P395" s="80" t="s">
        <v>394</v>
      </c>
      <c r="Q395" s="80" t="s">
        <v>746</v>
      </c>
      <c r="R395" s="80" t="s">
        <v>1043</v>
      </c>
      <c r="S395" s="80"/>
      <c r="T395" s="80"/>
      <c r="U395" s="80"/>
      <c r="V395" s="80"/>
      <c r="W395" s="80"/>
      <c r="X395" s="80"/>
      <c r="Y395" s="80"/>
      <c r="Z395" s="80"/>
      <c r="AA395" s="80"/>
      <c r="AB395">
        <v>7</v>
      </c>
      <c r="AC395" s="79" t="str">
        <f>REPLACE(INDEX(GroupVertices[Group],MATCH(Edges[[#This Row],[Vertex 1]],GroupVertices[Vertex],0)),1,1,"")</f>
        <v>3</v>
      </c>
      <c r="AD395" s="79" t="str">
        <f>REPLACE(INDEX(GroupVertices[Group],MATCH(Edges[[#This Row],[Vertex 2]],GroupVertices[Vertex],0)),1,1,"")</f>
        <v>4</v>
      </c>
      <c r="AE395" s="34"/>
      <c r="AF395" s="34"/>
      <c r="AG395" s="34"/>
      <c r="AH395" s="34"/>
      <c r="AI395" s="34"/>
      <c r="AJ395" s="34"/>
      <c r="AK395" s="34"/>
      <c r="AL395" s="34"/>
      <c r="AM395" s="34"/>
    </row>
    <row r="396" spans="1:39" ht="15">
      <c r="A396" s="65" t="s">
        <v>194</v>
      </c>
      <c r="B396" s="65" t="s">
        <v>224</v>
      </c>
      <c r="C396" s="66" t="s">
        <v>2089</v>
      </c>
      <c r="D396" s="67">
        <v>6</v>
      </c>
      <c r="E396" s="68" t="s">
        <v>137</v>
      </c>
      <c r="F396" s="69">
        <v>19</v>
      </c>
      <c r="G396" s="66"/>
      <c r="H396" s="70"/>
      <c r="I396" s="71"/>
      <c r="J396" s="71"/>
      <c r="K396" s="34"/>
      <c r="L396" s="78">
        <v>396</v>
      </c>
      <c r="M396" s="78"/>
      <c r="N396" s="73"/>
      <c r="O396" s="80" t="s">
        <v>259</v>
      </c>
      <c r="P396" s="80" t="s">
        <v>394</v>
      </c>
      <c r="Q396" s="80" t="s">
        <v>746</v>
      </c>
      <c r="R396" s="80" t="s">
        <v>1044</v>
      </c>
      <c r="S396" s="80"/>
      <c r="T396" s="80"/>
      <c r="U396" s="80"/>
      <c r="V396" s="80"/>
      <c r="W396" s="80"/>
      <c r="X396" s="80"/>
      <c r="Y396" s="80"/>
      <c r="Z396" s="80"/>
      <c r="AA396" s="80"/>
      <c r="AB396">
        <v>7</v>
      </c>
      <c r="AC396" s="79" t="str">
        <f>REPLACE(INDEX(GroupVertices[Group],MATCH(Edges[[#This Row],[Vertex 1]],GroupVertices[Vertex],0)),1,1,"")</f>
        <v>3</v>
      </c>
      <c r="AD396" s="79" t="str">
        <f>REPLACE(INDEX(GroupVertices[Group],MATCH(Edges[[#This Row],[Vertex 2]],GroupVertices[Vertex],0)),1,1,"")</f>
        <v>4</v>
      </c>
      <c r="AE396" s="34"/>
      <c r="AF396" s="34"/>
      <c r="AG396" s="34"/>
      <c r="AH396" s="34"/>
      <c r="AI396" s="34"/>
      <c r="AJ396" s="34"/>
      <c r="AK396" s="34"/>
      <c r="AL396" s="34"/>
      <c r="AM396" s="34"/>
    </row>
    <row r="397" spans="1:39" ht="15">
      <c r="A397" s="65" t="s">
        <v>194</v>
      </c>
      <c r="B397" s="65" t="s">
        <v>224</v>
      </c>
      <c r="C397" s="66" t="s">
        <v>2089</v>
      </c>
      <c r="D397" s="67">
        <v>6</v>
      </c>
      <c r="E397" s="68" t="s">
        <v>137</v>
      </c>
      <c r="F397" s="69">
        <v>19</v>
      </c>
      <c r="G397" s="66"/>
      <c r="H397" s="70"/>
      <c r="I397" s="71"/>
      <c r="J397" s="71"/>
      <c r="K397" s="34"/>
      <c r="L397" s="78">
        <v>397</v>
      </c>
      <c r="M397" s="78"/>
      <c r="N397" s="73"/>
      <c r="O397" s="80" t="s">
        <v>259</v>
      </c>
      <c r="P397" s="80" t="s">
        <v>394</v>
      </c>
      <c r="Q397" s="80" t="s">
        <v>747</v>
      </c>
      <c r="R397" s="80" t="s">
        <v>1043</v>
      </c>
      <c r="S397" s="80"/>
      <c r="T397" s="80"/>
      <c r="U397" s="80"/>
      <c r="V397" s="80"/>
      <c r="W397" s="80"/>
      <c r="X397" s="80"/>
      <c r="Y397" s="80"/>
      <c r="Z397" s="80"/>
      <c r="AA397" s="80"/>
      <c r="AB397">
        <v>7</v>
      </c>
      <c r="AC397" s="79" t="str">
        <f>REPLACE(INDEX(GroupVertices[Group],MATCH(Edges[[#This Row],[Vertex 1]],GroupVertices[Vertex],0)),1,1,"")</f>
        <v>3</v>
      </c>
      <c r="AD397" s="79" t="str">
        <f>REPLACE(INDEX(GroupVertices[Group],MATCH(Edges[[#This Row],[Vertex 2]],GroupVertices[Vertex],0)),1,1,"")</f>
        <v>4</v>
      </c>
      <c r="AE397" s="34"/>
      <c r="AF397" s="34"/>
      <c r="AG397" s="34"/>
      <c r="AH397" s="34"/>
      <c r="AI397" s="34"/>
      <c r="AJ397" s="34"/>
      <c r="AK397" s="34"/>
      <c r="AL397" s="34"/>
      <c r="AM397" s="34"/>
    </row>
    <row r="398" spans="1:39" ht="15">
      <c r="A398" s="65" t="s">
        <v>194</v>
      </c>
      <c r="B398" s="65" t="s">
        <v>224</v>
      </c>
      <c r="C398" s="66" t="s">
        <v>2089</v>
      </c>
      <c r="D398" s="67">
        <v>6</v>
      </c>
      <c r="E398" s="68" t="s">
        <v>137</v>
      </c>
      <c r="F398" s="69">
        <v>19</v>
      </c>
      <c r="G398" s="66"/>
      <c r="H398" s="70"/>
      <c r="I398" s="71"/>
      <c r="J398" s="71"/>
      <c r="K398" s="34"/>
      <c r="L398" s="78">
        <v>398</v>
      </c>
      <c r="M398" s="78"/>
      <c r="N398" s="73"/>
      <c r="O398" s="80" t="s">
        <v>259</v>
      </c>
      <c r="P398" s="80" t="s">
        <v>394</v>
      </c>
      <c r="Q398" s="80" t="s">
        <v>747</v>
      </c>
      <c r="R398" s="80" t="s">
        <v>1044</v>
      </c>
      <c r="S398" s="80"/>
      <c r="T398" s="80"/>
      <c r="U398" s="80"/>
      <c r="V398" s="80"/>
      <c r="W398" s="80"/>
      <c r="X398" s="80"/>
      <c r="Y398" s="80"/>
      <c r="Z398" s="80"/>
      <c r="AA398" s="80"/>
      <c r="AB398">
        <v>7</v>
      </c>
      <c r="AC398" s="79" t="str">
        <f>REPLACE(INDEX(GroupVertices[Group],MATCH(Edges[[#This Row],[Vertex 1]],GroupVertices[Vertex],0)),1,1,"")</f>
        <v>3</v>
      </c>
      <c r="AD398" s="79" t="str">
        <f>REPLACE(INDEX(GroupVertices[Group],MATCH(Edges[[#This Row],[Vertex 2]],GroupVertices[Vertex],0)),1,1,"")</f>
        <v>4</v>
      </c>
      <c r="AE398" s="34"/>
      <c r="AF398" s="34"/>
      <c r="AG398" s="34"/>
      <c r="AH398" s="34"/>
      <c r="AI398" s="34"/>
      <c r="AJ398" s="34"/>
      <c r="AK398" s="34"/>
      <c r="AL398" s="34"/>
      <c r="AM398" s="34"/>
    </row>
    <row r="399" spans="1:39" ht="15">
      <c r="A399" s="65" t="s">
        <v>194</v>
      </c>
      <c r="B399" s="65" t="s">
        <v>224</v>
      </c>
      <c r="C399" s="66" t="s">
        <v>2089</v>
      </c>
      <c r="D399" s="67">
        <v>6</v>
      </c>
      <c r="E399" s="68" t="s">
        <v>137</v>
      </c>
      <c r="F399" s="69">
        <v>19</v>
      </c>
      <c r="G399" s="66"/>
      <c r="H399" s="70"/>
      <c r="I399" s="71"/>
      <c r="J399" s="71"/>
      <c r="K399" s="34"/>
      <c r="L399" s="78">
        <v>399</v>
      </c>
      <c r="M399" s="78"/>
      <c r="N399" s="73"/>
      <c r="O399" s="80" t="s">
        <v>259</v>
      </c>
      <c r="P399" s="80" t="s">
        <v>394</v>
      </c>
      <c r="Q399" s="80" t="s">
        <v>748</v>
      </c>
      <c r="R399" s="80" t="s">
        <v>1043</v>
      </c>
      <c r="S399" s="80"/>
      <c r="T399" s="80"/>
      <c r="U399" s="80"/>
      <c r="V399" s="80"/>
      <c r="W399" s="80"/>
      <c r="X399" s="80"/>
      <c r="Y399" s="80"/>
      <c r="Z399" s="80"/>
      <c r="AA399" s="80"/>
      <c r="AB399">
        <v>7</v>
      </c>
      <c r="AC399" s="79" t="str">
        <f>REPLACE(INDEX(GroupVertices[Group],MATCH(Edges[[#This Row],[Vertex 1]],GroupVertices[Vertex],0)),1,1,"")</f>
        <v>3</v>
      </c>
      <c r="AD399" s="79" t="str">
        <f>REPLACE(INDEX(GroupVertices[Group],MATCH(Edges[[#This Row],[Vertex 2]],GroupVertices[Vertex],0)),1,1,"")</f>
        <v>4</v>
      </c>
      <c r="AE399" s="34"/>
      <c r="AF399" s="34"/>
      <c r="AG399" s="34"/>
      <c r="AH399" s="34"/>
      <c r="AI399" s="34"/>
      <c r="AJ399" s="34"/>
      <c r="AK399" s="34"/>
      <c r="AL399" s="34"/>
      <c r="AM399" s="34"/>
    </row>
    <row r="400" spans="1:39" ht="15">
      <c r="A400" s="65" t="s">
        <v>194</v>
      </c>
      <c r="B400" s="65" t="s">
        <v>224</v>
      </c>
      <c r="C400" s="66" t="s">
        <v>2089</v>
      </c>
      <c r="D400" s="67">
        <v>6</v>
      </c>
      <c r="E400" s="68" t="s">
        <v>137</v>
      </c>
      <c r="F400" s="69">
        <v>19</v>
      </c>
      <c r="G400" s="66"/>
      <c r="H400" s="70"/>
      <c r="I400" s="71"/>
      <c r="J400" s="71"/>
      <c r="K400" s="34"/>
      <c r="L400" s="78">
        <v>400</v>
      </c>
      <c r="M400" s="78"/>
      <c r="N400" s="73"/>
      <c r="O400" s="80" t="s">
        <v>259</v>
      </c>
      <c r="P400" s="80" t="s">
        <v>394</v>
      </c>
      <c r="Q400" s="80" t="s">
        <v>748</v>
      </c>
      <c r="R400" s="80" t="s">
        <v>1044</v>
      </c>
      <c r="S400" s="80"/>
      <c r="T400" s="80"/>
      <c r="U400" s="80"/>
      <c r="V400" s="80"/>
      <c r="W400" s="80"/>
      <c r="X400" s="80"/>
      <c r="Y400" s="80"/>
      <c r="Z400" s="80"/>
      <c r="AA400" s="80"/>
      <c r="AB400">
        <v>7</v>
      </c>
      <c r="AC400" s="79" t="str">
        <f>REPLACE(INDEX(GroupVertices[Group],MATCH(Edges[[#This Row],[Vertex 1]],GroupVertices[Vertex],0)),1,1,"")</f>
        <v>3</v>
      </c>
      <c r="AD400" s="79" t="str">
        <f>REPLACE(INDEX(GroupVertices[Group],MATCH(Edges[[#This Row],[Vertex 2]],GroupVertices[Vertex],0)),1,1,"")</f>
        <v>4</v>
      </c>
      <c r="AE400" s="34"/>
      <c r="AF400" s="34"/>
      <c r="AG400" s="34"/>
      <c r="AH400" s="34"/>
      <c r="AI400" s="34"/>
      <c r="AJ400" s="34"/>
      <c r="AK400" s="34"/>
      <c r="AL400" s="34"/>
      <c r="AM400" s="34"/>
    </row>
    <row r="401" spans="1:39" ht="15">
      <c r="A401" s="65" t="s">
        <v>194</v>
      </c>
      <c r="B401" s="65" t="s">
        <v>224</v>
      </c>
      <c r="C401" s="66" t="s">
        <v>2089</v>
      </c>
      <c r="D401" s="67">
        <v>6</v>
      </c>
      <c r="E401" s="68" t="s">
        <v>137</v>
      </c>
      <c r="F401" s="69">
        <v>19</v>
      </c>
      <c r="G401" s="66"/>
      <c r="H401" s="70"/>
      <c r="I401" s="71"/>
      <c r="J401" s="71"/>
      <c r="K401" s="34"/>
      <c r="L401" s="78">
        <v>401</v>
      </c>
      <c r="M401" s="78"/>
      <c r="N401" s="73"/>
      <c r="O401" s="80" t="s">
        <v>259</v>
      </c>
      <c r="P401" s="80" t="s">
        <v>318</v>
      </c>
      <c r="Q401" s="80" t="s">
        <v>600</v>
      </c>
      <c r="R401" s="80" t="s">
        <v>693</v>
      </c>
      <c r="S401" s="80"/>
      <c r="T401" s="80"/>
      <c r="U401" s="80"/>
      <c r="V401" s="80"/>
      <c r="W401" s="80"/>
      <c r="X401" s="80"/>
      <c r="Y401" s="80"/>
      <c r="Z401" s="80"/>
      <c r="AA401" s="80"/>
      <c r="AB401">
        <v>7</v>
      </c>
      <c r="AC401" s="79" t="str">
        <f>REPLACE(INDEX(GroupVertices[Group],MATCH(Edges[[#This Row],[Vertex 1]],GroupVertices[Vertex],0)),1,1,"")</f>
        <v>3</v>
      </c>
      <c r="AD401" s="79" t="str">
        <f>REPLACE(INDEX(GroupVertices[Group],MATCH(Edges[[#This Row],[Vertex 2]],GroupVertices[Vertex],0)),1,1,"")</f>
        <v>4</v>
      </c>
      <c r="AE401" s="34"/>
      <c r="AF401" s="34"/>
      <c r="AG401" s="34"/>
      <c r="AH401" s="34"/>
      <c r="AI401" s="34"/>
      <c r="AJ401" s="34"/>
      <c r="AK401" s="34"/>
      <c r="AL401" s="34"/>
      <c r="AM401" s="34"/>
    </row>
    <row r="402" spans="1:39" ht="15">
      <c r="A402" s="65" t="s">
        <v>201</v>
      </c>
      <c r="B402" s="65" t="s">
        <v>224</v>
      </c>
      <c r="C402" s="66" t="s">
        <v>2085</v>
      </c>
      <c r="D402" s="67">
        <v>3.6</v>
      </c>
      <c r="E402" s="68" t="s">
        <v>137</v>
      </c>
      <c r="F402" s="69">
        <v>27.666666666666668</v>
      </c>
      <c r="G402" s="66"/>
      <c r="H402" s="70"/>
      <c r="I402" s="71"/>
      <c r="J402" s="71"/>
      <c r="K402" s="34"/>
      <c r="L402" s="78">
        <v>402</v>
      </c>
      <c r="M402" s="78"/>
      <c r="N402" s="73"/>
      <c r="O402" s="80" t="s">
        <v>259</v>
      </c>
      <c r="P402" s="80" t="s">
        <v>406</v>
      </c>
      <c r="Q402" s="80" t="s">
        <v>749</v>
      </c>
      <c r="R402" s="80" t="s">
        <v>1059</v>
      </c>
      <c r="S402" s="80"/>
      <c r="T402" s="80"/>
      <c r="U402" s="80"/>
      <c r="V402" s="80"/>
      <c r="W402" s="80"/>
      <c r="X402" s="80"/>
      <c r="Y402" s="80"/>
      <c r="Z402" s="80"/>
      <c r="AA402" s="80"/>
      <c r="AB402">
        <v>3</v>
      </c>
      <c r="AC402" s="79" t="str">
        <f>REPLACE(INDEX(GroupVertices[Group],MATCH(Edges[[#This Row],[Vertex 1]],GroupVertices[Vertex],0)),1,1,"")</f>
        <v>3</v>
      </c>
      <c r="AD402" s="79" t="str">
        <f>REPLACE(INDEX(GroupVertices[Group],MATCH(Edges[[#This Row],[Vertex 2]],GroupVertices[Vertex],0)),1,1,"")</f>
        <v>4</v>
      </c>
      <c r="AE402" s="34"/>
      <c r="AF402" s="34"/>
      <c r="AG402" s="34"/>
      <c r="AH402" s="34"/>
      <c r="AI402" s="34"/>
      <c r="AJ402" s="34"/>
      <c r="AK402" s="34"/>
      <c r="AL402" s="34"/>
      <c r="AM402" s="34"/>
    </row>
    <row r="403" spans="1:39" ht="15">
      <c r="A403" s="65" t="s">
        <v>201</v>
      </c>
      <c r="B403" s="65" t="s">
        <v>224</v>
      </c>
      <c r="C403" s="66" t="s">
        <v>2085</v>
      </c>
      <c r="D403" s="67">
        <v>3.6</v>
      </c>
      <c r="E403" s="68" t="s">
        <v>137</v>
      </c>
      <c r="F403" s="69">
        <v>27.666666666666668</v>
      </c>
      <c r="G403" s="66"/>
      <c r="H403" s="70"/>
      <c r="I403" s="71"/>
      <c r="J403" s="71"/>
      <c r="K403" s="34"/>
      <c r="L403" s="78">
        <v>403</v>
      </c>
      <c r="M403" s="78"/>
      <c r="N403" s="73"/>
      <c r="O403" s="80" t="s">
        <v>259</v>
      </c>
      <c r="P403" s="80" t="s">
        <v>394</v>
      </c>
      <c r="Q403" s="80" t="s">
        <v>731</v>
      </c>
      <c r="R403" s="80" t="s">
        <v>1043</v>
      </c>
      <c r="S403" s="80"/>
      <c r="T403" s="80"/>
      <c r="U403" s="80"/>
      <c r="V403" s="80"/>
      <c r="W403" s="80"/>
      <c r="X403" s="80"/>
      <c r="Y403" s="80"/>
      <c r="Z403" s="80"/>
      <c r="AA403" s="80"/>
      <c r="AB403">
        <v>3</v>
      </c>
      <c r="AC403" s="79" t="str">
        <f>REPLACE(INDEX(GroupVertices[Group],MATCH(Edges[[#This Row],[Vertex 1]],GroupVertices[Vertex],0)),1,1,"")</f>
        <v>3</v>
      </c>
      <c r="AD403" s="79" t="str">
        <f>REPLACE(INDEX(GroupVertices[Group],MATCH(Edges[[#This Row],[Vertex 2]],GroupVertices[Vertex],0)),1,1,"")</f>
        <v>4</v>
      </c>
      <c r="AE403" s="34"/>
      <c r="AF403" s="34"/>
      <c r="AG403" s="34"/>
      <c r="AH403" s="34"/>
      <c r="AI403" s="34"/>
      <c r="AJ403" s="34"/>
      <c r="AK403" s="34"/>
      <c r="AL403" s="34"/>
      <c r="AM403" s="34"/>
    </row>
    <row r="404" spans="1:39" ht="15">
      <c r="A404" s="65" t="s">
        <v>201</v>
      </c>
      <c r="B404" s="65" t="s">
        <v>224</v>
      </c>
      <c r="C404" s="66" t="s">
        <v>2085</v>
      </c>
      <c r="D404" s="67">
        <v>3.6</v>
      </c>
      <c r="E404" s="68" t="s">
        <v>137</v>
      </c>
      <c r="F404" s="69">
        <v>27.666666666666668</v>
      </c>
      <c r="G404" s="66"/>
      <c r="H404" s="70"/>
      <c r="I404" s="71"/>
      <c r="J404" s="71"/>
      <c r="K404" s="34"/>
      <c r="L404" s="78">
        <v>404</v>
      </c>
      <c r="M404" s="78"/>
      <c r="N404" s="73"/>
      <c r="O404" s="80" t="s">
        <v>259</v>
      </c>
      <c r="P404" s="80" t="s">
        <v>394</v>
      </c>
      <c r="Q404" s="80" t="s">
        <v>731</v>
      </c>
      <c r="R404" s="80" t="s">
        <v>1044</v>
      </c>
      <c r="S404" s="80"/>
      <c r="T404" s="80"/>
      <c r="U404" s="80"/>
      <c r="V404" s="80"/>
      <c r="W404" s="80"/>
      <c r="X404" s="80"/>
      <c r="Y404" s="80"/>
      <c r="Z404" s="80"/>
      <c r="AA404" s="80"/>
      <c r="AB404">
        <v>3</v>
      </c>
      <c r="AC404" s="79" t="str">
        <f>REPLACE(INDEX(GroupVertices[Group],MATCH(Edges[[#This Row],[Vertex 1]],GroupVertices[Vertex],0)),1,1,"")</f>
        <v>3</v>
      </c>
      <c r="AD404" s="79" t="str">
        <f>REPLACE(INDEX(GroupVertices[Group],MATCH(Edges[[#This Row],[Vertex 2]],GroupVertices[Vertex],0)),1,1,"")</f>
        <v>4</v>
      </c>
      <c r="AE404" s="34"/>
      <c r="AF404" s="34"/>
      <c r="AG404" s="34"/>
      <c r="AH404" s="34"/>
      <c r="AI404" s="34"/>
      <c r="AJ404" s="34"/>
      <c r="AK404" s="34"/>
      <c r="AL404" s="34"/>
      <c r="AM404" s="34"/>
    </row>
    <row r="405" spans="1:39" ht="15">
      <c r="A405" s="65" t="s">
        <v>217</v>
      </c>
      <c r="B405" s="65" t="s">
        <v>224</v>
      </c>
      <c r="C405" s="66" t="s">
        <v>2086</v>
      </c>
      <c r="D405" s="67">
        <v>2</v>
      </c>
      <c r="E405" s="68" t="s">
        <v>133</v>
      </c>
      <c r="F405" s="69">
        <v>32</v>
      </c>
      <c r="G405" s="66"/>
      <c r="H405" s="70"/>
      <c r="I405" s="71"/>
      <c r="J405" s="71"/>
      <c r="K405" s="34"/>
      <c r="L405" s="78">
        <v>405</v>
      </c>
      <c r="M405" s="78"/>
      <c r="N405" s="73"/>
      <c r="O405" s="80" t="s">
        <v>259</v>
      </c>
      <c r="P405" s="80" t="s">
        <v>407</v>
      </c>
      <c r="Q405" s="80" t="s">
        <v>750</v>
      </c>
      <c r="R405" s="80" t="s">
        <v>1060</v>
      </c>
      <c r="S405" s="80"/>
      <c r="T405" s="80"/>
      <c r="U405" s="80"/>
      <c r="V405" s="80"/>
      <c r="W405" s="80"/>
      <c r="X405" s="80"/>
      <c r="Y405" s="80"/>
      <c r="Z405" s="80"/>
      <c r="AA405" s="80"/>
      <c r="AB405">
        <v>1</v>
      </c>
      <c r="AC405" s="79" t="str">
        <f>REPLACE(INDEX(GroupVertices[Group],MATCH(Edges[[#This Row],[Vertex 1]],GroupVertices[Vertex],0)),1,1,"")</f>
        <v>4</v>
      </c>
      <c r="AD405" s="79" t="str">
        <f>REPLACE(INDEX(GroupVertices[Group],MATCH(Edges[[#This Row],[Vertex 2]],GroupVertices[Vertex],0)),1,1,"")</f>
        <v>4</v>
      </c>
      <c r="AE405" s="34"/>
      <c r="AF405" s="34"/>
      <c r="AG405" s="34"/>
      <c r="AH405" s="34"/>
      <c r="AI405" s="34"/>
      <c r="AJ405" s="34"/>
      <c r="AK405" s="34"/>
      <c r="AL405" s="34"/>
      <c r="AM405" s="34"/>
    </row>
    <row r="406" spans="1:39" ht="15">
      <c r="A406" s="65" t="s">
        <v>216</v>
      </c>
      <c r="B406" s="65" t="s">
        <v>224</v>
      </c>
      <c r="C406" s="66" t="s">
        <v>2090</v>
      </c>
      <c r="D406" s="67">
        <v>4.4</v>
      </c>
      <c r="E406" s="68" t="s">
        <v>137</v>
      </c>
      <c r="F406" s="69">
        <v>25.5</v>
      </c>
      <c r="G406" s="66"/>
      <c r="H406" s="70"/>
      <c r="I406" s="71"/>
      <c r="J406" s="71"/>
      <c r="K406" s="34"/>
      <c r="L406" s="78">
        <v>406</v>
      </c>
      <c r="M406" s="78"/>
      <c r="N406" s="73"/>
      <c r="O406" s="80" t="s">
        <v>259</v>
      </c>
      <c r="P406" s="80" t="s">
        <v>408</v>
      </c>
      <c r="Q406" s="80" t="s">
        <v>751</v>
      </c>
      <c r="R406" s="80" t="s">
        <v>1061</v>
      </c>
      <c r="S406" s="80"/>
      <c r="T406" s="80"/>
      <c r="U406" s="80"/>
      <c r="V406" s="80"/>
      <c r="W406" s="80"/>
      <c r="X406" s="80"/>
      <c r="Y406" s="80"/>
      <c r="Z406" s="80"/>
      <c r="AA406" s="80"/>
      <c r="AB406">
        <v>4</v>
      </c>
      <c r="AC406" s="79" t="str">
        <f>REPLACE(INDEX(GroupVertices[Group],MATCH(Edges[[#This Row],[Vertex 1]],GroupVertices[Vertex],0)),1,1,"")</f>
        <v>4</v>
      </c>
      <c r="AD406" s="79" t="str">
        <f>REPLACE(INDEX(GroupVertices[Group],MATCH(Edges[[#This Row],[Vertex 2]],GroupVertices[Vertex],0)),1,1,"")</f>
        <v>4</v>
      </c>
      <c r="AE406" s="34"/>
      <c r="AF406" s="34"/>
      <c r="AG406" s="34"/>
      <c r="AH406" s="34"/>
      <c r="AI406" s="34"/>
      <c r="AJ406" s="34"/>
      <c r="AK406" s="34"/>
      <c r="AL406" s="34"/>
      <c r="AM406" s="34"/>
    </row>
    <row r="407" spans="1:39" ht="15">
      <c r="A407" s="65" t="s">
        <v>216</v>
      </c>
      <c r="B407" s="65" t="s">
        <v>224</v>
      </c>
      <c r="C407" s="66" t="s">
        <v>2090</v>
      </c>
      <c r="D407" s="67">
        <v>4.4</v>
      </c>
      <c r="E407" s="68" t="s">
        <v>137</v>
      </c>
      <c r="F407" s="69">
        <v>25.5</v>
      </c>
      <c r="G407" s="66"/>
      <c r="H407" s="70"/>
      <c r="I407" s="71"/>
      <c r="J407" s="71"/>
      <c r="K407" s="34"/>
      <c r="L407" s="78">
        <v>407</v>
      </c>
      <c r="M407" s="78"/>
      <c r="N407" s="73"/>
      <c r="O407" s="80" t="s">
        <v>259</v>
      </c>
      <c r="P407" s="80" t="s">
        <v>409</v>
      </c>
      <c r="Q407" s="80" t="s">
        <v>752</v>
      </c>
      <c r="R407" s="80" t="s">
        <v>1062</v>
      </c>
      <c r="S407" s="80"/>
      <c r="T407" s="80"/>
      <c r="U407" s="80"/>
      <c r="V407" s="80"/>
      <c r="W407" s="80"/>
      <c r="X407" s="80"/>
      <c r="Y407" s="80"/>
      <c r="Z407" s="80"/>
      <c r="AA407" s="80"/>
      <c r="AB407">
        <v>4</v>
      </c>
      <c r="AC407" s="79" t="str">
        <f>REPLACE(INDEX(GroupVertices[Group],MATCH(Edges[[#This Row],[Vertex 1]],GroupVertices[Vertex],0)),1,1,"")</f>
        <v>4</v>
      </c>
      <c r="AD407" s="79" t="str">
        <f>REPLACE(INDEX(GroupVertices[Group],MATCH(Edges[[#This Row],[Vertex 2]],GroupVertices[Vertex],0)),1,1,"")</f>
        <v>4</v>
      </c>
      <c r="AE407" s="34"/>
      <c r="AF407" s="34"/>
      <c r="AG407" s="34"/>
      <c r="AH407" s="34"/>
      <c r="AI407" s="34"/>
      <c r="AJ407" s="34"/>
      <c r="AK407" s="34"/>
      <c r="AL407" s="34"/>
      <c r="AM407" s="34"/>
    </row>
    <row r="408" spans="1:39" ht="15">
      <c r="A408" s="65" t="s">
        <v>216</v>
      </c>
      <c r="B408" s="65" t="s">
        <v>224</v>
      </c>
      <c r="C408" s="66" t="s">
        <v>2090</v>
      </c>
      <c r="D408" s="67">
        <v>4.4</v>
      </c>
      <c r="E408" s="68" t="s">
        <v>137</v>
      </c>
      <c r="F408" s="69">
        <v>25.5</v>
      </c>
      <c r="G408" s="66"/>
      <c r="H408" s="70"/>
      <c r="I408" s="71"/>
      <c r="J408" s="71"/>
      <c r="K408" s="34"/>
      <c r="L408" s="78">
        <v>408</v>
      </c>
      <c r="M408" s="78"/>
      <c r="N408" s="73"/>
      <c r="O408" s="80" t="s">
        <v>259</v>
      </c>
      <c r="P408" s="80" t="s">
        <v>315</v>
      </c>
      <c r="Q408" s="80" t="s">
        <v>610</v>
      </c>
      <c r="R408" s="80" t="s">
        <v>620</v>
      </c>
      <c r="S408" s="80"/>
      <c r="T408" s="80"/>
      <c r="U408" s="80"/>
      <c r="V408" s="80"/>
      <c r="W408" s="80"/>
      <c r="X408" s="80"/>
      <c r="Y408" s="80"/>
      <c r="Z408" s="80"/>
      <c r="AA408" s="80"/>
      <c r="AB408">
        <v>4</v>
      </c>
      <c r="AC408" s="79" t="str">
        <f>REPLACE(INDEX(GroupVertices[Group],MATCH(Edges[[#This Row],[Vertex 1]],GroupVertices[Vertex],0)),1,1,"")</f>
        <v>4</v>
      </c>
      <c r="AD408" s="79" t="str">
        <f>REPLACE(INDEX(GroupVertices[Group],MATCH(Edges[[#This Row],[Vertex 2]],GroupVertices[Vertex],0)),1,1,"")</f>
        <v>4</v>
      </c>
      <c r="AE408" s="34"/>
      <c r="AF408" s="34"/>
      <c r="AG408" s="34"/>
      <c r="AH408" s="34"/>
      <c r="AI408" s="34"/>
      <c r="AJ408" s="34"/>
      <c r="AK408" s="34"/>
      <c r="AL408" s="34"/>
      <c r="AM408" s="34"/>
    </row>
    <row r="409" spans="1:39" ht="15">
      <c r="A409" s="65" t="s">
        <v>216</v>
      </c>
      <c r="B409" s="65" t="s">
        <v>224</v>
      </c>
      <c r="C409" s="66" t="s">
        <v>2090</v>
      </c>
      <c r="D409" s="67">
        <v>4.4</v>
      </c>
      <c r="E409" s="68" t="s">
        <v>137</v>
      </c>
      <c r="F409" s="69">
        <v>25.5</v>
      </c>
      <c r="G409" s="66"/>
      <c r="H409" s="70"/>
      <c r="I409" s="71"/>
      <c r="J409" s="71"/>
      <c r="K409" s="34"/>
      <c r="L409" s="78">
        <v>409</v>
      </c>
      <c r="M409" s="78"/>
      <c r="N409" s="73"/>
      <c r="O409" s="80" t="s">
        <v>259</v>
      </c>
      <c r="P409" s="80" t="s">
        <v>407</v>
      </c>
      <c r="Q409" s="80" t="s">
        <v>753</v>
      </c>
      <c r="R409" s="80" t="s">
        <v>1060</v>
      </c>
      <c r="S409" s="80"/>
      <c r="T409" s="80"/>
      <c r="U409" s="80"/>
      <c r="V409" s="80"/>
      <c r="W409" s="80"/>
      <c r="X409" s="80"/>
      <c r="Y409" s="80"/>
      <c r="Z409" s="80"/>
      <c r="AA409" s="80"/>
      <c r="AB409">
        <v>4</v>
      </c>
      <c r="AC409" s="79" t="str">
        <f>REPLACE(INDEX(GroupVertices[Group],MATCH(Edges[[#This Row],[Vertex 1]],GroupVertices[Vertex],0)),1,1,"")</f>
        <v>4</v>
      </c>
      <c r="AD409" s="79" t="str">
        <f>REPLACE(INDEX(GroupVertices[Group],MATCH(Edges[[#This Row],[Vertex 2]],GroupVertices[Vertex],0)),1,1,"")</f>
        <v>4</v>
      </c>
      <c r="AE409" s="34"/>
      <c r="AF409" s="34"/>
      <c r="AG409" s="34"/>
      <c r="AH409" s="34"/>
      <c r="AI409" s="34"/>
      <c r="AJ409" s="34"/>
      <c r="AK409" s="34"/>
      <c r="AL409" s="34"/>
      <c r="AM409" s="34"/>
    </row>
    <row r="410" spans="1:39" ht="15">
      <c r="A410" s="65" t="s">
        <v>225</v>
      </c>
      <c r="B410" s="65" t="s">
        <v>224</v>
      </c>
      <c r="C410" s="66" t="s">
        <v>2086</v>
      </c>
      <c r="D410" s="67">
        <v>2</v>
      </c>
      <c r="E410" s="68" t="s">
        <v>133</v>
      </c>
      <c r="F410" s="69">
        <v>32</v>
      </c>
      <c r="G410" s="66"/>
      <c r="H410" s="70"/>
      <c r="I410" s="71"/>
      <c r="J410" s="71"/>
      <c r="K410" s="34"/>
      <c r="L410" s="78">
        <v>410</v>
      </c>
      <c r="M410" s="78"/>
      <c r="N410" s="73"/>
      <c r="O410" s="80" t="s">
        <v>259</v>
      </c>
      <c r="P410" s="80" t="s">
        <v>410</v>
      </c>
      <c r="Q410" s="80" t="s">
        <v>754</v>
      </c>
      <c r="R410" s="80" t="s">
        <v>1063</v>
      </c>
      <c r="S410" s="80"/>
      <c r="T410" s="80"/>
      <c r="U410" s="80"/>
      <c r="V410" s="80"/>
      <c r="W410" s="80"/>
      <c r="X410" s="80"/>
      <c r="Y410" s="80"/>
      <c r="Z410" s="80"/>
      <c r="AA410" s="80"/>
      <c r="AB410">
        <v>1</v>
      </c>
      <c r="AC410" s="79" t="str">
        <f>REPLACE(INDEX(GroupVertices[Group],MATCH(Edges[[#This Row],[Vertex 1]],GroupVertices[Vertex],0)),1,1,"")</f>
        <v>4</v>
      </c>
      <c r="AD410" s="79" t="str">
        <f>REPLACE(INDEX(GroupVertices[Group],MATCH(Edges[[#This Row],[Vertex 2]],GroupVertices[Vertex],0)),1,1,"")</f>
        <v>4</v>
      </c>
      <c r="AE410" s="34"/>
      <c r="AF410" s="34"/>
      <c r="AG410" s="34"/>
      <c r="AH410" s="34"/>
      <c r="AI410" s="34"/>
      <c r="AJ410" s="34"/>
      <c r="AK410" s="34"/>
      <c r="AL410" s="34"/>
      <c r="AM410" s="34"/>
    </row>
    <row r="411" spans="1:39" ht="15">
      <c r="A411" s="65" t="s">
        <v>236</v>
      </c>
      <c r="B411" s="65" t="s">
        <v>224</v>
      </c>
      <c r="C411" s="66" t="s">
        <v>2086</v>
      </c>
      <c r="D411" s="67">
        <v>2</v>
      </c>
      <c r="E411" s="68" t="s">
        <v>133</v>
      </c>
      <c r="F411" s="69">
        <v>32</v>
      </c>
      <c r="G411" s="66"/>
      <c r="H411" s="70"/>
      <c r="I411" s="71"/>
      <c r="J411" s="71"/>
      <c r="K411" s="34"/>
      <c r="L411" s="78">
        <v>411</v>
      </c>
      <c r="M411" s="78"/>
      <c r="N411" s="73"/>
      <c r="O411" s="80" t="s">
        <v>259</v>
      </c>
      <c r="P411" s="80" t="s">
        <v>370</v>
      </c>
      <c r="Q411" s="80" t="s">
        <v>707</v>
      </c>
      <c r="R411" s="80" t="s">
        <v>692</v>
      </c>
      <c r="S411" s="80"/>
      <c r="T411" s="80"/>
      <c r="U411" s="80"/>
      <c r="V411" s="80"/>
      <c r="W411" s="80"/>
      <c r="X411" s="80"/>
      <c r="Y411" s="80"/>
      <c r="Z411" s="80"/>
      <c r="AA411" s="80"/>
      <c r="AB411">
        <v>1</v>
      </c>
      <c r="AC411" s="79" t="str">
        <f>REPLACE(INDEX(GroupVertices[Group],MATCH(Edges[[#This Row],[Vertex 1]],GroupVertices[Vertex],0)),1,1,"")</f>
        <v>4</v>
      </c>
      <c r="AD411" s="79" t="str">
        <f>REPLACE(INDEX(GroupVertices[Group],MATCH(Edges[[#This Row],[Vertex 2]],GroupVertices[Vertex],0)),1,1,"")</f>
        <v>4</v>
      </c>
      <c r="AE411" s="34"/>
      <c r="AF411" s="34"/>
      <c r="AG411" s="34"/>
      <c r="AH411" s="34"/>
      <c r="AI411" s="34"/>
      <c r="AJ411" s="34"/>
      <c r="AK411" s="34"/>
      <c r="AL411" s="34"/>
      <c r="AM411" s="34"/>
    </row>
    <row r="412" spans="1:39" ht="15">
      <c r="A412" s="65" t="s">
        <v>238</v>
      </c>
      <c r="B412" s="65" t="s">
        <v>224</v>
      </c>
      <c r="C412" s="66" t="s">
        <v>2086</v>
      </c>
      <c r="D412" s="67">
        <v>2</v>
      </c>
      <c r="E412" s="68" t="s">
        <v>133</v>
      </c>
      <c r="F412" s="69">
        <v>32</v>
      </c>
      <c r="G412" s="66"/>
      <c r="H412" s="70"/>
      <c r="I412" s="71"/>
      <c r="J412" s="71"/>
      <c r="K412" s="34"/>
      <c r="L412" s="78">
        <v>412</v>
      </c>
      <c r="M412" s="78"/>
      <c r="N412" s="73"/>
      <c r="O412" s="80" t="s">
        <v>259</v>
      </c>
      <c r="P412" s="80" t="s">
        <v>411</v>
      </c>
      <c r="Q412" s="80" t="s">
        <v>755</v>
      </c>
      <c r="R412" s="80" t="s">
        <v>1064</v>
      </c>
      <c r="S412" s="80"/>
      <c r="T412" s="80"/>
      <c r="U412" s="80"/>
      <c r="V412" s="80"/>
      <c r="W412" s="80"/>
      <c r="X412" s="80"/>
      <c r="Y412" s="80"/>
      <c r="Z412" s="80"/>
      <c r="AA412" s="80"/>
      <c r="AB412">
        <v>1</v>
      </c>
      <c r="AC412" s="79" t="str">
        <f>REPLACE(INDEX(GroupVertices[Group],MATCH(Edges[[#This Row],[Vertex 1]],GroupVertices[Vertex],0)),1,1,"")</f>
        <v>3</v>
      </c>
      <c r="AD412" s="79" t="str">
        <f>REPLACE(INDEX(GroupVertices[Group],MATCH(Edges[[#This Row],[Vertex 2]],GroupVertices[Vertex],0)),1,1,"")</f>
        <v>4</v>
      </c>
      <c r="AE412" s="34"/>
      <c r="AF412" s="34"/>
      <c r="AG412" s="34"/>
      <c r="AH412" s="34"/>
      <c r="AI412" s="34"/>
      <c r="AJ412" s="34"/>
      <c r="AK412" s="34"/>
      <c r="AL412" s="34"/>
      <c r="AM412" s="34"/>
    </row>
    <row r="413" spans="1:39" ht="15">
      <c r="A413" s="65" t="s">
        <v>194</v>
      </c>
      <c r="B413" s="65" t="s">
        <v>196</v>
      </c>
      <c r="C413" s="66" t="s">
        <v>2086</v>
      </c>
      <c r="D413" s="67">
        <v>2</v>
      </c>
      <c r="E413" s="68" t="s">
        <v>133</v>
      </c>
      <c r="F413" s="69">
        <v>32</v>
      </c>
      <c r="G413" s="66"/>
      <c r="H413" s="70"/>
      <c r="I413" s="71"/>
      <c r="J413" s="71"/>
      <c r="K413" s="34"/>
      <c r="L413" s="78">
        <v>413</v>
      </c>
      <c r="M413" s="78"/>
      <c r="N413" s="73"/>
      <c r="O413" s="80" t="s">
        <v>259</v>
      </c>
      <c r="P413" s="80" t="s">
        <v>270</v>
      </c>
      <c r="Q413" s="80" t="s">
        <v>521</v>
      </c>
      <c r="R413" s="80" t="s">
        <v>522</v>
      </c>
      <c r="S413" s="80"/>
      <c r="T413" s="80"/>
      <c r="U413" s="80"/>
      <c r="V413" s="80"/>
      <c r="W413" s="80"/>
      <c r="X413" s="80"/>
      <c r="Y413" s="80"/>
      <c r="Z413" s="80"/>
      <c r="AA413" s="80"/>
      <c r="AB413">
        <v>1</v>
      </c>
      <c r="AC413" s="79" t="str">
        <f>REPLACE(INDEX(GroupVertices[Group],MATCH(Edges[[#This Row],[Vertex 1]],GroupVertices[Vertex],0)),1,1,"")</f>
        <v>3</v>
      </c>
      <c r="AD413" s="79" t="str">
        <f>REPLACE(INDEX(GroupVertices[Group],MATCH(Edges[[#This Row],[Vertex 2]],GroupVertices[Vertex],0)),1,1,"")</f>
        <v>3</v>
      </c>
      <c r="AE413" s="34"/>
      <c r="AF413" s="34"/>
      <c r="AG413" s="34"/>
      <c r="AH413" s="34"/>
      <c r="AI413" s="34"/>
      <c r="AJ413" s="34"/>
      <c r="AK413" s="34"/>
      <c r="AL413" s="34"/>
      <c r="AM413" s="34"/>
    </row>
    <row r="414" spans="1:39" ht="15">
      <c r="A414" s="65" t="s">
        <v>216</v>
      </c>
      <c r="B414" s="65" t="s">
        <v>196</v>
      </c>
      <c r="C414" s="66" t="s">
        <v>2087</v>
      </c>
      <c r="D414" s="67">
        <v>2.8</v>
      </c>
      <c r="E414" s="68" t="s">
        <v>137</v>
      </c>
      <c r="F414" s="69">
        <v>29.833333333333332</v>
      </c>
      <c r="G414" s="66"/>
      <c r="H414" s="70"/>
      <c r="I414" s="71"/>
      <c r="J414" s="71"/>
      <c r="K414" s="34"/>
      <c r="L414" s="78">
        <v>414</v>
      </c>
      <c r="M414" s="78"/>
      <c r="N414" s="73"/>
      <c r="O414" s="80" t="s">
        <v>259</v>
      </c>
      <c r="P414" s="80" t="s">
        <v>383</v>
      </c>
      <c r="Q414" s="80" t="s">
        <v>713</v>
      </c>
      <c r="R414" s="80" t="s">
        <v>1032</v>
      </c>
      <c r="S414" s="80"/>
      <c r="T414" s="80"/>
      <c r="U414" s="80"/>
      <c r="V414" s="80"/>
      <c r="W414" s="80"/>
      <c r="X414" s="80"/>
      <c r="Y414" s="80"/>
      <c r="Z414" s="80"/>
      <c r="AA414" s="80"/>
      <c r="AB414">
        <v>2</v>
      </c>
      <c r="AC414" s="79" t="str">
        <f>REPLACE(INDEX(GroupVertices[Group],MATCH(Edges[[#This Row],[Vertex 1]],GroupVertices[Vertex],0)),1,1,"")</f>
        <v>4</v>
      </c>
      <c r="AD414" s="79" t="str">
        <f>REPLACE(INDEX(GroupVertices[Group],MATCH(Edges[[#This Row],[Vertex 2]],GroupVertices[Vertex],0)),1,1,"")</f>
        <v>3</v>
      </c>
      <c r="AE414" s="34"/>
      <c r="AF414" s="34"/>
      <c r="AG414" s="34"/>
      <c r="AH414" s="34"/>
      <c r="AI414" s="34"/>
      <c r="AJ414" s="34"/>
      <c r="AK414" s="34"/>
      <c r="AL414" s="34"/>
      <c r="AM414" s="34"/>
    </row>
    <row r="415" spans="1:39" ht="15">
      <c r="A415" s="65" t="s">
        <v>216</v>
      </c>
      <c r="B415" s="65" t="s">
        <v>196</v>
      </c>
      <c r="C415" s="66" t="s">
        <v>2087</v>
      </c>
      <c r="D415" s="67">
        <v>2.8</v>
      </c>
      <c r="E415" s="68" t="s">
        <v>137</v>
      </c>
      <c r="F415" s="69">
        <v>29.833333333333332</v>
      </c>
      <c r="G415" s="66"/>
      <c r="H415" s="70"/>
      <c r="I415" s="71"/>
      <c r="J415" s="71"/>
      <c r="K415" s="34"/>
      <c r="L415" s="78">
        <v>415</v>
      </c>
      <c r="M415" s="78"/>
      <c r="N415" s="73"/>
      <c r="O415" s="80" t="s">
        <v>259</v>
      </c>
      <c r="P415" s="80" t="s">
        <v>383</v>
      </c>
      <c r="Q415" s="80" t="s">
        <v>713</v>
      </c>
      <c r="R415" s="80" t="s">
        <v>1033</v>
      </c>
      <c r="S415" s="80"/>
      <c r="T415" s="80"/>
      <c r="U415" s="80"/>
      <c r="V415" s="80"/>
      <c r="W415" s="80"/>
      <c r="X415" s="80"/>
      <c r="Y415" s="80"/>
      <c r="Z415" s="80"/>
      <c r="AA415" s="80"/>
      <c r="AB415">
        <v>2</v>
      </c>
      <c r="AC415" s="79" t="str">
        <f>REPLACE(INDEX(GroupVertices[Group],MATCH(Edges[[#This Row],[Vertex 1]],GroupVertices[Vertex],0)),1,1,"")</f>
        <v>4</v>
      </c>
      <c r="AD415" s="79" t="str">
        <f>REPLACE(INDEX(GroupVertices[Group],MATCH(Edges[[#This Row],[Vertex 2]],GroupVertices[Vertex],0)),1,1,"")</f>
        <v>3</v>
      </c>
      <c r="AE415" s="34"/>
      <c r="AF415" s="34"/>
      <c r="AG415" s="34"/>
      <c r="AH415" s="34"/>
      <c r="AI415" s="34"/>
      <c r="AJ415" s="34"/>
      <c r="AK415" s="34"/>
      <c r="AL415" s="34"/>
      <c r="AM415" s="34"/>
    </row>
    <row r="416" spans="1:39" ht="15">
      <c r="A416" s="65" t="s">
        <v>238</v>
      </c>
      <c r="B416" s="65" t="s">
        <v>196</v>
      </c>
      <c r="C416" s="66" t="s">
        <v>2085</v>
      </c>
      <c r="D416" s="67">
        <v>3.6</v>
      </c>
      <c r="E416" s="68" t="s">
        <v>137</v>
      </c>
      <c r="F416" s="69">
        <v>27.666666666666668</v>
      </c>
      <c r="G416" s="66"/>
      <c r="H416" s="70"/>
      <c r="I416" s="71"/>
      <c r="J416" s="71"/>
      <c r="K416" s="34"/>
      <c r="L416" s="78">
        <v>416</v>
      </c>
      <c r="M416" s="78"/>
      <c r="N416" s="73"/>
      <c r="O416" s="80" t="s">
        <v>259</v>
      </c>
      <c r="P416" s="80" t="s">
        <v>412</v>
      </c>
      <c r="Q416" s="80" t="s">
        <v>756</v>
      </c>
      <c r="R416" s="80" t="s">
        <v>1065</v>
      </c>
      <c r="S416" s="80"/>
      <c r="T416" s="80"/>
      <c r="U416" s="80"/>
      <c r="V416" s="80"/>
      <c r="W416" s="80"/>
      <c r="X416" s="80"/>
      <c r="Y416" s="80"/>
      <c r="Z416" s="80"/>
      <c r="AA416" s="80"/>
      <c r="AB416">
        <v>3</v>
      </c>
      <c r="AC416" s="79" t="str">
        <f>REPLACE(INDEX(GroupVertices[Group],MATCH(Edges[[#This Row],[Vertex 1]],GroupVertices[Vertex],0)),1,1,"")</f>
        <v>3</v>
      </c>
      <c r="AD416" s="79" t="str">
        <f>REPLACE(INDEX(GroupVertices[Group],MATCH(Edges[[#This Row],[Vertex 2]],GroupVertices[Vertex],0)),1,1,"")</f>
        <v>3</v>
      </c>
      <c r="AE416" s="34"/>
      <c r="AF416" s="34"/>
      <c r="AG416" s="34"/>
      <c r="AH416" s="34"/>
      <c r="AI416" s="34"/>
      <c r="AJ416" s="34"/>
      <c r="AK416" s="34"/>
      <c r="AL416" s="34"/>
      <c r="AM416" s="34"/>
    </row>
    <row r="417" spans="1:39" ht="15">
      <c r="A417" s="65" t="s">
        <v>238</v>
      </c>
      <c r="B417" s="65" t="s">
        <v>196</v>
      </c>
      <c r="C417" s="66" t="s">
        <v>2085</v>
      </c>
      <c r="D417" s="67">
        <v>3.6</v>
      </c>
      <c r="E417" s="68" t="s">
        <v>137</v>
      </c>
      <c r="F417" s="69">
        <v>27.666666666666668</v>
      </c>
      <c r="G417" s="66"/>
      <c r="H417" s="70"/>
      <c r="I417" s="71"/>
      <c r="J417" s="71"/>
      <c r="K417" s="34"/>
      <c r="L417" s="78">
        <v>417</v>
      </c>
      <c r="M417" s="78"/>
      <c r="N417" s="73"/>
      <c r="O417" s="80" t="s">
        <v>259</v>
      </c>
      <c r="P417" s="80" t="s">
        <v>412</v>
      </c>
      <c r="Q417" s="80" t="s">
        <v>757</v>
      </c>
      <c r="R417" s="80" t="s">
        <v>1065</v>
      </c>
      <c r="S417" s="80"/>
      <c r="T417" s="80"/>
      <c r="U417" s="80"/>
      <c r="V417" s="80"/>
      <c r="W417" s="80"/>
      <c r="X417" s="80"/>
      <c r="Y417" s="80"/>
      <c r="Z417" s="80"/>
      <c r="AA417" s="80"/>
      <c r="AB417">
        <v>3</v>
      </c>
      <c r="AC417" s="79" t="str">
        <f>REPLACE(INDEX(GroupVertices[Group],MATCH(Edges[[#This Row],[Vertex 1]],GroupVertices[Vertex],0)),1,1,"")</f>
        <v>3</v>
      </c>
      <c r="AD417" s="79" t="str">
        <f>REPLACE(INDEX(GroupVertices[Group],MATCH(Edges[[#This Row],[Vertex 2]],GroupVertices[Vertex],0)),1,1,"")</f>
        <v>3</v>
      </c>
      <c r="AE417" s="34"/>
      <c r="AF417" s="34"/>
      <c r="AG417" s="34"/>
      <c r="AH417" s="34"/>
      <c r="AI417" s="34"/>
      <c r="AJ417" s="34"/>
      <c r="AK417" s="34"/>
      <c r="AL417" s="34"/>
      <c r="AM417" s="34"/>
    </row>
    <row r="418" spans="1:39" ht="15">
      <c r="A418" s="65" t="s">
        <v>238</v>
      </c>
      <c r="B418" s="65" t="s">
        <v>196</v>
      </c>
      <c r="C418" s="66" t="s">
        <v>2085</v>
      </c>
      <c r="D418" s="67">
        <v>3.6</v>
      </c>
      <c r="E418" s="68" t="s">
        <v>137</v>
      </c>
      <c r="F418" s="69">
        <v>27.666666666666668</v>
      </c>
      <c r="G418" s="66"/>
      <c r="H418" s="70"/>
      <c r="I418" s="71"/>
      <c r="J418" s="71"/>
      <c r="K418" s="34"/>
      <c r="L418" s="78">
        <v>418</v>
      </c>
      <c r="M418" s="78"/>
      <c r="N418" s="73"/>
      <c r="O418" s="80" t="s">
        <v>259</v>
      </c>
      <c r="P418" s="80" t="s">
        <v>412</v>
      </c>
      <c r="Q418" s="80" t="s">
        <v>758</v>
      </c>
      <c r="R418" s="80" t="s">
        <v>1065</v>
      </c>
      <c r="S418" s="80"/>
      <c r="T418" s="80"/>
      <c r="U418" s="80"/>
      <c r="V418" s="80"/>
      <c r="W418" s="80"/>
      <c r="X418" s="80"/>
      <c r="Y418" s="80"/>
      <c r="Z418" s="80"/>
      <c r="AA418" s="80"/>
      <c r="AB418">
        <v>3</v>
      </c>
      <c r="AC418" s="79" t="str">
        <f>REPLACE(INDEX(GroupVertices[Group],MATCH(Edges[[#This Row],[Vertex 1]],GroupVertices[Vertex],0)),1,1,"")</f>
        <v>3</v>
      </c>
      <c r="AD418" s="79" t="str">
        <f>REPLACE(INDEX(GroupVertices[Group],MATCH(Edges[[#This Row],[Vertex 2]],GroupVertices[Vertex],0)),1,1,"")</f>
        <v>3</v>
      </c>
      <c r="AE418" s="34"/>
      <c r="AF418" s="34"/>
      <c r="AG418" s="34"/>
      <c r="AH418" s="34"/>
      <c r="AI418" s="34"/>
      <c r="AJ418" s="34"/>
      <c r="AK418" s="34"/>
      <c r="AL418" s="34"/>
      <c r="AM418" s="34"/>
    </row>
    <row r="419" spans="1:39" ht="15">
      <c r="A419" s="65" t="s">
        <v>194</v>
      </c>
      <c r="B419" s="65" t="s">
        <v>210</v>
      </c>
      <c r="C419" s="66" t="s">
        <v>2086</v>
      </c>
      <c r="D419" s="67">
        <v>2</v>
      </c>
      <c r="E419" s="68" t="s">
        <v>133</v>
      </c>
      <c r="F419" s="69">
        <v>32</v>
      </c>
      <c r="G419" s="66"/>
      <c r="H419" s="70"/>
      <c r="I419" s="71"/>
      <c r="J419" s="71"/>
      <c r="K419" s="34"/>
      <c r="L419" s="78">
        <v>419</v>
      </c>
      <c r="M419" s="78"/>
      <c r="N419" s="73"/>
      <c r="O419" s="80" t="s">
        <v>259</v>
      </c>
      <c r="P419" s="80" t="s">
        <v>318</v>
      </c>
      <c r="Q419" s="80" t="s">
        <v>600</v>
      </c>
      <c r="R419" s="80" t="s">
        <v>697</v>
      </c>
      <c r="S419" s="80"/>
      <c r="T419" s="80"/>
      <c r="U419" s="80"/>
      <c r="V419" s="80"/>
      <c r="W419" s="80"/>
      <c r="X419" s="80"/>
      <c r="Y419" s="80"/>
      <c r="Z419" s="80"/>
      <c r="AA419" s="80"/>
      <c r="AB419">
        <v>1</v>
      </c>
      <c r="AC419" s="79" t="str">
        <f>REPLACE(INDEX(GroupVertices[Group],MATCH(Edges[[#This Row],[Vertex 1]],GroupVertices[Vertex],0)),1,1,"")</f>
        <v>3</v>
      </c>
      <c r="AD419" s="79" t="str">
        <f>REPLACE(INDEX(GroupVertices[Group],MATCH(Edges[[#This Row],[Vertex 2]],GroupVertices[Vertex],0)),1,1,"")</f>
        <v>4</v>
      </c>
      <c r="AE419" s="34"/>
      <c r="AF419" s="34"/>
      <c r="AG419" s="34"/>
      <c r="AH419" s="34"/>
      <c r="AI419" s="34"/>
      <c r="AJ419" s="34"/>
      <c r="AK419" s="34"/>
      <c r="AL419" s="34"/>
      <c r="AM419" s="34"/>
    </row>
    <row r="420" spans="1:39" ht="15">
      <c r="A420" s="65" t="s">
        <v>194</v>
      </c>
      <c r="B420" s="65" t="s">
        <v>198</v>
      </c>
      <c r="C420" s="66" t="s">
        <v>2086</v>
      </c>
      <c r="D420" s="67">
        <v>2</v>
      </c>
      <c r="E420" s="68" t="s">
        <v>133</v>
      </c>
      <c r="F420" s="69">
        <v>32</v>
      </c>
      <c r="G420" s="66"/>
      <c r="H420" s="70"/>
      <c r="I420" s="71"/>
      <c r="J420" s="71"/>
      <c r="K420" s="34"/>
      <c r="L420" s="78">
        <v>420</v>
      </c>
      <c r="M420" s="78"/>
      <c r="N420" s="73"/>
      <c r="O420" s="80" t="s">
        <v>259</v>
      </c>
      <c r="P420" s="80" t="s">
        <v>318</v>
      </c>
      <c r="Q420" s="80" t="s">
        <v>600</v>
      </c>
      <c r="R420" s="80" t="s">
        <v>599</v>
      </c>
      <c r="S420" s="80"/>
      <c r="T420" s="80"/>
      <c r="U420" s="80"/>
      <c r="V420" s="80"/>
      <c r="W420" s="80"/>
      <c r="X420" s="80"/>
      <c r="Y420" s="80"/>
      <c r="Z420" s="80"/>
      <c r="AA420" s="80"/>
      <c r="AB420">
        <v>1</v>
      </c>
      <c r="AC420" s="79" t="str">
        <f>REPLACE(INDEX(GroupVertices[Group],MATCH(Edges[[#This Row],[Vertex 1]],GroupVertices[Vertex],0)),1,1,"")</f>
        <v>3</v>
      </c>
      <c r="AD420" s="79" t="str">
        <f>REPLACE(INDEX(GroupVertices[Group],MATCH(Edges[[#This Row],[Vertex 2]],GroupVertices[Vertex],0)),1,1,"")</f>
        <v>3</v>
      </c>
      <c r="AE420" s="34"/>
      <c r="AF420" s="34"/>
      <c r="AG420" s="34"/>
      <c r="AH420" s="34"/>
      <c r="AI420" s="34"/>
      <c r="AJ420" s="34"/>
      <c r="AK420" s="34"/>
      <c r="AL420" s="34"/>
      <c r="AM420" s="34"/>
    </row>
    <row r="421" spans="1:39" ht="15">
      <c r="A421" s="65" t="s">
        <v>201</v>
      </c>
      <c r="B421" s="65" t="s">
        <v>194</v>
      </c>
      <c r="C421" s="66" t="s">
        <v>2090</v>
      </c>
      <c r="D421" s="67">
        <v>4.4</v>
      </c>
      <c r="E421" s="68" t="s">
        <v>137</v>
      </c>
      <c r="F421" s="69">
        <v>25.5</v>
      </c>
      <c r="G421" s="66"/>
      <c r="H421" s="70"/>
      <c r="I421" s="71"/>
      <c r="J421" s="71"/>
      <c r="K421" s="34"/>
      <c r="L421" s="78">
        <v>421</v>
      </c>
      <c r="M421" s="78"/>
      <c r="N421" s="73"/>
      <c r="O421" s="80" t="s">
        <v>259</v>
      </c>
      <c r="P421" s="80" t="s">
        <v>413</v>
      </c>
      <c r="Q421" s="80" t="s">
        <v>759</v>
      </c>
      <c r="R421" s="80" t="s">
        <v>1066</v>
      </c>
      <c r="S421" s="80"/>
      <c r="T421" s="80"/>
      <c r="U421" s="80"/>
      <c r="V421" s="80"/>
      <c r="W421" s="80"/>
      <c r="X421" s="80"/>
      <c r="Y421" s="80"/>
      <c r="Z421" s="80"/>
      <c r="AA421" s="80"/>
      <c r="AB421">
        <v>4</v>
      </c>
      <c r="AC421" s="79" t="str">
        <f>REPLACE(INDEX(GroupVertices[Group],MATCH(Edges[[#This Row],[Vertex 1]],GroupVertices[Vertex],0)),1,1,"")</f>
        <v>3</v>
      </c>
      <c r="AD421" s="79" t="str">
        <f>REPLACE(INDEX(GroupVertices[Group],MATCH(Edges[[#This Row],[Vertex 2]],GroupVertices[Vertex],0)),1,1,"")</f>
        <v>3</v>
      </c>
      <c r="AE421" s="34"/>
      <c r="AF421" s="34"/>
      <c r="AG421" s="34"/>
      <c r="AH421" s="34"/>
      <c r="AI421" s="34"/>
      <c r="AJ421" s="34"/>
      <c r="AK421" s="34"/>
      <c r="AL421" s="34"/>
      <c r="AM421" s="34"/>
    </row>
    <row r="422" spans="1:39" ht="15">
      <c r="A422" s="65" t="s">
        <v>201</v>
      </c>
      <c r="B422" s="65" t="s">
        <v>194</v>
      </c>
      <c r="C422" s="66" t="s">
        <v>2090</v>
      </c>
      <c r="D422" s="67">
        <v>4.4</v>
      </c>
      <c r="E422" s="68" t="s">
        <v>137</v>
      </c>
      <c r="F422" s="69">
        <v>25.5</v>
      </c>
      <c r="G422" s="66"/>
      <c r="H422" s="70"/>
      <c r="I422" s="71"/>
      <c r="J422" s="71"/>
      <c r="K422" s="34"/>
      <c r="L422" s="78">
        <v>422</v>
      </c>
      <c r="M422" s="78"/>
      <c r="N422" s="73"/>
      <c r="O422" s="80" t="s">
        <v>259</v>
      </c>
      <c r="P422" s="80" t="s">
        <v>394</v>
      </c>
      <c r="Q422" s="80" t="s">
        <v>731</v>
      </c>
      <c r="R422" s="80" t="s">
        <v>746</v>
      </c>
      <c r="S422" s="80"/>
      <c r="T422" s="80"/>
      <c r="U422" s="80"/>
      <c r="V422" s="80"/>
      <c r="W422" s="80"/>
      <c r="X422" s="80"/>
      <c r="Y422" s="80"/>
      <c r="Z422" s="80"/>
      <c r="AA422" s="80"/>
      <c r="AB422">
        <v>4</v>
      </c>
      <c r="AC422" s="79" t="str">
        <f>REPLACE(INDEX(GroupVertices[Group],MATCH(Edges[[#This Row],[Vertex 1]],GroupVertices[Vertex],0)),1,1,"")</f>
        <v>3</v>
      </c>
      <c r="AD422" s="79" t="str">
        <f>REPLACE(INDEX(GroupVertices[Group],MATCH(Edges[[#This Row],[Vertex 2]],GroupVertices[Vertex],0)),1,1,"")</f>
        <v>3</v>
      </c>
      <c r="AE422" s="34"/>
      <c r="AF422" s="34"/>
      <c r="AG422" s="34"/>
      <c r="AH422" s="34"/>
      <c r="AI422" s="34"/>
      <c r="AJ422" s="34"/>
      <c r="AK422" s="34"/>
      <c r="AL422" s="34"/>
      <c r="AM422" s="34"/>
    </row>
    <row r="423" spans="1:39" ht="15">
      <c r="A423" s="65" t="s">
        <v>201</v>
      </c>
      <c r="B423" s="65" t="s">
        <v>194</v>
      </c>
      <c r="C423" s="66" t="s">
        <v>2090</v>
      </c>
      <c r="D423" s="67">
        <v>4.4</v>
      </c>
      <c r="E423" s="68" t="s">
        <v>137</v>
      </c>
      <c r="F423" s="69">
        <v>25.5</v>
      </c>
      <c r="G423" s="66"/>
      <c r="H423" s="70"/>
      <c r="I423" s="71"/>
      <c r="J423" s="71"/>
      <c r="K423" s="34"/>
      <c r="L423" s="78">
        <v>423</v>
      </c>
      <c r="M423" s="78"/>
      <c r="N423" s="73"/>
      <c r="O423" s="80" t="s">
        <v>259</v>
      </c>
      <c r="P423" s="80" t="s">
        <v>394</v>
      </c>
      <c r="Q423" s="80" t="s">
        <v>731</v>
      </c>
      <c r="R423" s="80" t="s">
        <v>747</v>
      </c>
      <c r="S423" s="80"/>
      <c r="T423" s="80"/>
      <c r="U423" s="80"/>
      <c r="V423" s="80"/>
      <c r="W423" s="80"/>
      <c r="X423" s="80"/>
      <c r="Y423" s="80"/>
      <c r="Z423" s="80"/>
      <c r="AA423" s="80"/>
      <c r="AB423">
        <v>4</v>
      </c>
      <c r="AC423" s="79" t="str">
        <f>REPLACE(INDEX(GroupVertices[Group],MATCH(Edges[[#This Row],[Vertex 1]],GroupVertices[Vertex],0)),1,1,"")</f>
        <v>3</v>
      </c>
      <c r="AD423" s="79" t="str">
        <f>REPLACE(INDEX(GroupVertices[Group],MATCH(Edges[[#This Row],[Vertex 2]],GroupVertices[Vertex],0)),1,1,"")</f>
        <v>3</v>
      </c>
      <c r="AE423" s="34"/>
      <c r="AF423" s="34"/>
      <c r="AG423" s="34"/>
      <c r="AH423" s="34"/>
      <c r="AI423" s="34"/>
      <c r="AJ423" s="34"/>
      <c r="AK423" s="34"/>
      <c r="AL423" s="34"/>
      <c r="AM423" s="34"/>
    </row>
    <row r="424" spans="1:39" ht="15">
      <c r="A424" s="65" t="s">
        <v>201</v>
      </c>
      <c r="B424" s="65" t="s">
        <v>194</v>
      </c>
      <c r="C424" s="66" t="s">
        <v>2090</v>
      </c>
      <c r="D424" s="67">
        <v>4.4</v>
      </c>
      <c r="E424" s="68" t="s">
        <v>137</v>
      </c>
      <c r="F424" s="69">
        <v>25.5</v>
      </c>
      <c r="G424" s="66"/>
      <c r="H424" s="70"/>
      <c r="I424" s="71"/>
      <c r="J424" s="71"/>
      <c r="K424" s="34"/>
      <c r="L424" s="78">
        <v>424</v>
      </c>
      <c r="M424" s="78"/>
      <c r="N424" s="73"/>
      <c r="O424" s="80" t="s">
        <v>259</v>
      </c>
      <c r="P424" s="80" t="s">
        <v>394</v>
      </c>
      <c r="Q424" s="80" t="s">
        <v>731</v>
      </c>
      <c r="R424" s="80" t="s">
        <v>748</v>
      </c>
      <c r="S424" s="80"/>
      <c r="T424" s="80"/>
      <c r="U424" s="80"/>
      <c r="V424" s="80"/>
      <c r="W424" s="80"/>
      <c r="X424" s="80"/>
      <c r="Y424" s="80"/>
      <c r="Z424" s="80"/>
      <c r="AA424" s="80"/>
      <c r="AB424">
        <v>4</v>
      </c>
      <c r="AC424" s="79" t="str">
        <f>REPLACE(INDEX(GroupVertices[Group],MATCH(Edges[[#This Row],[Vertex 1]],GroupVertices[Vertex],0)),1,1,"")</f>
        <v>3</v>
      </c>
      <c r="AD424" s="79" t="str">
        <f>REPLACE(INDEX(GroupVertices[Group],MATCH(Edges[[#This Row],[Vertex 2]],GroupVertices[Vertex],0)),1,1,"")</f>
        <v>3</v>
      </c>
      <c r="AE424" s="34"/>
      <c r="AF424" s="34"/>
      <c r="AG424" s="34"/>
      <c r="AH424" s="34"/>
      <c r="AI424" s="34"/>
      <c r="AJ424" s="34"/>
      <c r="AK424" s="34"/>
      <c r="AL424" s="34"/>
      <c r="AM424" s="34"/>
    </row>
    <row r="425" spans="1:39" ht="15">
      <c r="A425" s="65" t="s">
        <v>199</v>
      </c>
      <c r="B425" s="65" t="s">
        <v>194</v>
      </c>
      <c r="C425" s="66" t="s">
        <v>2086</v>
      </c>
      <c r="D425" s="67">
        <v>2</v>
      </c>
      <c r="E425" s="68" t="s">
        <v>133</v>
      </c>
      <c r="F425" s="69">
        <v>32</v>
      </c>
      <c r="G425" s="66"/>
      <c r="H425" s="70"/>
      <c r="I425" s="71"/>
      <c r="J425" s="71"/>
      <c r="K425" s="34"/>
      <c r="L425" s="78">
        <v>425</v>
      </c>
      <c r="M425" s="78"/>
      <c r="N425" s="73"/>
      <c r="O425" s="80" t="s">
        <v>259</v>
      </c>
      <c r="P425" s="80" t="s">
        <v>414</v>
      </c>
      <c r="Q425" s="80" t="s">
        <v>760</v>
      </c>
      <c r="R425" s="80" t="s">
        <v>1067</v>
      </c>
      <c r="S425" s="80"/>
      <c r="T425" s="80"/>
      <c r="U425" s="80"/>
      <c r="V425" s="80"/>
      <c r="W425" s="80"/>
      <c r="X425" s="80"/>
      <c r="Y425" s="80"/>
      <c r="Z425" s="80"/>
      <c r="AA425" s="80"/>
      <c r="AB425">
        <v>1</v>
      </c>
      <c r="AC425" s="79" t="str">
        <f>REPLACE(INDEX(GroupVertices[Group],MATCH(Edges[[#This Row],[Vertex 1]],GroupVertices[Vertex],0)),1,1,"")</f>
        <v>3</v>
      </c>
      <c r="AD425" s="79" t="str">
        <f>REPLACE(INDEX(GroupVertices[Group],MATCH(Edges[[#This Row],[Vertex 2]],GroupVertices[Vertex],0)),1,1,"")</f>
        <v>3</v>
      </c>
      <c r="AE425" s="34"/>
      <c r="AF425" s="34"/>
      <c r="AG425" s="34"/>
      <c r="AH425" s="34"/>
      <c r="AI425" s="34"/>
      <c r="AJ425" s="34"/>
      <c r="AK425" s="34"/>
      <c r="AL425" s="34"/>
      <c r="AM425" s="34"/>
    </row>
    <row r="426" spans="1:39" ht="15">
      <c r="A426" s="65" t="s">
        <v>225</v>
      </c>
      <c r="B426" s="65" t="s">
        <v>194</v>
      </c>
      <c r="C426" s="66" t="s">
        <v>2086</v>
      </c>
      <c r="D426" s="67">
        <v>2</v>
      </c>
      <c r="E426" s="68" t="s">
        <v>133</v>
      </c>
      <c r="F426" s="69">
        <v>32</v>
      </c>
      <c r="G426" s="66"/>
      <c r="H426" s="70"/>
      <c r="I426" s="71"/>
      <c r="J426" s="71"/>
      <c r="K426" s="34"/>
      <c r="L426" s="78">
        <v>426</v>
      </c>
      <c r="M426" s="78"/>
      <c r="N426" s="73"/>
      <c r="O426" s="80" t="s">
        <v>259</v>
      </c>
      <c r="P426" s="80" t="s">
        <v>337</v>
      </c>
      <c r="Q426" s="80" t="s">
        <v>633</v>
      </c>
      <c r="R426" s="80" t="s">
        <v>627</v>
      </c>
      <c r="S426" s="80"/>
      <c r="T426" s="80"/>
      <c r="U426" s="80"/>
      <c r="V426" s="80"/>
      <c r="W426" s="80"/>
      <c r="X426" s="80"/>
      <c r="Y426" s="80"/>
      <c r="Z426" s="80"/>
      <c r="AA426" s="80"/>
      <c r="AB426">
        <v>1</v>
      </c>
      <c r="AC426" s="79" t="str">
        <f>REPLACE(INDEX(GroupVertices[Group],MATCH(Edges[[#This Row],[Vertex 1]],GroupVertices[Vertex],0)),1,1,"")</f>
        <v>4</v>
      </c>
      <c r="AD426" s="79" t="str">
        <f>REPLACE(INDEX(GroupVertices[Group],MATCH(Edges[[#This Row],[Vertex 2]],GroupVertices[Vertex],0)),1,1,"")</f>
        <v>3</v>
      </c>
      <c r="AE426" s="34"/>
      <c r="AF426" s="34"/>
      <c r="AG426" s="34"/>
      <c r="AH426" s="34"/>
      <c r="AI426" s="34"/>
      <c r="AJ426" s="34"/>
      <c r="AK426" s="34"/>
      <c r="AL426" s="34"/>
      <c r="AM426" s="34"/>
    </row>
    <row r="427" spans="1:39" ht="15">
      <c r="A427" s="65" t="s">
        <v>238</v>
      </c>
      <c r="B427" s="65" t="s">
        <v>194</v>
      </c>
      <c r="C427" s="66" t="s">
        <v>2087</v>
      </c>
      <c r="D427" s="67">
        <v>2.8</v>
      </c>
      <c r="E427" s="68" t="s">
        <v>137</v>
      </c>
      <c r="F427" s="69">
        <v>29.833333333333332</v>
      </c>
      <c r="G427" s="66"/>
      <c r="H427" s="70"/>
      <c r="I427" s="71"/>
      <c r="J427" s="71"/>
      <c r="K427" s="34"/>
      <c r="L427" s="78">
        <v>427</v>
      </c>
      <c r="M427" s="78"/>
      <c r="N427" s="73"/>
      <c r="O427" s="80" t="s">
        <v>259</v>
      </c>
      <c r="P427" s="80" t="s">
        <v>415</v>
      </c>
      <c r="Q427" s="80" t="s">
        <v>761</v>
      </c>
      <c r="R427" s="80" t="s">
        <v>1068</v>
      </c>
      <c r="S427" s="80"/>
      <c r="T427" s="80"/>
      <c r="U427" s="80"/>
      <c r="V427" s="80"/>
      <c r="W427" s="80"/>
      <c r="X427" s="80"/>
      <c r="Y427" s="80"/>
      <c r="Z427" s="80"/>
      <c r="AA427" s="80"/>
      <c r="AB427">
        <v>2</v>
      </c>
      <c r="AC427" s="79" t="str">
        <f>REPLACE(INDEX(GroupVertices[Group],MATCH(Edges[[#This Row],[Vertex 1]],GroupVertices[Vertex],0)),1,1,"")</f>
        <v>3</v>
      </c>
      <c r="AD427" s="79" t="str">
        <f>REPLACE(INDEX(GroupVertices[Group],MATCH(Edges[[#This Row],[Vertex 2]],GroupVertices[Vertex],0)),1,1,"")</f>
        <v>3</v>
      </c>
      <c r="AE427" s="34"/>
      <c r="AF427" s="34"/>
      <c r="AG427" s="34"/>
      <c r="AH427" s="34"/>
      <c r="AI427" s="34"/>
      <c r="AJ427" s="34"/>
      <c r="AK427" s="34"/>
      <c r="AL427" s="34"/>
      <c r="AM427" s="34"/>
    </row>
    <row r="428" spans="1:39" ht="15">
      <c r="A428" s="65" t="s">
        <v>238</v>
      </c>
      <c r="B428" s="65" t="s">
        <v>194</v>
      </c>
      <c r="C428" s="66" t="s">
        <v>2087</v>
      </c>
      <c r="D428" s="67">
        <v>2.8</v>
      </c>
      <c r="E428" s="68" t="s">
        <v>137</v>
      </c>
      <c r="F428" s="69">
        <v>29.833333333333332</v>
      </c>
      <c r="G428" s="66"/>
      <c r="H428" s="70"/>
      <c r="I428" s="71"/>
      <c r="J428" s="71"/>
      <c r="K428" s="34"/>
      <c r="L428" s="78">
        <v>428</v>
      </c>
      <c r="M428" s="78"/>
      <c r="N428" s="73"/>
      <c r="O428" s="80" t="s">
        <v>259</v>
      </c>
      <c r="P428" s="80" t="s">
        <v>415</v>
      </c>
      <c r="Q428" s="80" t="s">
        <v>762</v>
      </c>
      <c r="R428" s="80" t="s">
        <v>1068</v>
      </c>
      <c r="S428" s="80"/>
      <c r="T428" s="80"/>
      <c r="U428" s="80"/>
      <c r="V428" s="80"/>
      <c r="W428" s="80"/>
      <c r="X428" s="80"/>
      <c r="Y428" s="80"/>
      <c r="Z428" s="80"/>
      <c r="AA428" s="80"/>
      <c r="AB428">
        <v>2</v>
      </c>
      <c r="AC428" s="79" t="str">
        <f>REPLACE(INDEX(GroupVertices[Group],MATCH(Edges[[#This Row],[Vertex 1]],GroupVertices[Vertex],0)),1,1,"")</f>
        <v>3</v>
      </c>
      <c r="AD428" s="79" t="str">
        <f>REPLACE(INDEX(GroupVertices[Group],MATCH(Edges[[#This Row],[Vertex 2]],GroupVertices[Vertex],0)),1,1,"")</f>
        <v>3</v>
      </c>
      <c r="AE428" s="34"/>
      <c r="AF428" s="34"/>
      <c r="AG428" s="34"/>
      <c r="AH428" s="34"/>
      <c r="AI428" s="34"/>
      <c r="AJ428" s="34"/>
      <c r="AK428" s="34"/>
      <c r="AL428" s="34"/>
      <c r="AM428" s="34"/>
    </row>
    <row r="429" spans="1:39" ht="15">
      <c r="A429" s="65" t="s">
        <v>216</v>
      </c>
      <c r="B429" s="65" t="s">
        <v>204</v>
      </c>
      <c r="C429" s="66" t="s">
        <v>2086</v>
      </c>
      <c r="D429" s="67">
        <v>2</v>
      </c>
      <c r="E429" s="68" t="s">
        <v>133</v>
      </c>
      <c r="F429" s="69">
        <v>32</v>
      </c>
      <c r="G429" s="66"/>
      <c r="H429" s="70"/>
      <c r="I429" s="71"/>
      <c r="J429" s="71"/>
      <c r="K429" s="34"/>
      <c r="L429" s="78">
        <v>429</v>
      </c>
      <c r="M429" s="78"/>
      <c r="N429" s="73"/>
      <c r="O429" s="80" t="s">
        <v>259</v>
      </c>
      <c r="P429" s="80" t="s">
        <v>416</v>
      </c>
      <c r="Q429" s="80" t="s">
        <v>763</v>
      </c>
      <c r="R429" s="80" t="s">
        <v>1069</v>
      </c>
      <c r="S429" s="80"/>
      <c r="T429" s="80"/>
      <c r="U429" s="80"/>
      <c r="V429" s="80"/>
      <c r="W429" s="80"/>
      <c r="X429" s="80"/>
      <c r="Y429" s="80"/>
      <c r="Z429" s="80"/>
      <c r="AA429" s="80"/>
      <c r="AB429">
        <v>1</v>
      </c>
      <c r="AC429" s="79" t="str">
        <f>REPLACE(INDEX(GroupVertices[Group],MATCH(Edges[[#This Row],[Vertex 1]],GroupVertices[Vertex],0)),1,1,"")</f>
        <v>4</v>
      </c>
      <c r="AD429" s="79" t="str">
        <f>REPLACE(INDEX(GroupVertices[Group],MATCH(Edges[[#This Row],[Vertex 2]],GroupVertices[Vertex],0)),1,1,"")</f>
        <v>3</v>
      </c>
      <c r="AE429" s="34"/>
      <c r="AF429" s="34"/>
      <c r="AG429" s="34"/>
      <c r="AH429" s="34"/>
      <c r="AI429" s="34"/>
      <c r="AJ429" s="34"/>
      <c r="AK429" s="34"/>
      <c r="AL429" s="34"/>
      <c r="AM429" s="34"/>
    </row>
    <row r="430" spans="1:39" ht="15">
      <c r="A430" s="65" t="s">
        <v>238</v>
      </c>
      <c r="B430" s="65" t="s">
        <v>204</v>
      </c>
      <c r="C430" s="66" t="s">
        <v>2086</v>
      </c>
      <c r="D430" s="67">
        <v>2</v>
      </c>
      <c r="E430" s="68" t="s">
        <v>133</v>
      </c>
      <c r="F430" s="69">
        <v>32</v>
      </c>
      <c r="G430" s="66"/>
      <c r="H430" s="70"/>
      <c r="I430" s="71"/>
      <c r="J430" s="71"/>
      <c r="K430" s="34"/>
      <c r="L430" s="78">
        <v>430</v>
      </c>
      <c r="M430" s="78"/>
      <c r="N430" s="73"/>
      <c r="O430" s="80" t="s">
        <v>259</v>
      </c>
      <c r="P430" s="80" t="s">
        <v>416</v>
      </c>
      <c r="Q430" s="80" t="s">
        <v>764</v>
      </c>
      <c r="R430" s="80" t="s">
        <v>1069</v>
      </c>
      <c r="S430" s="80"/>
      <c r="T430" s="80"/>
      <c r="U430" s="80"/>
      <c r="V430" s="80"/>
      <c r="W430" s="80"/>
      <c r="X430" s="80"/>
      <c r="Y430" s="80"/>
      <c r="Z430" s="80"/>
      <c r="AA430" s="80"/>
      <c r="AB430">
        <v>1</v>
      </c>
      <c r="AC430" s="79" t="str">
        <f>REPLACE(INDEX(GroupVertices[Group],MATCH(Edges[[#This Row],[Vertex 1]],GroupVertices[Vertex],0)),1,1,"")</f>
        <v>3</v>
      </c>
      <c r="AD430" s="79" t="str">
        <f>REPLACE(INDEX(GroupVertices[Group],MATCH(Edges[[#This Row],[Vertex 2]],GroupVertices[Vertex],0)),1,1,"")</f>
        <v>3</v>
      </c>
      <c r="AE430" s="34"/>
      <c r="AF430" s="34"/>
      <c r="AG430" s="34"/>
      <c r="AH430" s="34"/>
      <c r="AI430" s="34"/>
      <c r="AJ430" s="34"/>
      <c r="AK430" s="34"/>
      <c r="AL430" s="34"/>
      <c r="AM430" s="34"/>
    </row>
    <row r="431" spans="1:39" ht="15">
      <c r="A431" s="65" t="s">
        <v>238</v>
      </c>
      <c r="B431" s="65" t="s">
        <v>256</v>
      </c>
      <c r="C431" s="66" t="s">
        <v>2086</v>
      </c>
      <c r="D431" s="67">
        <v>2</v>
      </c>
      <c r="E431" s="68" t="s">
        <v>133</v>
      </c>
      <c r="F431" s="69">
        <v>32</v>
      </c>
      <c r="G431" s="66"/>
      <c r="H431" s="70"/>
      <c r="I431" s="71"/>
      <c r="J431" s="71"/>
      <c r="K431" s="34"/>
      <c r="L431" s="78">
        <v>431</v>
      </c>
      <c r="M431" s="78"/>
      <c r="N431" s="73"/>
      <c r="O431" s="80" t="s">
        <v>259</v>
      </c>
      <c r="P431" s="80" t="s">
        <v>417</v>
      </c>
      <c r="Q431" s="80" t="s">
        <v>765</v>
      </c>
      <c r="R431" s="80" t="s">
        <v>1070</v>
      </c>
      <c r="S431" s="80"/>
      <c r="T431" s="80"/>
      <c r="U431" s="80"/>
      <c r="V431" s="80"/>
      <c r="W431" s="80"/>
      <c r="X431" s="80"/>
      <c r="Y431" s="80"/>
      <c r="Z431" s="80"/>
      <c r="AA431" s="80"/>
      <c r="AB431">
        <v>1</v>
      </c>
      <c r="AC431" s="79" t="str">
        <f>REPLACE(INDEX(GroupVertices[Group],MATCH(Edges[[#This Row],[Vertex 1]],GroupVertices[Vertex],0)),1,1,"")</f>
        <v>3</v>
      </c>
      <c r="AD431" s="79" t="str">
        <f>REPLACE(INDEX(GroupVertices[Group],MATCH(Edges[[#This Row],[Vertex 2]],GroupVertices[Vertex],0)),1,1,"")</f>
        <v>2</v>
      </c>
      <c r="AE431" s="34"/>
      <c r="AF431" s="34"/>
      <c r="AG431" s="34"/>
      <c r="AH431" s="34"/>
      <c r="AI431" s="34"/>
      <c r="AJ431" s="34"/>
      <c r="AK431" s="34"/>
      <c r="AL431" s="34"/>
      <c r="AM431" s="34"/>
    </row>
    <row r="432" spans="1:39" ht="15">
      <c r="A432" s="65" t="s">
        <v>238</v>
      </c>
      <c r="B432" s="65" t="s">
        <v>210</v>
      </c>
      <c r="C432" s="66" t="s">
        <v>2086</v>
      </c>
      <c r="D432" s="67">
        <v>2</v>
      </c>
      <c r="E432" s="68" t="s">
        <v>133</v>
      </c>
      <c r="F432" s="69">
        <v>32</v>
      </c>
      <c r="G432" s="66"/>
      <c r="H432" s="70"/>
      <c r="I432" s="71"/>
      <c r="J432" s="71"/>
      <c r="K432" s="34"/>
      <c r="L432" s="78">
        <v>432</v>
      </c>
      <c r="M432" s="78"/>
      <c r="N432" s="73"/>
      <c r="O432" s="80" t="s">
        <v>259</v>
      </c>
      <c r="P432" s="80" t="s">
        <v>418</v>
      </c>
      <c r="Q432" s="80" t="s">
        <v>766</v>
      </c>
      <c r="R432" s="80" t="s">
        <v>1071</v>
      </c>
      <c r="S432" s="80"/>
      <c r="T432" s="80"/>
      <c r="U432" s="80"/>
      <c r="V432" s="80"/>
      <c r="W432" s="80"/>
      <c r="X432" s="80"/>
      <c r="Y432" s="80"/>
      <c r="Z432" s="80"/>
      <c r="AA432" s="80"/>
      <c r="AB432">
        <v>1</v>
      </c>
      <c r="AC432" s="79" t="str">
        <f>REPLACE(INDEX(GroupVertices[Group],MATCH(Edges[[#This Row],[Vertex 1]],GroupVertices[Vertex],0)),1,1,"")</f>
        <v>3</v>
      </c>
      <c r="AD432" s="79" t="str">
        <f>REPLACE(INDEX(GroupVertices[Group],MATCH(Edges[[#This Row],[Vertex 2]],GroupVertices[Vertex],0)),1,1,"")</f>
        <v>4</v>
      </c>
      <c r="AE432" s="34"/>
      <c r="AF432" s="34"/>
      <c r="AG432" s="34"/>
      <c r="AH432" s="34"/>
      <c r="AI432" s="34"/>
      <c r="AJ432" s="34"/>
      <c r="AK432" s="34"/>
      <c r="AL432" s="34"/>
      <c r="AM432" s="34"/>
    </row>
    <row r="433" spans="1:39" ht="15">
      <c r="A433" s="65" t="s">
        <v>238</v>
      </c>
      <c r="B433" s="65" t="s">
        <v>216</v>
      </c>
      <c r="C433" s="66" t="s">
        <v>2086</v>
      </c>
      <c r="D433" s="67">
        <v>2</v>
      </c>
      <c r="E433" s="68" t="s">
        <v>133</v>
      </c>
      <c r="F433" s="69">
        <v>32</v>
      </c>
      <c r="G433" s="66"/>
      <c r="H433" s="70"/>
      <c r="I433" s="71"/>
      <c r="J433" s="71"/>
      <c r="K433" s="34"/>
      <c r="L433" s="78">
        <v>433</v>
      </c>
      <c r="M433" s="78"/>
      <c r="N433" s="73"/>
      <c r="O433" s="80" t="s">
        <v>259</v>
      </c>
      <c r="P433" s="80" t="s">
        <v>416</v>
      </c>
      <c r="Q433" s="80" t="s">
        <v>764</v>
      </c>
      <c r="R433" s="80" t="s">
        <v>763</v>
      </c>
      <c r="S433" s="80"/>
      <c r="T433" s="80"/>
      <c r="U433" s="80"/>
      <c r="V433" s="80"/>
      <c r="W433" s="80"/>
      <c r="X433" s="80"/>
      <c r="Y433" s="80"/>
      <c r="Z433" s="80"/>
      <c r="AA433" s="80"/>
      <c r="AB433">
        <v>1</v>
      </c>
      <c r="AC433" s="79" t="str">
        <f>REPLACE(INDEX(GroupVertices[Group],MATCH(Edges[[#This Row],[Vertex 1]],GroupVertices[Vertex],0)),1,1,"")</f>
        <v>3</v>
      </c>
      <c r="AD433" s="79" t="str">
        <f>REPLACE(INDEX(GroupVertices[Group],MATCH(Edges[[#This Row],[Vertex 2]],GroupVertices[Vertex],0)),1,1,"")</f>
        <v>4</v>
      </c>
      <c r="AE433" s="34"/>
      <c r="AF433" s="34"/>
      <c r="AG433" s="34"/>
      <c r="AH433" s="34"/>
      <c r="AI433" s="34"/>
      <c r="AJ433" s="34"/>
      <c r="AK433" s="34"/>
      <c r="AL433" s="34"/>
      <c r="AM433" s="34"/>
    </row>
    <row r="434" spans="1:39" ht="15">
      <c r="A434" s="65" t="s">
        <v>198</v>
      </c>
      <c r="B434" s="65" t="s">
        <v>219</v>
      </c>
      <c r="C434" s="66" t="s">
        <v>2086</v>
      </c>
      <c r="D434" s="67">
        <v>2</v>
      </c>
      <c r="E434" s="68" t="s">
        <v>133</v>
      </c>
      <c r="F434" s="69">
        <v>32</v>
      </c>
      <c r="G434" s="66"/>
      <c r="H434" s="70"/>
      <c r="I434" s="71"/>
      <c r="J434" s="71"/>
      <c r="K434" s="34"/>
      <c r="L434" s="78">
        <v>434</v>
      </c>
      <c r="M434" s="78"/>
      <c r="N434" s="73"/>
      <c r="O434" s="80" t="s">
        <v>259</v>
      </c>
      <c r="P434" s="80" t="s">
        <v>419</v>
      </c>
      <c r="Q434" s="80" t="s">
        <v>767</v>
      </c>
      <c r="R434" s="80" t="s">
        <v>1072</v>
      </c>
      <c r="S434" s="80"/>
      <c r="T434" s="80"/>
      <c r="U434" s="80"/>
      <c r="V434" s="80"/>
      <c r="W434" s="80"/>
      <c r="X434" s="80"/>
      <c r="Y434" s="80"/>
      <c r="Z434" s="80"/>
      <c r="AA434" s="80"/>
      <c r="AB434">
        <v>1</v>
      </c>
      <c r="AC434" s="79" t="str">
        <f>REPLACE(INDEX(GroupVertices[Group],MATCH(Edges[[#This Row],[Vertex 1]],GroupVertices[Vertex],0)),1,1,"")</f>
        <v>3</v>
      </c>
      <c r="AD434" s="79" t="str">
        <f>REPLACE(INDEX(GroupVertices[Group],MATCH(Edges[[#This Row],[Vertex 2]],GroupVertices[Vertex],0)),1,1,"")</f>
        <v>2</v>
      </c>
      <c r="AE434" s="34"/>
      <c r="AF434" s="34"/>
      <c r="AG434" s="34"/>
      <c r="AH434" s="34"/>
      <c r="AI434" s="34"/>
      <c r="AJ434" s="34"/>
      <c r="AK434" s="34"/>
      <c r="AL434" s="34"/>
      <c r="AM434" s="34"/>
    </row>
    <row r="435" spans="1:39" ht="15">
      <c r="A435" s="65" t="s">
        <v>198</v>
      </c>
      <c r="B435" s="65" t="s">
        <v>221</v>
      </c>
      <c r="C435" s="66" t="s">
        <v>2086</v>
      </c>
      <c r="D435" s="67">
        <v>2</v>
      </c>
      <c r="E435" s="68" t="s">
        <v>133</v>
      </c>
      <c r="F435" s="69">
        <v>32</v>
      </c>
      <c r="G435" s="66"/>
      <c r="H435" s="70"/>
      <c r="I435" s="71"/>
      <c r="J435" s="71"/>
      <c r="K435" s="34"/>
      <c r="L435" s="78">
        <v>435</v>
      </c>
      <c r="M435" s="78"/>
      <c r="N435" s="73"/>
      <c r="O435" s="80" t="s">
        <v>259</v>
      </c>
      <c r="P435" s="80" t="s">
        <v>299</v>
      </c>
      <c r="Q435" s="80" t="s">
        <v>575</v>
      </c>
      <c r="R435" s="80" t="s">
        <v>933</v>
      </c>
      <c r="S435" s="80"/>
      <c r="T435" s="80"/>
      <c r="U435" s="80"/>
      <c r="V435" s="80"/>
      <c r="W435" s="80"/>
      <c r="X435" s="80"/>
      <c r="Y435" s="80"/>
      <c r="Z435" s="80"/>
      <c r="AA435" s="80"/>
      <c r="AB435">
        <v>1</v>
      </c>
      <c r="AC435" s="79" t="str">
        <f>REPLACE(INDEX(GroupVertices[Group],MATCH(Edges[[#This Row],[Vertex 1]],GroupVertices[Vertex],0)),1,1,"")</f>
        <v>3</v>
      </c>
      <c r="AD435" s="79" t="str">
        <f>REPLACE(INDEX(GroupVertices[Group],MATCH(Edges[[#This Row],[Vertex 2]],GroupVertices[Vertex],0)),1,1,"")</f>
        <v>2</v>
      </c>
      <c r="AE435" s="34"/>
      <c r="AF435" s="34"/>
      <c r="AG435" s="34"/>
      <c r="AH435" s="34"/>
      <c r="AI435" s="34"/>
      <c r="AJ435" s="34"/>
      <c r="AK435" s="34"/>
      <c r="AL435" s="34"/>
      <c r="AM435" s="34"/>
    </row>
    <row r="436" spans="1:39" ht="15">
      <c r="A436" s="65" t="s">
        <v>198</v>
      </c>
      <c r="B436" s="65" t="s">
        <v>203</v>
      </c>
      <c r="C436" s="66" t="s">
        <v>2085</v>
      </c>
      <c r="D436" s="67">
        <v>3.6</v>
      </c>
      <c r="E436" s="68" t="s">
        <v>137</v>
      </c>
      <c r="F436" s="69">
        <v>27.666666666666668</v>
      </c>
      <c r="G436" s="66"/>
      <c r="H436" s="70"/>
      <c r="I436" s="71"/>
      <c r="J436" s="71"/>
      <c r="K436" s="34"/>
      <c r="L436" s="78">
        <v>436</v>
      </c>
      <c r="M436" s="78"/>
      <c r="N436" s="73"/>
      <c r="O436" s="80" t="s">
        <v>259</v>
      </c>
      <c r="P436" s="80" t="s">
        <v>420</v>
      </c>
      <c r="Q436" s="80" t="s">
        <v>768</v>
      </c>
      <c r="R436" s="80" t="s">
        <v>1073</v>
      </c>
      <c r="S436" s="80"/>
      <c r="T436" s="80"/>
      <c r="U436" s="80"/>
      <c r="V436" s="80"/>
      <c r="W436" s="80"/>
      <c r="X436" s="80"/>
      <c r="Y436" s="80"/>
      <c r="Z436" s="80"/>
      <c r="AA436" s="80"/>
      <c r="AB436">
        <v>3</v>
      </c>
      <c r="AC436" s="79" t="str">
        <f>REPLACE(INDEX(GroupVertices[Group],MATCH(Edges[[#This Row],[Vertex 1]],GroupVertices[Vertex],0)),1,1,"")</f>
        <v>3</v>
      </c>
      <c r="AD436" s="79" t="str">
        <f>REPLACE(INDEX(GroupVertices[Group],MATCH(Edges[[#This Row],[Vertex 2]],GroupVertices[Vertex],0)),1,1,"")</f>
        <v>3</v>
      </c>
      <c r="AE436" s="34"/>
      <c r="AF436" s="34"/>
      <c r="AG436" s="34"/>
      <c r="AH436" s="34"/>
      <c r="AI436" s="34"/>
      <c r="AJ436" s="34"/>
      <c r="AK436" s="34"/>
      <c r="AL436" s="34"/>
      <c r="AM436" s="34"/>
    </row>
    <row r="437" spans="1:39" ht="15">
      <c r="A437" s="65" t="s">
        <v>198</v>
      </c>
      <c r="B437" s="65" t="s">
        <v>203</v>
      </c>
      <c r="C437" s="66" t="s">
        <v>2085</v>
      </c>
      <c r="D437" s="67">
        <v>3.6</v>
      </c>
      <c r="E437" s="68" t="s">
        <v>137</v>
      </c>
      <c r="F437" s="69">
        <v>27.666666666666668</v>
      </c>
      <c r="G437" s="66"/>
      <c r="H437" s="70"/>
      <c r="I437" s="71"/>
      <c r="J437" s="71"/>
      <c r="K437" s="34"/>
      <c r="L437" s="78">
        <v>437</v>
      </c>
      <c r="M437" s="78"/>
      <c r="N437" s="73"/>
      <c r="O437" s="80" t="s">
        <v>259</v>
      </c>
      <c r="P437" s="80" t="s">
        <v>421</v>
      </c>
      <c r="Q437" s="80" t="s">
        <v>769</v>
      </c>
      <c r="R437" s="80" t="s">
        <v>1074</v>
      </c>
      <c r="S437" s="80"/>
      <c r="T437" s="80"/>
      <c r="U437" s="80"/>
      <c r="V437" s="80"/>
      <c r="W437" s="80"/>
      <c r="X437" s="80"/>
      <c r="Y437" s="80"/>
      <c r="Z437" s="80"/>
      <c r="AA437" s="80"/>
      <c r="AB437">
        <v>3</v>
      </c>
      <c r="AC437" s="79" t="str">
        <f>REPLACE(INDEX(GroupVertices[Group],MATCH(Edges[[#This Row],[Vertex 1]],GroupVertices[Vertex],0)),1,1,"")</f>
        <v>3</v>
      </c>
      <c r="AD437" s="79" t="str">
        <f>REPLACE(INDEX(GroupVertices[Group],MATCH(Edges[[#This Row],[Vertex 2]],GroupVertices[Vertex],0)),1,1,"")</f>
        <v>3</v>
      </c>
      <c r="AE437" s="34"/>
      <c r="AF437" s="34"/>
      <c r="AG437" s="34"/>
      <c r="AH437" s="34"/>
      <c r="AI437" s="34"/>
      <c r="AJ437" s="34"/>
      <c r="AK437" s="34"/>
      <c r="AL437" s="34"/>
      <c r="AM437" s="34"/>
    </row>
    <row r="438" spans="1:39" ht="15">
      <c r="A438" s="65" t="s">
        <v>198</v>
      </c>
      <c r="B438" s="65" t="s">
        <v>203</v>
      </c>
      <c r="C438" s="66" t="s">
        <v>2085</v>
      </c>
      <c r="D438" s="67">
        <v>3.6</v>
      </c>
      <c r="E438" s="68" t="s">
        <v>137</v>
      </c>
      <c r="F438" s="69">
        <v>27.666666666666668</v>
      </c>
      <c r="G438" s="66"/>
      <c r="H438" s="70"/>
      <c r="I438" s="71"/>
      <c r="J438" s="71"/>
      <c r="K438" s="34"/>
      <c r="L438" s="78">
        <v>438</v>
      </c>
      <c r="M438" s="78"/>
      <c r="N438" s="73"/>
      <c r="O438" s="80" t="s">
        <v>259</v>
      </c>
      <c r="P438" s="80" t="s">
        <v>421</v>
      </c>
      <c r="Q438" s="80" t="s">
        <v>770</v>
      </c>
      <c r="R438" s="80" t="s">
        <v>1074</v>
      </c>
      <c r="S438" s="80"/>
      <c r="T438" s="80"/>
      <c r="U438" s="80"/>
      <c r="V438" s="80"/>
      <c r="W438" s="80"/>
      <c r="X438" s="80"/>
      <c r="Y438" s="80"/>
      <c r="Z438" s="80"/>
      <c r="AA438" s="80"/>
      <c r="AB438">
        <v>3</v>
      </c>
      <c r="AC438" s="79" t="str">
        <f>REPLACE(INDEX(GroupVertices[Group],MATCH(Edges[[#This Row],[Vertex 1]],GroupVertices[Vertex],0)),1,1,"")</f>
        <v>3</v>
      </c>
      <c r="AD438" s="79" t="str">
        <f>REPLACE(INDEX(GroupVertices[Group],MATCH(Edges[[#This Row],[Vertex 2]],GroupVertices[Vertex],0)),1,1,"")</f>
        <v>3</v>
      </c>
      <c r="AE438" s="34"/>
      <c r="AF438" s="34"/>
      <c r="AG438" s="34"/>
      <c r="AH438" s="34"/>
      <c r="AI438" s="34"/>
      <c r="AJ438" s="34"/>
      <c r="AK438" s="34"/>
      <c r="AL438" s="34"/>
      <c r="AM438" s="34"/>
    </row>
    <row r="439" spans="1:39" ht="15">
      <c r="A439" s="65" t="s">
        <v>198</v>
      </c>
      <c r="B439" s="65" t="s">
        <v>210</v>
      </c>
      <c r="C439" s="66" t="s">
        <v>2086</v>
      </c>
      <c r="D439" s="67">
        <v>2</v>
      </c>
      <c r="E439" s="68" t="s">
        <v>133</v>
      </c>
      <c r="F439" s="69">
        <v>32</v>
      </c>
      <c r="G439" s="66"/>
      <c r="H439" s="70"/>
      <c r="I439" s="71"/>
      <c r="J439" s="71"/>
      <c r="K439" s="34"/>
      <c r="L439" s="78">
        <v>439</v>
      </c>
      <c r="M439" s="78"/>
      <c r="N439" s="73"/>
      <c r="O439" s="80" t="s">
        <v>259</v>
      </c>
      <c r="P439" s="80" t="s">
        <v>318</v>
      </c>
      <c r="Q439" s="80" t="s">
        <v>599</v>
      </c>
      <c r="R439" s="80" t="s">
        <v>697</v>
      </c>
      <c r="S439" s="80"/>
      <c r="T439" s="80"/>
      <c r="U439" s="80"/>
      <c r="V439" s="80"/>
      <c r="W439" s="80"/>
      <c r="X439" s="80"/>
      <c r="Y439" s="80"/>
      <c r="Z439" s="80"/>
      <c r="AA439" s="80"/>
      <c r="AB439">
        <v>1</v>
      </c>
      <c r="AC439" s="79" t="str">
        <f>REPLACE(INDEX(GroupVertices[Group],MATCH(Edges[[#This Row],[Vertex 1]],GroupVertices[Vertex],0)),1,1,"")</f>
        <v>3</v>
      </c>
      <c r="AD439" s="79" t="str">
        <f>REPLACE(INDEX(GroupVertices[Group],MATCH(Edges[[#This Row],[Vertex 2]],GroupVertices[Vertex],0)),1,1,"")</f>
        <v>4</v>
      </c>
      <c r="AE439" s="34"/>
      <c r="AF439" s="34"/>
      <c r="AG439" s="34"/>
      <c r="AH439" s="34"/>
      <c r="AI439" s="34"/>
      <c r="AJ439" s="34"/>
      <c r="AK439" s="34"/>
      <c r="AL439" s="34"/>
      <c r="AM439" s="34"/>
    </row>
    <row r="440" spans="1:39" ht="15">
      <c r="A440" s="65" t="s">
        <v>201</v>
      </c>
      <c r="B440" s="65" t="s">
        <v>198</v>
      </c>
      <c r="C440" s="66" t="s">
        <v>2088</v>
      </c>
      <c r="D440" s="67">
        <v>5.2</v>
      </c>
      <c r="E440" s="68" t="s">
        <v>137</v>
      </c>
      <c r="F440" s="69">
        <v>23.333333333333336</v>
      </c>
      <c r="G440" s="66"/>
      <c r="H440" s="70"/>
      <c r="I440" s="71"/>
      <c r="J440" s="71"/>
      <c r="K440" s="34"/>
      <c r="L440" s="78">
        <v>440</v>
      </c>
      <c r="M440" s="78"/>
      <c r="N440" s="73"/>
      <c r="O440" s="80" t="s">
        <v>259</v>
      </c>
      <c r="P440" s="80" t="s">
        <v>422</v>
      </c>
      <c r="Q440" s="80" t="s">
        <v>771</v>
      </c>
      <c r="R440" s="80" t="s">
        <v>1075</v>
      </c>
      <c r="S440" s="80"/>
      <c r="T440" s="80"/>
      <c r="U440" s="80"/>
      <c r="V440" s="80"/>
      <c r="W440" s="80"/>
      <c r="X440" s="80"/>
      <c r="Y440" s="80"/>
      <c r="Z440" s="80"/>
      <c r="AA440" s="80"/>
      <c r="AB440">
        <v>5</v>
      </c>
      <c r="AC440" s="79" t="str">
        <f>REPLACE(INDEX(GroupVertices[Group],MATCH(Edges[[#This Row],[Vertex 1]],GroupVertices[Vertex],0)),1,1,"")</f>
        <v>3</v>
      </c>
      <c r="AD440" s="79" t="str">
        <f>REPLACE(INDEX(GroupVertices[Group],MATCH(Edges[[#This Row],[Vertex 2]],GroupVertices[Vertex],0)),1,1,"")</f>
        <v>3</v>
      </c>
      <c r="AE440" s="34"/>
      <c r="AF440" s="34"/>
      <c r="AG440" s="34"/>
      <c r="AH440" s="34"/>
      <c r="AI440" s="34"/>
      <c r="AJ440" s="34"/>
      <c r="AK440" s="34"/>
      <c r="AL440" s="34"/>
      <c r="AM440" s="34"/>
    </row>
    <row r="441" spans="1:39" ht="15">
      <c r="A441" s="65" t="s">
        <v>201</v>
      </c>
      <c r="B441" s="65" t="s">
        <v>198</v>
      </c>
      <c r="C441" s="66" t="s">
        <v>2088</v>
      </c>
      <c r="D441" s="67">
        <v>5.2</v>
      </c>
      <c r="E441" s="68" t="s">
        <v>137</v>
      </c>
      <c r="F441" s="69">
        <v>23.333333333333336</v>
      </c>
      <c r="G441" s="66"/>
      <c r="H441" s="70"/>
      <c r="I441" s="71"/>
      <c r="J441" s="71"/>
      <c r="K441" s="34"/>
      <c r="L441" s="78">
        <v>441</v>
      </c>
      <c r="M441" s="78"/>
      <c r="N441" s="73"/>
      <c r="O441" s="80" t="s">
        <v>259</v>
      </c>
      <c r="P441" s="80" t="s">
        <v>423</v>
      </c>
      <c r="Q441" s="80" t="s">
        <v>772</v>
      </c>
      <c r="R441" s="80" t="s">
        <v>772</v>
      </c>
      <c r="S441" s="80"/>
      <c r="T441" s="80"/>
      <c r="U441" s="80"/>
      <c r="V441" s="80"/>
      <c r="W441" s="80"/>
      <c r="X441" s="80"/>
      <c r="Y441" s="80"/>
      <c r="Z441" s="80"/>
      <c r="AA441" s="80"/>
      <c r="AB441">
        <v>5</v>
      </c>
      <c r="AC441" s="79" t="str">
        <f>REPLACE(INDEX(GroupVertices[Group],MATCH(Edges[[#This Row],[Vertex 1]],GroupVertices[Vertex],0)),1,1,"")</f>
        <v>3</v>
      </c>
      <c r="AD441" s="79" t="str">
        <f>REPLACE(INDEX(GroupVertices[Group],MATCH(Edges[[#This Row],[Vertex 2]],GroupVertices[Vertex],0)),1,1,"")</f>
        <v>3</v>
      </c>
      <c r="AE441" s="34"/>
      <c r="AF441" s="34"/>
      <c r="AG441" s="34"/>
      <c r="AH441" s="34"/>
      <c r="AI441" s="34"/>
      <c r="AJ441" s="34"/>
      <c r="AK441" s="34"/>
      <c r="AL441" s="34"/>
      <c r="AM441" s="34"/>
    </row>
    <row r="442" spans="1:39" ht="15">
      <c r="A442" s="65" t="s">
        <v>201</v>
      </c>
      <c r="B442" s="65" t="s">
        <v>198</v>
      </c>
      <c r="C442" s="66" t="s">
        <v>2088</v>
      </c>
      <c r="D442" s="67">
        <v>5.2</v>
      </c>
      <c r="E442" s="68" t="s">
        <v>137</v>
      </c>
      <c r="F442" s="69">
        <v>23.333333333333336</v>
      </c>
      <c r="G442" s="66"/>
      <c r="H442" s="70"/>
      <c r="I442" s="71"/>
      <c r="J442" s="71"/>
      <c r="K442" s="34"/>
      <c r="L442" s="78">
        <v>442</v>
      </c>
      <c r="M442" s="78"/>
      <c r="N442" s="73"/>
      <c r="O442" s="80" t="s">
        <v>259</v>
      </c>
      <c r="P442" s="80" t="s">
        <v>424</v>
      </c>
      <c r="Q442" s="80" t="s">
        <v>773</v>
      </c>
      <c r="R442" s="80" t="s">
        <v>1076</v>
      </c>
      <c r="S442" s="80"/>
      <c r="T442" s="80"/>
      <c r="U442" s="80"/>
      <c r="V442" s="80"/>
      <c r="W442" s="80"/>
      <c r="X442" s="80"/>
      <c r="Y442" s="80"/>
      <c r="Z442" s="80"/>
      <c r="AA442" s="80"/>
      <c r="AB442">
        <v>5</v>
      </c>
      <c r="AC442" s="79" t="str">
        <f>REPLACE(INDEX(GroupVertices[Group],MATCH(Edges[[#This Row],[Vertex 1]],GroupVertices[Vertex],0)),1,1,"")</f>
        <v>3</v>
      </c>
      <c r="AD442" s="79" t="str">
        <f>REPLACE(INDEX(GroupVertices[Group],MATCH(Edges[[#This Row],[Vertex 2]],GroupVertices[Vertex],0)),1,1,"")</f>
        <v>3</v>
      </c>
      <c r="AE442" s="34"/>
      <c r="AF442" s="34"/>
      <c r="AG442" s="34"/>
      <c r="AH442" s="34"/>
      <c r="AI442" s="34"/>
      <c r="AJ442" s="34"/>
      <c r="AK442" s="34"/>
      <c r="AL442" s="34"/>
      <c r="AM442" s="34"/>
    </row>
    <row r="443" spans="1:39" ht="15">
      <c r="A443" s="65" t="s">
        <v>201</v>
      </c>
      <c r="B443" s="65" t="s">
        <v>198</v>
      </c>
      <c r="C443" s="66" t="s">
        <v>2088</v>
      </c>
      <c r="D443" s="67">
        <v>5.2</v>
      </c>
      <c r="E443" s="68" t="s">
        <v>137</v>
      </c>
      <c r="F443" s="69">
        <v>23.333333333333336</v>
      </c>
      <c r="G443" s="66"/>
      <c r="H443" s="70"/>
      <c r="I443" s="71"/>
      <c r="J443" s="71"/>
      <c r="K443" s="34"/>
      <c r="L443" s="78">
        <v>443</v>
      </c>
      <c r="M443" s="78"/>
      <c r="N443" s="73"/>
      <c r="O443" s="80" t="s">
        <v>259</v>
      </c>
      <c r="P443" s="80" t="s">
        <v>425</v>
      </c>
      <c r="Q443" s="80" t="s">
        <v>774</v>
      </c>
      <c r="R443" s="80" t="s">
        <v>1077</v>
      </c>
      <c r="S443" s="80"/>
      <c r="T443" s="80"/>
      <c r="U443" s="80"/>
      <c r="V443" s="80"/>
      <c r="W443" s="80"/>
      <c r="X443" s="80"/>
      <c r="Y443" s="80"/>
      <c r="Z443" s="80"/>
      <c r="AA443" s="80"/>
      <c r="AB443">
        <v>5</v>
      </c>
      <c r="AC443" s="79" t="str">
        <f>REPLACE(INDEX(GroupVertices[Group],MATCH(Edges[[#This Row],[Vertex 1]],GroupVertices[Vertex],0)),1,1,"")</f>
        <v>3</v>
      </c>
      <c r="AD443" s="79" t="str">
        <f>REPLACE(INDEX(GroupVertices[Group],MATCH(Edges[[#This Row],[Vertex 2]],GroupVertices[Vertex],0)),1,1,"")</f>
        <v>3</v>
      </c>
      <c r="AE443" s="34"/>
      <c r="AF443" s="34"/>
      <c r="AG443" s="34"/>
      <c r="AH443" s="34"/>
      <c r="AI443" s="34"/>
      <c r="AJ443" s="34"/>
      <c r="AK443" s="34"/>
      <c r="AL443" s="34"/>
      <c r="AM443" s="34"/>
    </row>
    <row r="444" spans="1:39" ht="15">
      <c r="A444" s="65" t="s">
        <v>201</v>
      </c>
      <c r="B444" s="65" t="s">
        <v>198</v>
      </c>
      <c r="C444" s="66" t="s">
        <v>2088</v>
      </c>
      <c r="D444" s="67">
        <v>5.2</v>
      </c>
      <c r="E444" s="68" t="s">
        <v>137</v>
      </c>
      <c r="F444" s="69">
        <v>23.333333333333336</v>
      </c>
      <c r="G444" s="66"/>
      <c r="H444" s="70"/>
      <c r="I444" s="71"/>
      <c r="J444" s="71"/>
      <c r="K444" s="34"/>
      <c r="L444" s="78">
        <v>444</v>
      </c>
      <c r="M444" s="78"/>
      <c r="N444" s="73"/>
      <c r="O444" s="80" t="s">
        <v>259</v>
      </c>
      <c r="P444" s="80" t="s">
        <v>426</v>
      </c>
      <c r="Q444" s="80" t="s">
        <v>775</v>
      </c>
      <c r="R444" s="80" t="s">
        <v>1078</v>
      </c>
      <c r="S444" s="80"/>
      <c r="T444" s="80"/>
      <c r="U444" s="80"/>
      <c r="V444" s="80"/>
      <c r="W444" s="80"/>
      <c r="X444" s="80"/>
      <c r="Y444" s="80"/>
      <c r="Z444" s="80"/>
      <c r="AA444" s="80"/>
      <c r="AB444">
        <v>5</v>
      </c>
      <c r="AC444" s="79" t="str">
        <f>REPLACE(INDEX(GroupVertices[Group],MATCH(Edges[[#This Row],[Vertex 1]],GroupVertices[Vertex],0)),1,1,"")</f>
        <v>3</v>
      </c>
      <c r="AD444" s="79" t="str">
        <f>REPLACE(INDEX(GroupVertices[Group],MATCH(Edges[[#This Row],[Vertex 2]],GroupVertices[Vertex],0)),1,1,"")</f>
        <v>3</v>
      </c>
      <c r="AE444" s="34"/>
      <c r="AF444" s="34"/>
      <c r="AG444" s="34"/>
      <c r="AH444" s="34"/>
      <c r="AI444" s="34"/>
      <c r="AJ444" s="34"/>
      <c r="AK444" s="34"/>
      <c r="AL444" s="34"/>
      <c r="AM444" s="34"/>
    </row>
    <row r="445" spans="1:39" ht="15">
      <c r="A445" s="65" t="s">
        <v>199</v>
      </c>
      <c r="B445" s="65" t="s">
        <v>198</v>
      </c>
      <c r="C445" s="66" t="s">
        <v>2093</v>
      </c>
      <c r="D445" s="67">
        <v>6</v>
      </c>
      <c r="E445" s="68" t="s">
        <v>137</v>
      </c>
      <c r="F445" s="69">
        <v>6</v>
      </c>
      <c r="G445" s="66"/>
      <c r="H445" s="70"/>
      <c r="I445" s="71"/>
      <c r="J445" s="71"/>
      <c r="K445" s="34"/>
      <c r="L445" s="78">
        <v>445</v>
      </c>
      <c r="M445" s="78"/>
      <c r="N445" s="73"/>
      <c r="O445" s="80" t="s">
        <v>259</v>
      </c>
      <c r="P445" s="80" t="s">
        <v>427</v>
      </c>
      <c r="Q445" s="80" t="s">
        <v>776</v>
      </c>
      <c r="R445" s="80" t="s">
        <v>1079</v>
      </c>
      <c r="S445" s="80"/>
      <c r="T445" s="80"/>
      <c r="U445" s="80"/>
      <c r="V445" s="80"/>
      <c r="W445" s="80"/>
      <c r="X445" s="80"/>
      <c r="Y445" s="80"/>
      <c r="Z445" s="80"/>
      <c r="AA445" s="80"/>
      <c r="AB445">
        <v>13</v>
      </c>
      <c r="AC445" s="79" t="str">
        <f>REPLACE(INDEX(GroupVertices[Group],MATCH(Edges[[#This Row],[Vertex 1]],GroupVertices[Vertex],0)),1,1,"")</f>
        <v>3</v>
      </c>
      <c r="AD445" s="79" t="str">
        <f>REPLACE(INDEX(GroupVertices[Group],MATCH(Edges[[#This Row],[Vertex 2]],GroupVertices[Vertex],0)),1,1,"")</f>
        <v>3</v>
      </c>
      <c r="AE445" s="34"/>
      <c r="AF445" s="34"/>
      <c r="AG445" s="34"/>
      <c r="AH445" s="34"/>
      <c r="AI445" s="34"/>
      <c r="AJ445" s="34"/>
      <c r="AK445" s="34"/>
      <c r="AL445" s="34"/>
      <c r="AM445" s="34"/>
    </row>
    <row r="446" spans="1:39" ht="15">
      <c r="A446" s="65" t="s">
        <v>199</v>
      </c>
      <c r="B446" s="65" t="s">
        <v>198</v>
      </c>
      <c r="C446" s="66" t="s">
        <v>2093</v>
      </c>
      <c r="D446" s="67">
        <v>6</v>
      </c>
      <c r="E446" s="68" t="s">
        <v>137</v>
      </c>
      <c r="F446" s="69">
        <v>6</v>
      </c>
      <c r="G446" s="66"/>
      <c r="H446" s="70"/>
      <c r="I446" s="71"/>
      <c r="J446" s="71"/>
      <c r="K446" s="34"/>
      <c r="L446" s="78">
        <v>446</v>
      </c>
      <c r="M446" s="78"/>
      <c r="N446" s="73"/>
      <c r="O446" s="80" t="s">
        <v>259</v>
      </c>
      <c r="P446" s="80" t="s">
        <v>422</v>
      </c>
      <c r="Q446" s="80" t="s">
        <v>777</v>
      </c>
      <c r="R446" s="80" t="s">
        <v>1075</v>
      </c>
      <c r="S446" s="80"/>
      <c r="T446" s="80"/>
      <c r="U446" s="80"/>
      <c r="V446" s="80"/>
      <c r="W446" s="80"/>
      <c r="X446" s="80"/>
      <c r="Y446" s="80"/>
      <c r="Z446" s="80"/>
      <c r="AA446" s="80"/>
      <c r="AB446">
        <v>13</v>
      </c>
      <c r="AC446" s="79" t="str">
        <f>REPLACE(INDEX(GroupVertices[Group],MATCH(Edges[[#This Row],[Vertex 1]],GroupVertices[Vertex],0)),1,1,"")</f>
        <v>3</v>
      </c>
      <c r="AD446" s="79" t="str">
        <f>REPLACE(INDEX(GroupVertices[Group],MATCH(Edges[[#This Row],[Vertex 2]],GroupVertices[Vertex],0)),1,1,"")</f>
        <v>3</v>
      </c>
      <c r="AE446" s="34"/>
      <c r="AF446" s="34"/>
      <c r="AG446" s="34"/>
      <c r="AH446" s="34"/>
      <c r="AI446" s="34"/>
      <c r="AJ446" s="34"/>
      <c r="AK446" s="34"/>
      <c r="AL446" s="34"/>
      <c r="AM446" s="34"/>
    </row>
    <row r="447" spans="1:39" ht="15">
      <c r="A447" s="65" t="s">
        <v>199</v>
      </c>
      <c r="B447" s="65" t="s">
        <v>198</v>
      </c>
      <c r="C447" s="66" t="s">
        <v>2093</v>
      </c>
      <c r="D447" s="67">
        <v>6</v>
      </c>
      <c r="E447" s="68" t="s">
        <v>137</v>
      </c>
      <c r="F447" s="69">
        <v>6</v>
      </c>
      <c r="G447" s="66"/>
      <c r="H447" s="70"/>
      <c r="I447" s="71"/>
      <c r="J447" s="71"/>
      <c r="K447" s="34"/>
      <c r="L447" s="78">
        <v>447</v>
      </c>
      <c r="M447" s="78"/>
      <c r="N447" s="73"/>
      <c r="O447" s="80" t="s">
        <v>259</v>
      </c>
      <c r="P447" s="80" t="s">
        <v>423</v>
      </c>
      <c r="Q447" s="80" t="s">
        <v>778</v>
      </c>
      <c r="R447" s="80" t="s">
        <v>772</v>
      </c>
      <c r="S447" s="80"/>
      <c r="T447" s="80"/>
      <c r="U447" s="80"/>
      <c r="V447" s="80"/>
      <c r="W447" s="80"/>
      <c r="X447" s="80"/>
      <c r="Y447" s="80"/>
      <c r="Z447" s="80"/>
      <c r="AA447" s="80"/>
      <c r="AB447">
        <v>13</v>
      </c>
      <c r="AC447" s="79" t="str">
        <f>REPLACE(INDEX(GroupVertices[Group],MATCH(Edges[[#This Row],[Vertex 1]],GroupVertices[Vertex],0)),1,1,"")</f>
        <v>3</v>
      </c>
      <c r="AD447" s="79" t="str">
        <f>REPLACE(INDEX(GroupVertices[Group],MATCH(Edges[[#This Row],[Vertex 2]],GroupVertices[Vertex],0)),1,1,"")</f>
        <v>3</v>
      </c>
      <c r="AE447" s="34"/>
      <c r="AF447" s="34"/>
      <c r="AG447" s="34"/>
      <c r="AH447" s="34"/>
      <c r="AI447" s="34"/>
      <c r="AJ447" s="34"/>
      <c r="AK447" s="34"/>
      <c r="AL447" s="34"/>
      <c r="AM447" s="34"/>
    </row>
    <row r="448" spans="1:39" ht="15">
      <c r="A448" s="65" t="s">
        <v>199</v>
      </c>
      <c r="B448" s="65" t="s">
        <v>198</v>
      </c>
      <c r="C448" s="66" t="s">
        <v>2093</v>
      </c>
      <c r="D448" s="67">
        <v>6</v>
      </c>
      <c r="E448" s="68" t="s">
        <v>137</v>
      </c>
      <c r="F448" s="69">
        <v>6</v>
      </c>
      <c r="G448" s="66"/>
      <c r="H448" s="70"/>
      <c r="I448" s="71"/>
      <c r="J448" s="71"/>
      <c r="K448" s="34"/>
      <c r="L448" s="78">
        <v>448</v>
      </c>
      <c r="M448" s="78"/>
      <c r="N448" s="73"/>
      <c r="O448" s="80" t="s">
        <v>259</v>
      </c>
      <c r="P448" s="80" t="s">
        <v>273</v>
      </c>
      <c r="Q448" s="80" t="s">
        <v>532</v>
      </c>
      <c r="R448" s="80" t="s">
        <v>525</v>
      </c>
      <c r="S448" s="80"/>
      <c r="T448" s="80"/>
      <c r="U448" s="80"/>
      <c r="V448" s="80"/>
      <c r="W448" s="80"/>
      <c r="X448" s="80"/>
      <c r="Y448" s="80"/>
      <c r="Z448" s="80"/>
      <c r="AA448" s="80"/>
      <c r="AB448">
        <v>13</v>
      </c>
      <c r="AC448" s="79" t="str">
        <f>REPLACE(INDEX(GroupVertices[Group],MATCH(Edges[[#This Row],[Vertex 1]],GroupVertices[Vertex],0)),1,1,"")</f>
        <v>3</v>
      </c>
      <c r="AD448" s="79" t="str">
        <f>REPLACE(INDEX(GroupVertices[Group],MATCH(Edges[[#This Row],[Vertex 2]],GroupVertices[Vertex],0)),1,1,"")</f>
        <v>3</v>
      </c>
      <c r="AE448" s="34"/>
      <c r="AF448" s="34"/>
      <c r="AG448" s="34"/>
      <c r="AH448" s="34"/>
      <c r="AI448" s="34"/>
      <c r="AJ448" s="34"/>
      <c r="AK448" s="34"/>
      <c r="AL448" s="34"/>
      <c r="AM448" s="34"/>
    </row>
    <row r="449" spans="1:39" ht="15">
      <c r="A449" s="65" t="s">
        <v>199</v>
      </c>
      <c r="B449" s="65" t="s">
        <v>198</v>
      </c>
      <c r="C449" s="66" t="s">
        <v>2093</v>
      </c>
      <c r="D449" s="67">
        <v>6</v>
      </c>
      <c r="E449" s="68" t="s">
        <v>137</v>
      </c>
      <c r="F449" s="69">
        <v>6</v>
      </c>
      <c r="G449" s="66"/>
      <c r="H449" s="70"/>
      <c r="I449" s="71"/>
      <c r="J449" s="71"/>
      <c r="K449" s="34"/>
      <c r="L449" s="78">
        <v>449</v>
      </c>
      <c r="M449" s="78"/>
      <c r="N449" s="73"/>
      <c r="O449" s="80" t="s">
        <v>259</v>
      </c>
      <c r="P449" s="80" t="s">
        <v>273</v>
      </c>
      <c r="Q449" s="80" t="s">
        <v>532</v>
      </c>
      <c r="R449" s="80" t="s">
        <v>526</v>
      </c>
      <c r="S449" s="80"/>
      <c r="T449" s="80"/>
      <c r="U449" s="80"/>
      <c r="V449" s="80"/>
      <c r="W449" s="80"/>
      <c r="X449" s="80"/>
      <c r="Y449" s="80"/>
      <c r="Z449" s="80"/>
      <c r="AA449" s="80"/>
      <c r="AB449">
        <v>13</v>
      </c>
      <c r="AC449" s="79" t="str">
        <f>REPLACE(INDEX(GroupVertices[Group],MATCH(Edges[[#This Row],[Vertex 1]],GroupVertices[Vertex],0)),1,1,"")</f>
        <v>3</v>
      </c>
      <c r="AD449" s="79" t="str">
        <f>REPLACE(INDEX(GroupVertices[Group],MATCH(Edges[[#This Row],[Vertex 2]],GroupVertices[Vertex],0)),1,1,"")</f>
        <v>3</v>
      </c>
      <c r="AE449" s="34"/>
      <c r="AF449" s="34"/>
      <c r="AG449" s="34"/>
      <c r="AH449" s="34"/>
      <c r="AI449" s="34"/>
      <c r="AJ449" s="34"/>
      <c r="AK449" s="34"/>
      <c r="AL449" s="34"/>
      <c r="AM449" s="34"/>
    </row>
    <row r="450" spans="1:39" ht="15">
      <c r="A450" s="65" t="s">
        <v>199</v>
      </c>
      <c r="B450" s="65" t="s">
        <v>198</v>
      </c>
      <c r="C450" s="66" t="s">
        <v>2093</v>
      </c>
      <c r="D450" s="67">
        <v>6</v>
      </c>
      <c r="E450" s="68" t="s">
        <v>137</v>
      </c>
      <c r="F450" s="69">
        <v>6</v>
      </c>
      <c r="G450" s="66"/>
      <c r="H450" s="70"/>
      <c r="I450" s="71"/>
      <c r="J450" s="71"/>
      <c r="K450" s="34"/>
      <c r="L450" s="78">
        <v>450</v>
      </c>
      <c r="M450" s="78"/>
      <c r="N450" s="73"/>
      <c r="O450" s="80" t="s">
        <v>259</v>
      </c>
      <c r="P450" s="80" t="s">
        <v>273</v>
      </c>
      <c r="Q450" s="80" t="s">
        <v>532</v>
      </c>
      <c r="R450" s="80" t="s">
        <v>527</v>
      </c>
      <c r="S450" s="80"/>
      <c r="T450" s="80"/>
      <c r="U450" s="80"/>
      <c r="V450" s="80"/>
      <c r="W450" s="80"/>
      <c r="X450" s="80"/>
      <c r="Y450" s="80"/>
      <c r="Z450" s="80"/>
      <c r="AA450" s="80"/>
      <c r="AB450">
        <v>13</v>
      </c>
      <c r="AC450" s="79" t="str">
        <f>REPLACE(INDEX(GroupVertices[Group],MATCH(Edges[[#This Row],[Vertex 1]],GroupVertices[Vertex],0)),1,1,"")</f>
        <v>3</v>
      </c>
      <c r="AD450" s="79" t="str">
        <f>REPLACE(INDEX(GroupVertices[Group],MATCH(Edges[[#This Row],[Vertex 2]],GroupVertices[Vertex],0)),1,1,"")</f>
        <v>3</v>
      </c>
      <c r="AE450" s="34"/>
      <c r="AF450" s="34"/>
      <c r="AG450" s="34"/>
      <c r="AH450" s="34"/>
      <c r="AI450" s="34"/>
      <c r="AJ450" s="34"/>
      <c r="AK450" s="34"/>
      <c r="AL450" s="34"/>
      <c r="AM450" s="34"/>
    </row>
    <row r="451" spans="1:39" ht="15">
      <c r="A451" s="65" t="s">
        <v>199</v>
      </c>
      <c r="B451" s="65" t="s">
        <v>198</v>
      </c>
      <c r="C451" s="66" t="s">
        <v>2093</v>
      </c>
      <c r="D451" s="67">
        <v>6</v>
      </c>
      <c r="E451" s="68" t="s">
        <v>137</v>
      </c>
      <c r="F451" s="69">
        <v>6</v>
      </c>
      <c r="G451" s="66"/>
      <c r="H451" s="70"/>
      <c r="I451" s="71"/>
      <c r="J451" s="71"/>
      <c r="K451" s="34"/>
      <c r="L451" s="78">
        <v>451</v>
      </c>
      <c r="M451" s="78"/>
      <c r="N451" s="73"/>
      <c r="O451" s="80" t="s">
        <v>259</v>
      </c>
      <c r="P451" s="80" t="s">
        <v>273</v>
      </c>
      <c r="Q451" s="80" t="s">
        <v>532</v>
      </c>
      <c r="R451" s="80" t="s">
        <v>528</v>
      </c>
      <c r="S451" s="80"/>
      <c r="T451" s="80"/>
      <c r="U451" s="80"/>
      <c r="V451" s="80"/>
      <c r="W451" s="80"/>
      <c r="X451" s="80"/>
      <c r="Y451" s="80"/>
      <c r="Z451" s="80"/>
      <c r="AA451" s="80"/>
      <c r="AB451">
        <v>13</v>
      </c>
      <c r="AC451" s="79" t="str">
        <f>REPLACE(INDEX(GroupVertices[Group],MATCH(Edges[[#This Row],[Vertex 1]],GroupVertices[Vertex],0)),1,1,"")</f>
        <v>3</v>
      </c>
      <c r="AD451" s="79" t="str">
        <f>REPLACE(INDEX(GroupVertices[Group],MATCH(Edges[[#This Row],[Vertex 2]],GroupVertices[Vertex],0)),1,1,"")</f>
        <v>3</v>
      </c>
      <c r="AE451" s="34"/>
      <c r="AF451" s="34"/>
      <c r="AG451" s="34"/>
      <c r="AH451" s="34"/>
      <c r="AI451" s="34"/>
      <c r="AJ451" s="34"/>
      <c r="AK451" s="34"/>
      <c r="AL451" s="34"/>
      <c r="AM451" s="34"/>
    </row>
    <row r="452" spans="1:39" ht="15">
      <c r="A452" s="65" t="s">
        <v>199</v>
      </c>
      <c r="B452" s="65" t="s">
        <v>198</v>
      </c>
      <c r="C452" s="66" t="s">
        <v>2093</v>
      </c>
      <c r="D452" s="67">
        <v>6</v>
      </c>
      <c r="E452" s="68" t="s">
        <v>137</v>
      </c>
      <c r="F452" s="69">
        <v>6</v>
      </c>
      <c r="G452" s="66"/>
      <c r="H452" s="70"/>
      <c r="I452" s="71"/>
      <c r="J452" s="71"/>
      <c r="K452" s="34"/>
      <c r="L452" s="78">
        <v>452</v>
      </c>
      <c r="M452" s="78"/>
      <c r="N452" s="73"/>
      <c r="O452" s="80" t="s">
        <v>259</v>
      </c>
      <c r="P452" s="80" t="s">
        <v>273</v>
      </c>
      <c r="Q452" s="80" t="s">
        <v>532</v>
      </c>
      <c r="R452" s="80" t="s">
        <v>529</v>
      </c>
      <c r="S452" s="80"/>
      <c r="T452" s="80"/>
      <c r="U452" s="80"/>
      <c r="V452" s="80"/>
      <c r="W452" s="80"/>
      <c r="X452" s="80"/>
      <c r="Y452" s="80"/>
      <c r="Z452" s="80"/>
      <c r="AA452" s="80"/>
      <c r="AB452">
        <v>13</v>
      </c>
      <c r="AC452" s="79" t="str">
        <f>REPLACE(INDEX(GroupVertices[Group],MATCH(Edges[[#This Row],[Vertex 1]],GroupVertices[Vertex],0)),1,1,"")</f>
        <v>3</v>
      </c>
      <c r="AD452" s="79" t="str">
        <f>REPLACE(INDEX(GroupVertices[Group],MATCH(Edges[[#This Row],[Vertex 2]],GroupVertices[Vertex],0)),1,1,"")</f>
        <v>3</v>
      </c>
      <c r="AE452" s="34"/>
      <c r="AF452" s="34"/>
      <c r="AG452" s="34"/>
      <c r="AH452" s="34"/>
      <c r="AI452" s="34"/>
      <c r="AJ452" s="34"/>
      <c r="AK452" s="34"/>
      <c r="AL452" s="34"/>
      <c r="AM452" s="34"/>
    </row>
    <row r="453" spans="1:39" ht="15">
      <c r="A453" s="65" t="s">
        <v>199</v>
      </c>
      <c r="B453" s="65" t="s">
        <v>198</v>
      </c>
      <c r="C453" s="66" t="s">
        <v>2093</v>
      </c>
      <c r="D453" s="67">
        <v>6</v>
      </c>
      <c r="E453" s="68" t="s">
        <v>137</v>
      </c>
      <c r="F453" s="69">
        <v>6</v>
      </c>
      <c r="G453" s="66"/>
      <c r="H453" s="70"/>
      <c r="I453" s="71"/>
      <c r="J453" s="71"/>
      <c r="K453" s="34"/>
      <c r="L453" s="78">
        <v>453</v>
      </c>
      <c r="M453" s="78"/>
      <c r="N453" s="73"/>
      <c r="O453" s="80" t="s">
        <v>259</v>
      </c>
      <c r="P453" s="80" t="s">
        <v>273</v>
      </c>
      <c r="Q453" s="80" t="s">
        <v>532</v>
      </c>
      <c r="R453" s="80" t="s">
        <v>530</v>
      </c>
      <c r="S453" s="80"/>
      <c r="T453" s="80"/>
      <c r="U453" s="80"/>
      <c r="V453" s="80"/>
      <c r="W453" s="80"/>
      <c r="X453" s="80"/>
      <c r="Y453" s="80"/>
      <c r="Z453" s="80"/>
      <c r="AA453" s="80"/>
      <c r="AB453">
        <v>13</v>
      </c>
      <c r="AC453" s="79" t="str">
        <f>REPLACE(INDEX(GroupVertices[Group],MATCH(Edges[[#This Row],[Vertex 1]],GroupVertices[Vertex],0)),1,1,"")</f>
        <v>3</v>
      </c>
      <c r="AD453" s="79" t="str">
        <f>REPLACE(INDEX(GroupVertices[Group],MATCH(Edges[[#This Row],[Vertex 2]],GroupVertices[Vertex],0)),1,1,"")</f>
        <v>3</v>
      </c>
      <c r="AE453" s="34"/>
      <c r="AF453" s="34"/>
      <c r="AG453" s="34"/>
      <c r="AH453" s="34"/>
      <c r="AI453" s="34"/>
      <c r="AJ453" s="34"/>
      <c r="AK453" s="34"/>
      <c r="AL453" s="34"/>
      <c r="AM453" s="34"/>
    </row>
    <row r="454" spans="1:39" ht="15">
      <c r="A454" s="65" t="s">
        <v>199</v>
      </c>
      <c r="B454" s="65" t="s">
        <v>198</v>
      </c>
      <c r="C454" s="66" t="s">
        <v>2093</v>
      </c>
      <c r="D454" s="67">
        <v>6</v>
      </c>
      <c r="E454" s="68" t="s">
        <v>137</v>
      </c>
      <c r="F454" s="69">
        <v>6</v>
      </c>
      <c r="G454" s="66"/>
      <c r="H454" s="70"/>
      <c r="I454" s="71"/>
      <c r="J454" s="71"/>
      <c r="K454" s="34"/>
      <c r="L454" s="78">
        <v>454</v>
      </c>
      <c r="M454" s="78"/>
      <c r="N454" s="73"/>
      <c r="O454" s="80" t="s">
        <v>259</v>
      </c>
      <c r="P454" s="80" t="s">
        <v>273</v>
      </c>
      <c r="Q454" s="80" t="s">
        <v>532</v>
      </c>
      <c r="R454" s="80" t="s">
        <v>531</v>
      </c>
      <c r="S454" s="80"/>
      <c r="T454" s="80"/>
      <c r="U454" s="80"/>
      <c r="V454" s="80"/>
      <c r="W454" s="80"/>
      <c r="X454" s="80"/>
      <c r="Y454" s="80"/>
      <c r="Z454" s="80"/>
      <c r="AA454" s="80"/>
      <c r="AB454">
        <v>13</v>
      </c>
      <c r="AC454" s="79" t="str">
        <f>REPLACE(INDEX(GroupVertices[Group],MATCH(Edges[[#This Row],[Vertex 1]],GroupVertices[Vertex],0)),1,1,"")</f>
        <v>3</v>
      </c>
      <c r="AD454" s="79" t="str">
        <f>REPLACE(INDEX(GroupVertices[Group],MATCH(Edges[[#This Row],[Vertex 2]],GroupVertices[Vertex],0)),1,1,"")</f>
        <v>3</v>
      </c>
      <c r="AE454" s="34"/>
      <c r="AF454" s="34"/>
      <c r="AG454" s="34"/>
      <c r="AH454" s="34"/>
      <c r="AI454" s="34"/>
      <c r="AJ454" s="34"/>
      <c r="AK454" s="34"/>
      <c r="AL454" s="34"/>
      <c r="AM454" s="34"/>
    </row>
    <row r="455" spans="1:39" ht="15">
      <c r="A455" s="65" t="s">
        <v>199</v>
      </c>
      <c r="B455" s="65" t="s">
        <v>198</v>
      </c>
      <c r="C455" s="66" t="s">
        <v>2093</v>
      </c>
      <c r="D455" s="67">
        <v>6</v>
      </c>
      <c r="E455" s="68" t="s">
        <v>137</v>
      </c>
      <c r="F455" s="69">
        <v>6</v>
      </c>
      <c r="G455" s="66"/>
      <c r="H455" s="70"/>
      <c r="I455" s="71"/>
      <c r="J455" s="71"/>
      <c r="K455" s="34"/>
      <c r="L455" s="78">
        <v>455</v>
      </c>
      <c r="M455" s="78"/>
      <c r="N455" s="73"/>
      <c r="O455" s="80" t="s">
        <v>259</v>
      </c>
      <c r="P455" s="80" t="s">
        <v>424</v>
      </c>
      <c r="Q455" s="80" t="s">
        <v>773</v>
      </c>
      <c r="R455" s="80" t="s">
        <v>1076</v>
      </c>
      <c r="S455" s="80"/>
      <c r="T455" s="80"/>
      <c r="U455" s="80"/>
      <c r="V455" s="80"/>
      <c r="W455" s="80"/>
      <c r="X455" s="80"/>
      <c r="Y455" s="80"/>
      <c r="Z455" s="80"/>
      <c r="AA455" s="80"/>
      <c r="AB455">
        <v>13</v>
      </c>
      <c r="AC455" s="79" t="str">
        <f>REPLACE(INDEX(GroupVertices[Group],MATCH(Edges[[#This Row],[Vertex 1]],GroupVertices[Vertex],0)),1,1,"")</f>
        <v>3</v>
      </c>
      <c r="AD455" s="79" t="str">
        <f>REPLACE(INDEX(GroupVertices[Group],MATCH(Edges[[#This Row],[Vertex 2]],GroupVertices[Vertex],0)),1,1,"")</f>
        <v>3</v>
      </c>
      <c r="AE455" s="34"/>
      <c r="AF455" s="34"/>
      <c r="AG455" s="34"/>
      <c r="AH455" s="34"/>
      <c r="AI455" s="34"/>
      <c r="AJ455" s="34"/>
      <c r="AK455" s="34"/>
      <c r="AL455" s="34"/>
      <c r="AM455" s="34"/>
    </row>
    <row r="456" spans="1:39" ht="15">
      <c r="A456" s="65" t="s">
        <v>199</v>
      </c>
      <c r="B456" s="65" t="s">
        <v>198</v>
      </c>
      <c r="C456" s="66" t="s">
        <v>2093</v>
      </c>
      <c r="D456" s="67">
        <v>6</v>
      </c>
      <c r="E456" s="68" t="s">
        <v>137</v>
      </c>
      <c r="F456" s="69">
        <v>6</v>
      </c>
      <c r="G456" s="66"/>
      <c r="H456" s="70"/>
      <c r="I456" s="71"/>
      <c r="J456" s="71"/>
      <c r="K456" s="34"/>
      <c r="L456" s="78">
        <v>456</v>
      </c>
      <c r="M456" s="78"/>
      <c r="N456" s="73"/>
      <c r="O456" s="80" t="s">
        <v>259</v>
      </c>
      <c r="P456" s="80" t="s">
        <v>283</v>
      </c>
      <c r="Q456" s="80" t="s">
        <v>547</v>
      </c>
      <c r="R456" s="80" t="s">
        <v>545</v>
      </c>
      <c r="S456" s="80"/>
      <c r="T456" s="80"/>
      <c r="U456" s="80"/>
      <c r="V456" s="80"/>
      <c r="W456" s="80"/>
      <c r="X456" s="80"/>
      <c r="Y456" s="80"/>
      <c r="Z456" s="80"/>
      <c r="AA456" s="80"/>
      <c r="AB456">
        <v>13</v>
      </c>
      <c r="AC456" s="79" t="str">
        <f>REPLACE(INDEX(GroupVertices[Group],MATCH(Edges[[#This Row],[Vertex 1]],GroupVertices[Vertex],0)),1,1,"")</f>
        <v>3</v>
      </c>
      <c r="AD456" s="79" t="str">
        <f>REPLACE(INDEX(GroupVertices[Group],MATCH(Edges[[#This Row],[Vertex 2]],GroupVertices[Vertex],0)),1,1,"")</f>
        <v>3</v>
      </c>
      <c r="AE456" s="34"/>
      <c r="AF456" s="34"/>
      <c r="AG456" s="34"/>
      <c r="AH456" s="34"/>
      <c r="AI456" s="34"/>
      <c r="AJ456" s="34"/>
      <c r="AK456" s="34"/>
      <c r="AL456" s="34"/>
      <c r="AM456" s="34"/>
    </row>
    <row r="457" spans="1:39" ht="15">
      <c r="A457" s="65" t="s">
        <v>199</v>
      </c>
      <c r="B457" s="65" t="s">
        <v>198</v>
      </c>
      <c r="C457" s="66" t="s">
        <v>2093</v>
      </c>
      <c r="D457" s="67">
        <v>6</v>
      </c>
      <c r="E457" s="68" t="s">
        <v>137</v>
      </c>
      <c r="F457" s="69">
        <v>6</v>
      </c>
      <c r="G457" s="66"/>
      <c r="H457" s="70"/>
      <c r="I457" s="71"/>
      <c r="J457" s="71"/>
      <c r="K457" s="34"/>
      <c r="L457" s="78">
        <v>457</v>
      </c>
      <c r="M457" s="78"/>
      <c r="N457" s="73"/>
      <c r="O457" s="80" t="s">
        <v>259</v>
      </c>
      <c r="P457" s="80" t="s">
        <v>428</v>
      </c>
      <c r="Q457" s="80" t="s">
        <v>779</v>
      </c>
      <c r="R457" s="80" t="s">
        <v>1080</v>
      </c>
      <c r="S457" s="80"/>
      <c r="T457" s="80"/>
      <c r="U457" s="80"/>
      <c r="V457" s="80"/>
      <c r="W457" s="80"/>
      <c r="X457" s="80"/>
      <c r="Y457" s="80"/>
      <c r="Z457" s="80"/>
      <c r="AA457" s="80"/>
      <c r="AB457">
        <v>13</v>
      </c>
      <c r="AC457" s="79" t="str">
        <f>REPLACE(INDEX(GroupVertices[Group],MATCH(Edges[[#This Row],[Vertex 1]],GroupVertices[Vertex],0)),1,1,"")</f>
        <v>3</v>
      </c>
      <c r="AD457" s="79" t="str">
        <f>REPLACE(INDEX(GroupVertices[Group],MATCH(Edges[[#This Row],[Vertex 2]],GroupVertices[Vertex],0)),1,1,"")</f>
        <v>3</v>
      </c>
      <c r="AE457" s="34"/>
      <c r="AF457" s="34"/>
      <c r="AG457" s="34"/>
      <c r="AH457" s="34"/>
      <c r="AI457" s="34"/>
      <c r="AJ457" s="34"/>
      <c r="AK457" s="34"/>
      <c r="AL457" s="34"/>
      <c r="AM457" s="34"/>
    </row>
    <row r="458" spans="1:39" ht="15">
      <c r="A458" s="65" t="s">
        <v>231</v>
      </c>
      <c r="B458" s="65" t="s">
        <v>198</v>
      </c>
      <c r="C458" s="66" t="s">
        <v>2086</v>
      </c>
      <c r="D458" s="67">
        <v>2</v>
      </c>
      <c r="E458" s="68" t="s">
        <v>133</v>
      </c>
      <c r="F458" s="69">
        <v>32</v>
      </c>
      <c r="G458" s="66"/>
      <c r="H458" s="70"/>
      <c r="I458" s="71"/>
      <c r="J458" s="71"/>
      <c r="K458" s="34"/>
      <c r="L458" s="78">
        <v>458</v>
      </c>
      <c r="M458" s="78"/>
      <c r="N458" s="73"/>
      <c r="O458" s="80" t="s">
        <v>259</v>
      </c>
      <c r="P458" s="80" t="s">
        <v>419</v>
      </c>
      <c r="Q458" s="80" t="s">
        <v>780</v>
      </c>
      <c r="R458" s="80" t="s">
        <v>767</v>
      </c>
      <c r="S458" s="80"/>
      <c r="T458" s="80"/>
      <c r="U458" s="80"/>
      <c r="V458" s="80"/>
      <c r="W458" s="80"/>
      <c r="X458" s="80"/>
      <c r="Y458" s="80"/>
      <c r="Z458" s="80"/>
      <c r="AA458" s="80"/>
      <c r="AB458">
        <v>1</v>
      </c>
      <c r="AC458" s="79" t="str">
        <f>REPLACE(INDEX(GroupVertices[Group],MATCH(Edges[[#This Row],[Vertex 1]],GroupVertices[Vertex],0)),1,1,"")</f>
        <v>2</v>
      </c>
      <c r="AD458" s="79" t="str">
        <f>REPLACE(INDEX(GroupVertices[Group],MATCH(Edges[[#This Row],[Vertex 2]],GroupVertices[Vertex],0)),1,1,"")</f>
        <v>3</v>
      </c>
      <c r="AE458" s="34"/>
      <c r="AF458" s="34"/>
      <c r="AG458" s="34"/>
      <c r="AH458" s="34"/>
      <c r="AI458" s="34"/>
      <c r="AJ458" s="34"/>
      <c r="AK458" s="34"/>
      <c r="AL458" s="34"/>
      <c r="AM458" s="34"/>
    </row>
    <row r="459" spans="1:39" ht="15">
      <c r="A459" s="65" t="s">
        <v>232</v>
      </c>
      <c r="B459" s="65" t="s">
        <v>198</v>
      </c>
      <c r="C459" s="66" t="s">
        <v>2087</v>
      </c>
      <c r="D459" s="67">
        <v>2.8</v>
      </c>
      <c r="E459" s="68" t="s">
        <v>137</v>
      </c>
      <c r="F459" s="69">
        <v>29.833333333333332</v>
      </c>
      <c r="G459" s="66"/>
      <c r="H459" s="70"/>
      <c r="I459" s="71"/>
      <c r="J459" s="71"/>
      <c r="K459" s="34"/>
      <c r="L459" s="78">
        <v>459</v>
      </c>
      <c r="M459" s="78"/>
      <c r="N459" s="73"/>
      <c r="O459" s="80" t="s">
        <v>259</v>
      </c>
      <c r="P459" s="80" t="s">
        <v>419</v>
      </c>
      <c r="Q459" s="80" t="s">
        <v>781</v>
      </c>
      <c r="R459" s="80" t="s">
        <v>767</v>
      </c>
      <c r="S459" s="80"/>
      <c r="T459" s="80"/>
      <c r="U459" s="80"/>
      <c r="V459" s="80"/>
      <c r="W459" s="80"/>
      <c r="X459" s="80"/>
      <c r="Y459" s="80"/>
      <c r="Z459" s="80"/>
      <c r="AA459" s="80"/>
      <c r="AB459">
        <v>2</v>
      </c>
      <c r="AC459" s="79" t="str">
        <f>REPLACE(INDEX(GroupVertices[Group],MATCH(Edges[[#This Row],[Vertex 1]],GroupVertices[Vertex],0)),1,1,"")</f>
        <v>2</v>
      </c>
      <c r="AD459" s="79" t="str">
        <f>REPLACE(INDEX(GroupVertices[Group],MATCH(Edges[[#This Row],[Vertex 2]],GroupVertices[Vertex],0)),1,1,"")</f>
        <v>3</v>
      </c>
      <c r="AE459" s="34"/>
      <c r="AF459" s="34"/>
      <c r="AG459" s="34"/>
      <c r="AH459" s="34"/>
      <c r="AI459" s="34"/>
      <c r="AJ459" s="34"/>
      <c r="AK459" s="34"/>
      <c r="AL459" s="34"/>
      <c r="AM459" s="34"/>
    </row>
    <row r="460" spans="1:39" ht="15">
      <c r="A460" s="65" t="s">
        <v>232</v>
      </c>
      <c r="B460" s="65" t="s">
        <v>198</v>
      </c>
      <c r="C460" s="66" t="s">
        <v>2087</v>
      </c>
      <c r="D460" s="67">
        <v>2.8</v>
      </c>
      <c r="E460" s="68" t="s">
        <v>137</v>
      </c>
      <c r="F460" s="69">
        <v>29.833333333333332</v>
      </c>
      <c r="G460" s="66"/>
      <c r="H460" s="70"/>
      <c r="I460" s="71"/>
      <c r="J460" s="71"/>
      <c r="K460" s="34"/>
      <c r="L460" s="78">
        <v>460</v>
      </c>
      <c r="M460" s="78"/>
      <c r="N460" s="73"/>
      <c r="O460" s="80" t="s">
        <v>259</v>
      </c>
      <c r="P460" s="80" t="s">
        <v>419</v>
      </c>
      <c r="Q460" s="80" t="s">
        <v>782</v>
      </c>
      <c r="R460" s="80" t="s">
        <v>767</v>
      </c>
      <c r="S460" s="80"/>
      <c r="T460" s="80"/>
      <c r="U460" s="80"/>
      <c r="V460" s="80"/>
      <c r="W460" s="80"/>
      <c r="X460" s="80"/>
      <c r="Y460" s="80"/>
      <c r="Z460" s="80"/>
      <c r="AA460" s="80"/>
      <c r="AB460">
        <v>2</v>
      </c>
      <c r="AC460" s="79" t="str">
        <f>REPLACE(INDEX(GroupVertices[Group],MATCH(Edges[[#This Row],[Vertex 1]],GroupVertices[Vertex],0)),1,1,"")</f>
        <v>2</v>
      </c>
      <c r="AD460" s="79" t="str">
        <f>REPLACE(INDEX(GroupVertices[Group],MATCH(Edges[[#This Row],[Vertex 2]],GroupVertices[Vertex],0)),1,1,"")</f>
        <v>3</v>
      </c>
      <c r="AE460" s="34"/>
      <c r="AF460" s="34"/>
      <c r="AG460" s="34"/>
      <c r="AH460" s="34"/>
      <c r="AI460" s="34"/>
      <c r="AJ460" s="34"/>
      <c r="AK460" s="34"/>
      <c r="AL460" s="34"/>
      <c r="AM460" s="34"/>
    </row>
    <row r="461" spans="1:39" ht="15">
      <c r="A461" s="65" t="s">
        <v>239</v>
      </c>
      <c r="B461" s="65" t="s">
        <v>198</v>
      </c>
      <c r="C461" s="66" t="s">
        <v>2086</v>
      </c>
      <c r="D461" s="67">
        <v>2</v>
      </c>
      <c r="E461" s="68" t="s">
        <v>133</v>
      </c>
      <c r="F461" s="69">
        <v>32</v>
      </c>
      <c r="G461" s="66"/>
      <c r="H461" s="70"/>
      <c r="I461" s="71"/>
      <c r="J461" s="71"/>
      <c r="K461" s="34"/>
      <c r="L461" s="78">
        <v>461</v>
      </c>
      <c r="M461" s="78"/>
      <c r="N461" s="73"/>
      <c r="O461" s="80" t="s">
        <v>259</v>
      </c>
      <c r="P461" s="80" t="s">
        <v>419</v>
      </c>
      <c r="Q461" s="80" t="s">
        <v>783</v>
      </c>
      <c r="R461" s="80" t="s">
        <v>767</v>
      </c>
      <c r="S461" s="80"/>
      <c r="T461" s="80"/>
      <c r="U461" s="80"/>
      <c r="V461" s="80"/>
      <c r="W461" s="80"/>
      <c r="X461" s="80"/>
      <c r="Y461" s="80"/>
      <c r="Z461" s="80"/>
      <c r="AA461" s="80"/>
      <c r="AB461">
        <v>1</v>
      </c>
      <c r="AC461" s="79" t="str">
        <f>REPLACE(INDEX(GroupVertices[Group],MATCH(Edges[[#This Row],[Vertex 1]],GroupVertices[Vertex],0)),1,1,"")</f>
        <v>2</v>
      </c>
      <c r="AD461" s="79" t="str">
        <f>REPLACE(INDEX(GroupVertices[Group],MATCH(Edges[[#This Row],[Vertex 2]],GroupVertices[Vertex],0)),1,1,"")</f>
        <v>3</v>
      </c>
      <c r="AE461" s="34"/>
      <c r="AF461" s="34"/>
      <c r="AG461" s="34"/>
      <c r="AH461" s="34"/>
      <c r="AI461" s="34"/>
      <c r="AJ461" s="34"/>
      <c r="AK461" s="34"/>
      <c r="AL461" s="34"/>
      <c r="AM461" s="34"/>
    </row>
    <row r="462" spans="1:39" ht="15">
      <c r="A462" s="65" t="s">
        <v>232</v>
      </c>
      <c r="B462" s="65" t="s">
        <v>219</v>
      </c>
      <c r="C462" s="66" t="s">
        <v>2087</v>
      </c>
      <c r="D462" s="67">
        <v>2.8</v>
      </c>
      <c r="E462" s="68" t="s">
        <v>137</v>
      </c>
      <c r="F462" s="69">
        <v>29.833333333333332</v>
      </c>
      <c r="G462" s="66"/>
      <c r="H462" s="70"/>
      <c r="I462" s="71"/>
      <c r="J462" s="71"/>
      <c r="K462" s="34"/>
      <c r="L462" s="78">
        <v>462</v>
      </c>
      <c r="M462" s="78"/>
      <c r="N462" s="73"/>
      <c r="O462" s="80" t="s">
        <v>259</v>
      </c>
      <c r="P462" s="80" t="s">
        <v>419</v>
      </c>
      <c r="Q462" s="80" t="s">
        <v>781</v>
      </c>
      <c r="R462" s="80" t="s">
        <v>1072</v>
      </c>
      <c r="S462" s="80"/>
      <c r="T462" s="80"/>
      <c r="U462" s="80"/>
      <c r="V462" s="80"/>
      <c r="W462" s="80"/>
      <c r="X462" s="80"/>
      <c r="Y462" s="80"/>
      <c r="Z462" s="80"/>
      <c r="AA462" s="80"/>
      <c r="AB462">
        <v>2</v>
      </c>
      <c r="AC462" s="79" t="str">
        <f>REPLACE(INDEX(GroupVertices[Group],MATCH(Edges[[#This Row],[Vertex 1]],GroupVertices[Vertex],0)),1,1,"")</f>
        <v>2</v>
      </c>
      <c r="AD462" s="79" t="str">
        <f>REPLACE(INDEX(GroupVertices[Group],MATCH(Edges[[#This Row],[Vertex 2]],GroupVertices[Vertex],0)),1,1,"")</f>
        <v>2</v>
      </c>
      <c r="AE462" s="34"/>
      <c r="AF462" s="34"/>
      <c r="AG462" s="34"/>
      <c r="AH462" s="34"/>
      <c r="AI462" s="34"/>
      <c r="AJ462" s="34"/>
      <c r="AK462" s="34"/>
      <c r="AL462" s="34"/>
      <c r="AM462" s="34"/>
    </row>
    <row r="463" spans="1:39" ht="15">
      <c r="A463" s="65" t="s">
        <v>232</v>
      </c>
      <c r="B463" s="65" t="s">
        <v>219</v>
      </c>
      <c r="C463" s="66" t="s">
        <v>2087</v>
      </c>
      <c r="D463" s="67">
        <v>2.8</v>
      </c>
      <c r="E463" s="68" t="s">
        <v>137</v>
      </c>
      <c r="F463" s="69">
        <v>29.833333333333332</v>
      </c>
      <c r="G463" s="66"/>
      <c r="H463" s="70"/>
      <c r="I463" s="71"/>
      <c r="J463" s="71"/>
      <c r="K463" s="34"/>
      <c r="L463" s="78">
        <v>463</v>
      </c>
      <c r="M463" s="78"/>
      <c r="N463" s="73"/>
      <c r="O463" s="80" t="s">
        <v>259</v>
      </c>
      <c r="P463" s="80" t="s">
        <v>419</v>
      </c>
      <c r="Q463" s="80" t="s">
        <v>782</v>
      </c>
      <c r="R463" s="80" t="s">
        <v>1072</v>
      </c>
      <c r="S463" s="80"/>
      <c r="T463" s="80"/>
      <c r="U463" s="80"/>
      <c r="V463" s="80"/>
      <c r="W463" s="80"/>
      <c r="X463" s="80"/>
      <c r="Y463" s="80"/>
      <c r="Z463" s="80"/>
      <c r="AA463" s="80"/>
      <c r="AB463">
        <v>2</v>
      </c>
      <c r="AC463" s="79" t="str">
        <f>REPLACE(INDEX(GroupVertices[Group],MATCH(Edges[[#This Row],[Vertex 1]],GroupVertices[Vertex],0)),1,1,"")</f>
        <v>2</v>
      </c>
      <c r="AD463" s="79" t="str">
        <f>REPLACE(INDEX(GroupVertices[Group],MATCH(Edges[[#This Row],[Vertex 2]],GroupVertices[Vertex],0)),1,1,"")</f>
        <v>2</v>
      </c>
      <c r="AE463" s="34"/>
      <c r="AF463" s="34"/>
      <c r="AG463" s="34"/>
      <c r="AH463" s="34"/>
      <c r="AI463" s="34"/>
      <c r="AJ463" s="34"/>
      <c r="AK463" s="34"/>
      <c r="AL463" s="34"/>
      <c r="AM463" s="34"/>
    </row>
    <row r="464" spans="1:39" ht="15">
      <c r="A464" s="65" t="s">
        <v>232</v>
      </c>
      <c r="B464" s="65" t="s">
        <v>216</v>
      </c>
      <c r="C464" s="66" t="s">
        <v>2087</v>
      </c>
      <c r="D464" s="67">
        <v>2.8</v>
      </c>
      <c r="E464" s="68" t="s">
        <v>137</v>
      </c>
      <c r="F464" s="69">
        <v>29.833333333333332</v>
      </c>
      <c r="G464" s="66"/>
      <c r="H464" s="70"/>
      <c r="I464" s="71"/>
      <c r="J464" s="71"/>
      <c r="K464" s="34"/>
      <c r="L464" s="78">
        <v>464</v>
      </c>
      <c r="M464" s="78"/>
      <c r="N464" s="73"/>
      <c r="O464" s="80" t="s">
        <v>259</v>
      </c>
      <c r="P464" s="80" t="s">
        <v>429</v>
      </c>
      <c r="Q464" s="80" t="s">
        <v>784</v>
      </c>
      <c r="R464" s="80" t="s">
        <v>1081</v>
      </c>
      <c r="S464" s="80"/>
      <c r="T464" s="80"/>
      <c r="U464" s="80"/>
      <c r="V464" s="80"/>
      <c r="W464" s="80"/>
      <c r="X464" s="80"/>
      <c r="Y464" s="80"/>
      <c r="Z464" s="80"/>
      <c r="AA464" s="80"/>
      <c r="AB464">
        <v>2</v>
      </c>
      <c r="AC464" s="79" t="str">
        <f>REPLACE(INDEX(GroupVertices[Group],MATCH(Edges[[#This Row],[Vertex 1]],GroupVertices[Vertex],0)),1,1,"")</f>
        <v>2</v>
      </c>
      <c r="AD464" s="79" t="str">
        <f>REPLACE(INDEX(GroupVertices[Group],MATCH(Edges[[#This Row],[Vertex 2]],GroupVertices[Vertex],0)),1,1,"")</f>
        <v>4</v>
      </c>
      <c r="AE464" s="34"/>
      <c r="AF464" s="34"/>
      <c r="AG464" s="34"/>
      <c r="AH464" s="34"/>
      <c r="AI464" s="34"/>
      <c r="AJ464" s="34"/>
      <c r="AK464" s="34"/>
      <c r="AL464" s="34"/>
      <c r="AM464" s="34"/>
    </row>
    <row r="465" spans="1:39" ht="15">
      <c r="A465" s="65" t="s">
        <v>232</v>
      </c>
      <c r="B465" s="65" t="s">
        <v>216</v>
      </c>
      <c r="C465" s="66" t="s">
        <v>2087</v>
      </c>
      <c r="D465" s="67">
        <v>2.8</v>
      </c>
      <c r="E465" s="68" t="s">
        <v>137</v>
      </c>
      <c r="F465" s="69">
        <v>29.833333333333332</v>
      </c>
      <c r="G465" s="66"/>
      <c r="H465" s="70"/>
      <c r="I465" s="71"/>
      <c r="J465" s="71"/>
      <c r="K465" s="34"/>
      <c r="L465" s="78">
        <v>465</v>
      </c>
      <c r="M465" s="78"/>
      <c r="N465" s="73"/>
      <c r="O465" s="80" t="s">
        <v>259</v>
      </c>
      <c r="P465" s="80" t="s">
        <v>429</v>
      </c>
      <c r="Q465" s="80" t="s">
        <v>785</v>
      </c>
      <c r="R465" s="80" t="s">
        <v>1081</v>
      </c>
      <c r="S465" s="80"/>
      <c r="T465" s="80"/>
      <c r="U465" s="80"/>
      <c r="V465" s="80"/>
      <c r="W465" s="80"/>
      <c r="X465" s="80"/>
      <c r="Y465" s="80"/>
      <c r="Z465" s="80"/>
      <c r="AA465" s="80"/>
      <c r="AB465">
        <v>2</v>
      </c>
      <c r="AC465" s="79" t="str">
        <f>REPLACE(INDEX(GroupVertices[Group],MATCH(Edges[[#This Row],[Vertex 1]],GroupVertices[Vertex],0)),1,1,"")</f>
        <v>2</v>
      </c>
      <c r="AD465" s="79" t="str">
        <f>REPLACE(INDEX(GroupVertices[Group],MATCH(Edges[[#This Row],[Vertex 2]],GroupVertices[Vertex],0)),1,1,"")</f>
        <v>4</v>
      </c>
      <c r="AE465" s="34"/>
      <c r="AF465" s="34"/>
      <c r="AG465" s="34"/>
      <c r="AH465" s="34"/>
      <c r="AI465" s="34"/>
      <c r="AJ465" s="34"/>
      <c r="AK465" s="34"/>
      <c r="AL465" s="34"/>
      <c r="AM465" s="34"/>
    </row>
    <row r="466" spans="1:39" ht="15">
      <c r="A466" s="65" t="s">
        <v>232</v>
      </c>
      <c r="B466" s="65" t="s">
        <v>231</v>
      </c>
      <c r="C466" s="66" t="s">
        <v>2087</v>
      </c>
      <c r="D466" s="67">
        <v>2.8</v>
      </c>
      <c r="E466" s="68" t="s">
        <v>137</v>
      </c>
      <c r="F466" s="69">
        <v>29.833333333333332</v>
      </c>
      <c r="G466" s="66"/>
      <c r="H466" s="70"/>
      <c r="I466" s="71"/>
      <c r="J466" s="71"/>
      <c r="K466" s="34"/>
      <c r="L466" s="78">
        <v>466</v>
      </c>
      <c r="M466" s="78"/>
      <c r="N466" s="73"/>
      <c r="O466" s="80" t="s">
        <v>259</v>
      </c>
      <c r="P466" s="80" t="s">
        <v>419</v>
      </c>
      <c r="Q466" s="80" t="s">
        <v>781</v>
      </c>
      <c r="R466" s="80" t="s">
        <v>780</v>
      </c>
      <c r="S466" s="80"/>
      <c r="T466" s="80"/>
      <c r="U466" s="80"/>
      <c r="V466" s="80"/>
      <c r="W466" s="80"/>
      <c r="X466" s="80"/>
      <c r="Y466" s="80"/>
      <c r="Z466" s="80"/>
      <c r="AA466" s="80"/>
      <c r="AB466">
        <v>2</v>
      </c>
      <c r="AC466" s="79" t="str">
        <f>REPLACE(INDEX(GroupVertices[Group],MATCH(Edges[[#This Row],[Vertex 1]],GroupVertices[Vertex],0)),1,1,"")</f>
        <v>2</v>
      </c>
      <c r="AD466" s="79" t="str">
        <f>REPLACE(INDEX(GroupVertices[Group],MATCH(Edges[[#This Row],[Vertex 2]],GroupVertices[Vertex],0)),1,1,"")</f>
        <v>2</v>
      </c>
      <c r="AE466" s="34"/>
      <c r="AF466" s="34"/>
      <c r="AG466" s="34"/>
      <c r="AH466" s="34"/>
      <c r="AI466" s="34"/>
      <c r="AJ466" s="34"/>
      <c r="AK466" s="34"/>
      <c r="AL466" s="34"/>
      <c r="AM466" s="34"/>
    </row>
    <row r="467" spans="1:39" ht="15">
      <c r="A467" s="65" t="s">
        <v>232</v>
      </c>
      <c r="B467" s="65" t="s">
        <v>231</v>
      </c>
      <c r="C467" s="66" t="s">
        <v>2087</v>
      </c>
      <c r="D467" s="67">
        <v>2.8</v>
      </c>
      <c r="E467" s="68" t="s">
        <v>137</v>
      </c>
      <c r="F467" s="69">
        <v>29.833333333333332</v>
      </c>
      <c r="G467" s="66"/>
      <c r="H467" s="70"/>
      <c r="I467" s="71"/>
      <c r="J467" s="71"/>
      <c r="K467" s="34"/>
      <c r="L467" s="78">
        <v>467</v>
      </c>
      <c r="M467" s="78"/>
      <c r="N467" s="73"/>
      <c r="O467" s="80" t="s">
        <v>259</v>
      </c>
      <c r="P467" s="80" t="s">
        <v>419</v>
      </c>
      <c r="Q467" s="80" t="s">
        <v>782</v>
      </c>
      <c r="R467" s="80" t="s">
        <v>780</v>
      </c>
      <c r="S467" s="80"/>
      <c r="T467" s="80"/>
      <c r="U467" s="80"/>
      <c r="V467" s="80"/>
      <c r="W467" s="80"/>
      <c r="X467" s="80"/>
      <c r="Y467" s="80"/>
      <c r="Z467" s="80"/>
      <c r="AA467" s="80"/>
      <c r="AB467">
        <v>2</v>
      </c>
      <c r="AC467" s="79" t="str">
        <f>REPLACE(INDEX(GroupVertices[Group],MATCH(Edges[[#This Row],[Vertex 1]],GroupVertices[Vertex],0)),1,1,"")</f>
        <v>2</v>
      </c>
      <c r="AD467" s="79" t="str">
        <f>REPLACE(INDEX(GroupVertices[Group],MATCH(Edges[[#This Row],[Vertex 2]],GroupVertices[Vertex],0)),1,1,"")</f>
        <v>2</v>
      </c>
      <c r="AE467" s="34"/>
      <c r="AF467" s="34"/>
      <c r="AG467" s="34"/>
      <c r="AH467" s="34"/>
      <c r="AI467" s="34"/>
      <c r="AJ467" s="34"/>
      <c r="AK467" s="34"/>
      <c r="AL467" s="34"/>
      <c r="AM467" s="34"/>
    </row>
    <row r="468" spans="1:39" ht="15">
      <c r="A468" s="65" t="s">
        <v>239</v>
      </c>
      <c r="B468" s="65" t="s">
        <v>232</v>
      </c>
      <c r="C468" s="66" t="s">
        <v>2087</v>
      </c>
      <c r="D468" s="67">
        <v>2.8</v>
      </c>
      <c r="E468" s="68" t="s">
        <v>137</v>
      </c>
      <c r="F468" s="69">
        <v>29.833333333333332</v>
      </c>
      <c r="G468" s="66"/>
      <c r="H468" s="70"/>
      <c r="I468" s="71"/>
      <c r="J468" s="71"/>
      <c r="K468" s="34"/>
      <c r="L468" s="78">
        <v>468</v>
      </c>
      <c r="M468" s="78"/>
      <c r="N468" s="73"/>
      <c r="O468" s="80" t="s">
        <v>259</v>
      </c>
      <c r="P468" s="80" t="s">
        <v>419</v>
      </c>
      <c r="Q468" s="80" t="s">
        <v>783</v>
      </c>
      <c r="R468" s="80" t="s">
        <v>781</v>
      </c>
      <c r="S468" s="80"/>
      <c r="T468" s="80"/>
      <c r="U468" s="80"/>
      <c r="V468" s="80"/>
      <c r="W468" s="80"/>
      <c r="X468" s="80"/>
      <c r="Y468" s="80"/>
      <c r="Z468" s="80"/>
      <c r="AA468" s="80"/>
      <c r="AB468">
        <v>2</v>
      </c>
      <c r="AC468" s="79" t="str">
        <f>REPLACE(INDEX(GroupVertices[Group],MATCH(Edges[[#This Row],[Vertex 1]],GroupVertices[Vertex],0)),1,1,"")</f>
        <v>2</v>
      </c>
      <c r="AD468" s="79" t="str">
        <f>REPLACE(INDEX(GroupVertices[Group],MATCH(Edges[[#This Row],[Vertex 2]],GroupVertices[Vertex],0)),1,1,"")</f>
        <v>2</v>
      </c>
      <c r="AE468" s="34"/>
      <c r="AF468" s="34"/>
      <c r="AG468" s="34"/>
      <c r="AH468" s="34"/>
      <c r="AI468" s="34"/>
      <c r="AJ468" s="34"/>
      <c r="AK468" s="34"/>
      <c r="AL468" s="34"/>
      <c r="AM468" s="34"/>
    </row>
    <row r="469" spans="1:39" ht="15">
      <c r="A469" s="65" t="s">
        <v>239</v>
      </c>
      <c r="B469" s="65" t="s">
        <v>232</v>
      </c>
      <c r="C469" s="66" t="s">
        <v>2087</v>
      </c>
      <c r="D469" s="67">
        <v>2.8</v>
      </c>
      <c r="E469" s="68" t="s">
        <v>137</v>
      </c>
      <c r="F469" s="69">
        <v>29.833333333333332</v>
      </c>
      <c r="G469" s="66"/>
      <c r="H469" s="70"/>
      <c r="I469" s="71"/>
      <c r="J469" s="71"/>
      <c r="K469" s="34"/>
      <c r="L469" s="78">
        <v>469</v>
      </c>
      <c r="M469" s="78"/>
      <c r="N469" s="73"/>
      <c r="O469" s="80" t="s">
        <v>259</v>
      </c>
      <c r="P469" s="80" t="s">
        <v>419</v>
      </c>
      <c r="Q469" s="80" t="s">
        <v>783</v>
      </c>
      <c r="R469" s="80" t="s">
        <v>782</v>
      </c>
      <c r="S469" s="80"/>
      <c r="T469" s="80"/>
      <c r="U469" s="80"/>
      <c r="V469" s="80"/>
      <c r="W469" s="80"/>
      <c r="X469" s="80"/>
      <c r="Y469" s="80"/>
      <c r="Z469" s="80"/>
      <c r="AA469" s="80"/>
      <c r="AB469">
        <v>2</v>
      </c>
      <c r="AC469" s="79" t="str">
        <f>REPLACE(INDEX(GroupVertices[Group],MATCH(Edges[[#This Row],[Vertex 1]],GroupVertices[Vertex],0)),1,1,"")</f>
        <v>2</v>
      </c>
      <c r="AD469" s="79" t="str">
        <f>REPLACE(INDEX(GroupVertices[Group],MATCH(Edges[[#This Row],[Vertex 2]],GroupVertices[Vertex],0)),1,1,"")</f>
        <v>2</v>
      </c>
      <c r="AE469" s="34"/>
      <c r="AF469" s="34"/>
      <c r="AG469" s="34"/>
      <c r="AH469" s="34"/>
      <c r="AI469" s="34"/>
      <c r="AJ469" s="34"/>
      <c r="AK469" s="34"/>
      <c r="AL469" s="34"/>
      <c r="AM469" s="34"/>
    </row>
    <row r="470" spans="1:39" ht="15">
      <c r="A470" s="65" t="s">
        <v>230</v>
      </c>
      <c r="B470" s="65" t="s">
        <v>256</v>
      </c>
      <c r="C470" s="66" t="s">
        <v>2087</v>
      </c>
      <c r="D470" s="67">
        <v>2.8</v>
      </c>
      <c r="E470" s="68" t="s">
        <v>137</v>
      </c>
      <c r="F470" s="69">
        <v>29.833333333333332</v>
      </c>
      <c r="G470" s="66"/>
      <c r="H470" s="70"/>
      <c r="I470" s="71"/>
      <c r="J470" s="71"/>
      <c r="K470" s="34"/>
      <c r="L470" s="78">
        <v>470</v>
      </c>
      <c r="M470" s="78"/>
      <c r="N470" s="73"/>
      <c r="O470" s="80" t="s">
        <v>259</v>
      </c>
      <c r="P470" s="80" t="s">
        <v>430</v>
      </c>
      <c r="Q470" s="80" t="s">
        <v>786</v>
      </c>
      <c r="R470" s="80" t="s">
        <v>1082</v>
      </c>
      <c r="S470" s="80"/>
      <c r="T470" s="80"/>
      <c r="U470" s="80"/>
      <c r="V470" s="80"/>
      <c r="W470" s="80"/>
      <c r="X470" s="80"/>
      <c r="Y470" s="80"/>
      <c r="Z470" s="80"/>
      <c r="AA470" s="80"/>
      <c r="AB470">
        <v>2</v>
      </c>
      <c r="AC470" s="79" t="str">
        <f>REPLACE(INDEX(GroupVertices[Group],MATCH(Edges[[#This Row],[Vertex 1]],GroupVertices[Vertex],0)),1,1,"")</f>
        <v>2</v>
      </c>
      <c r="AD470" s="79" t="str">
        <f>REPLACE(INDEX(GroupVertices[Group],MATCH(Edges[[#This Row],[Vertex 2]],GroupVertices[Vertex],0)),1,1,"")</f>
        <v>2</v>
      </c>
      <c r="AE470" s="34"/>
      <c r="AF470" s="34"/>
      <c r="AG470" s="34"/>
      <c r="AH470" s="34"/>
      <c r="AI470" s="34"/>
      <c r="AJ470" s="34"/>
      <c r="AK470" s="34"/>
      <c r="AL470" s="34"/>
      <c r="AM470" s="34"/>
    </row>
    <row r="471" spans="1:39" ht="15">
      <c r="A471" s="65" t="s">
        <v>230</v>
      </c>
      <c r="B471" s="65" t="s">
        <v>256</v>
      </c>
      <c r="C471" s="66" t="s">
        <v>2087</v>
      </c>
      <c r="D471" s="67">
        <v>2.8</v>
      </c>
      <c r="E471" s="68" t="s">
        <v>137</v>
      </c>
      <c r="F471" s="69">
        <v>29.833333333333332</v>
      </c>
      <c r="G471" s="66"/>
      <c r="H471" s="70"/>
      <c r="I471" s="71"/>
      <c r="J471" s="71"/>
      <c r="K471" s="34"/>
      <c r="L471" s="78">
        <v>471</v>
      </c>
      <c r="M471" s="78"/>
      <c r="N471" s="73"/>
      <c r="O471" s="80" t="s">
        <v>259</v>
      </c>
      <c r="P471" s="80" t="s">
        <v>431</v>
      </c>
      <c r="Q471" s="80" t="s">
        <v>787</v>
      </c>
      <c r="R471" s="80" t="s">
        <v>1083</v>
      </c>
      <c r="S471" s="80"/>
      <c r="T471" s="80"/>
      <c r="U471" s="80"/>
      <c r="V471" s="80"/>
      <c r="W471" s="80"/>
      <c r="X471" s="80"/>
      <c r="Y471" s="80"/>
      <c r="Z471" s="80"/>
      <c r="AA471" s="80"/>
      <c r="AB471">
        <v>2</v>
      </c>
      <c r="AC471" s="79" t="str">
        <f>REPLACE(INDEX(GroupVertices[Group],MATCH(Edges[[#This Row],[Vertex 1]],GroupVertices[Vertex],0)),1,1,"")</f>
        <v>2</v>
      </c>
      <c r="AD471" s="79" t="str">
        <f>REPLACE(INDEX(GroupVertices[Group],MATCH(Edges[[#This Row],[Vertex 2]],GroupVertices[Vertex],0)),1,1,"")</f>
        <v>2</v>
      </c>
      <c r="AE471" s="34"/>
      <c r="AF471" s="34"/>
      <c r="AG471" s="34"/>
      <c r="AH471" s="34"/>
      <c r="AI471" s="34"/>
      <c r="AJ471" s="34"/>
      <c r="AK471" s="34"/>
      <c r="AL471" s="34"/>
      <c r="AM471" s="34"/>
    </row>
    <row r="472" spans="1:39" ht="15">
      <c r="A472" s="65" t="s">
        <v>240</v>
      </c>
      <c r="B472" s="65" t="s">
        <v>256</v>
      </c>
      <c r="C472" s="66" t="s">
        <v>2085</v>
      </c>
      <c r="D472" s="67">
        <v>3.6</v>
      </c>
      <c r="E472" s="68" t="s">
        <v>137</v>
      </c>
      <c r="F472" s="69">
        <v>27.666666666666668</v>
      </c>
      <c r="G472" s="66"/>
      <c r="H472" s="70"/>
      <c r="I472" s="71"/>
      <c r="J472" s="71"/>
      <c r="K472" s="34"/>
      <c r="L472" s="78">
        <v>472</v>
      </c>
      <c r="M472" s="78"/>
      <c r="N472" s="73"/>
      <c r="O472" s="80" t="s">
        <v>259</v>
      </c>
      <c r="P472" s="80" t="s">
        <v>432</v>
      </c>
      <c r="Q472" s="80" t="s">
        <v>788</v>
      </c>
      <c r="R472" s="80" t="s">
        <v>1084</v>
      </c>
      <c r="S472" s="80"/>
      <c r="T472" s="80"/>
      <c r="U472" s="80"/>
      <c r="V472" s="80"/>
      <c r="W472" s="80"/>
      <c r="X472" s="80"/>
      <c r="Y472" s="80"/>
      <c r="Z472" s="80"/>
      <c r="AA472" s="80"/>
      <c r="AB472">
        <v>3</v>
      </c>
      <c r="AC472" s="79" t="str">
        <f>REPLACE(INDEX(GroupVertices[Group],MATCH(Edges[[#This Row],[Vertex 1]],GroupVertices[Vertex],0)),1,1,"")</f>
        <v>2</v>
      </c>
      <c r="AD472" s="79" t="str">
        <f>REPLACE(INDEX(GroupVertices[Group],MATCH(Edges[[#This Row],[Vertex 2]],GroupVertices[Vertex],0)),1,1,"")</f>
        <v>2</v>
      </c>
      <c r="AE472" s="34"/>
      <c r="AF472" s="34"/>
      <c r="AG472" s="34"/>
      <c r="AH472" s="34"/>
      <c r="AI472" s="34"/>
      <c r="AJ472" s="34"/>
      <c r="AK472" s="34"/>
      <c r="AL472" s="34"/>
      <c r="AM472" s="34"/>
    </row>
    <row r="473" spans="1:39" ht="15">
      <c r="A473" s="65" t="s">
        <v>240</v>
      </c>
      <c r="B473" s="65" t="s">
        <v>256</v>
      </c>
      <c r="C473" s="66" t="s">
        <v>2085</v>
      </c>
      <c r="D473" s="67">
        <v>3.6</v>
      </c>
      <c r="E473" s="68" t="s">
        <v>137</v>
      </c>
      <c r="F473" s="69">
        <v>27.666666666666668</v>
      </c>
      <c r="G473" s="66"/>
      <c r="H473" s="70"/>
      <c r="I473" s="71"/>
      <c r="J473" s="71"/>
      <c r="K473" s="34"/>
      <c r="L473" s="78">
        <v>473</v>
      </c>
      <c r="M473" s="78"/>
      <c r="N473" s="73"/>
      <c r="O473" s="80" t="s">
        <v>259</v>
      </c>
      <c r="P473" s="80" t="s">
        <v>432</v>
      </c>
      <c r="Q473" s="80" t="s">
        <v>789</v>
      </c>
      <c r="R473" s="80" t="s">
        <v>1084</v>
      </c>
      <c r="S473" s="80"/>
      <c r="T473" s="80"/>
      <c r="U473" s="80"/>
      <c r="V473" s="80"/>
      <c r="W473" s="80"/>
      <c r="X473" s="80"/>
      <c r="Y473" s="80"/>
      <c r="Z473" s="80"/>
      <c r="AA473" s="80"/>
      <c r="AB473">
        <v>3</v>
      </c>
      <c r="AC473" s="79" t="str">
        <f>REPLACE(INDEX(GroupVertices[Group],MATCH(Edges[[#This Row],[Vertex 1]],GroupVertices[Vertex],0)),1,1,"")</f>
        <v>2</v>
      </c>
      <c r="AD473" s="79" t="str">
        <f>REPLACE(INDEX(GroupVertices[Group],MATCH(Edges[[#This Row],[Vertex 2]],GroupVertices[Vertex],0)),1,1,"")</f>
        <v>2</v>
      </c>
      <c r="AE473" s="34"/>
      <c r="AF473" s="34"/>
      <c r="AG473" s="34"/>
      <c r="AH473" s="34"/>
      <c r="AI473" s="34"/>
      <c r="AJ473" s="34"/>
      <c r="AK473" s="34"/>
      <c r="AL473" s="34"/>
      <c r="AM473" s="34"/>
    </row>
    <row r="474" spans="1:39" ht="15">
      <c r="A474" s="65" t="s">
        <v>240</v>
      </c>
      <c r="B474" s="65" t="s">
        <v>256</v>
      </c>
      <c r="C474" s="66" t="s">
        <v>2085</v>
      </c>
      <c r="D474" s="67">
        <v>3.6</v>
      </c>
      <c r="E474" s="68" t="s">
        <v>137</v>
      </c>
      <c r="F474" s="69">
        <v>27.666666666666668</v>
      </c>
      <c r="G474" s="66"/>
      <c r="H474" s="70"/>
      <c r="I474" s="71"/>
      <c r="J474" s="71"/>
      <c r="K474" s="34"/>
      <c r="L474" s="78">
        <v>474</v>
      </c>
      <c r="M474" s="78"/>
      <c r="N474" s="73"/>
      <c r="O474" s="80" t="s">
        <v>259</v>
      </c>
      <c r="P474" s="80" t="s">
        <v>432</v>
      </c>
      <c r="Q474" s="80" t="s">
        <v>790</v>
      </c>
      <c r="R474" s="80" t="s">
        <v>1084</v>
      </c>
      <c r="S474" s="80"/>
      <c r="T474" s="80"/>
      <c r="U474" s="80"/>
      <c r="V474" s="80"/>
      <c r="W474" s="80"/>
      <c r="X474" s="80"/>
      <c r="Y474" s="80"/>
      <c r="Z474" s="80"/>
      <c r="AA474" s="80"/>
      <c r="AB474">
        <v>3</v>
      </c>
      <c r="AC474" s="79" t="str">
        <f>REPLACE(INDEX(GroupVertices[Group],MATCH(Edges[[#This Row],[Vertex 1]],GroupVertices[Vertex],0)),1,1,"")</f>
        <v>2</v>
      </c>
      <c r="AD474" s="79" t="str">
        <f>REPLACE(INDEX(GroupVertices[Group],MATCH(Edges[[#This Row],[Vertex 2]],GroupVertices[Vertex],0)),1,1,"")</f>
        <v>2</v>
      </c>
      <c r="AE474" s="34"/>
      <c r="AF474" s="34"/>
      <c r="AG474" s="34"/>
      <c r="AH474" s="34"/>
      <c r="AI474" s="34"/>
      <c r="AJ474" s="34"/>
      <c r="AK474" s="34"/>
      <c r="AL474" s="34"/>
      <c r="AM474" s="34"/>
    </row>
    <row r="475" spans="1:39" ht="15">
      <c r="A475" s="65" t="s">
        <v>240</v>
      </c>
      <c r="B475" s="65" t="s">
        <v>203</v>
      </c>
      <c r="C475" s="66" t="s">
        <v>2086</v>
      </c>
      <c r="D475" s="67">
        <v>2</v>
      </c>
      <c r="E475" s="68" t="s">
        <v>133</v>
      </c>
      <c r="F475" s="69">
        <v>32</v>
      </c>
      <c r="G475" s="66"/>
      <c r="H475" s="70"/>
      <c r="I475" s="71"/>
      <c r="J475" s="71"/>
      <c r="K475" s="34"/>
      <c r="L475" s="78">
        <v>475</v>
      </c>
      <c r="M475" s="78"/>
      <c r="N475" s="73"/>
      <c r="O475" s="80" t="s">
        <v>259</v>
      </c>
      <c r="P475" s="80" t="s">
        <v>433</v>
      </c>
      <c r="Q475" s="80" t="s">
        <v>791</v>
      </c>
      <c r="R475" s="80" t="s">
        <v>1085</v>
      </c>
      <c r="S475" s="80"/>
      <c r="T475" s="80"/>
      <c r="U475" s="80"/>
      <c r="V475" s="80"/>
      <c r="W475" s="80"/>
      <c r="X475" s="80"/>
      <c r="Y475" s="80"/>
      <c r="Z475" s="80"/>
      <c r="AA475" s="80"/>
      <c r="AB475">
        <v>1</v>
      </c>
      <c r="AC475" s="79" t="str">
        <f>REPLACE(INDEX(GroupVertices[Group],MATCH(Edges[[#This Row],[Vertex 1]],GroupVertices[Vertex],0)),1,1,"")</f>
        <v>2</v>
      </c>
      <c r="AD475" s="79" t="str">
        <f>REPLACE(INDEX(GroupVertices[Group],MATCH(Edges[[#This Row],[Vertex 2]],GroupVertices[Vertex],0)),1,1,"")</f>
        <v>3</v>
      </c>
      <c r="AE475" s="34"/>
      <c r="AF475" s="34"/>
      <c r="AG475" s="34"/>
      <c r="AH475" s="34"/>
      <c r="AI475" s="34"/>
      <c r="AJ475" s="34"/>
      <c r="AK475" s="34"/>
      <c r="AL475" s="34"/>
      <c r="AM475" s="34"/>
    </row>
    <row r="476" spans="1:39" ht="15">
      <c r="A476" s="65" t="s">
        <v>229</v>
      </c>
      <c r="B476" s="65" t="s">
        <v>257</v>
      </c>
      <c r="C476" s="66" t="s">
        <v>2086</v>
      </c>
      <c r="D476" s="67">
        <v>2</v>
      </c>
      <c r="E476" s="68" t="s">
        <v>133</v>
      </c>
      <c r="F476" s="69">
        <v>32</v>
      </c>
      <c r="G476" s="66"/>
      <c r="H476" s="70"/>
      <c r="I476" s="71"/>
      <c r="J476" s="71"/>
      <c r="K476" s="34"/>
      <c r="L476" s="78">
        <v>476</v>
      </c>
      <c r="M476" s="78"/>
      <c r="N476" s="73"/>
      <c r="O476" s="80" t="s">
        <v>259</v>
      </c>
      <c r="P476" s="80" t="s">
        <v>369</v>
      </c>
      <c r="Q476" s="80" t="s">
        <v>684</v>
      </c>
      <c r="R476" s="80" t="s">
        <v>1017</v>
      </c>
      <c r="S476" s="80"/>
      <c r="T476" s="80"/>
      <c r="U476" s="80"/>
      <c r="V476" s="80"/>
      <c r="W476" s="80"/>
      <c r="X476" s="80"/>
      <c r="Y476" s="80"/>
      <c r="Z476" s="80"/>
      <c r="AA476" s="80"/>
      <c r="AB476">
        <v>1</v>
      </c>
      <c r="AC476" s="79" t="str">
        <f>REPLACE(INDEX(GroupVertices[Group],MATCH(Edges[[#This Row],[Vertex 1]],GroupVertices[Vertex],0)),1,1,"")</f>
        <v>2</v>
      </c>
      <c r="AD476" s="79" t="str">
        <f>REPLACE(INDEX(GroupVertices[Group],MATCH(Edges[[#This Row],[Vertex 2]],GroupVertices[Vertex],0)),1,1,"")</f>
        <v>5</v>
      </c>
      <c r="AE476" s="34"/>
      <c r="AF476" s="34"/>
      <c r="AG476" s="34"/>
      <c r="AH476" s="34"/>
      <c r="AI476" s="34"/>
      <c r="AJ476" s="34"/>
      <c r="AK476" s="34"/>
      <c r="AL476" s="34"/>
      <c r="AM476" s="34"/>
    </row>
    <row r="477" spans="1:39" ht="15">
      <c r="A477" s="65" t="s">
        <v>212</v>
      </c>
      <c r="B477" s="65" t="s">
        <v>229</v>
      </c>
      <c r="C477" s="66" t="s">
        <v>2086</v>
      </c>
      <c r="D477" s="67">
        <v>2</v>
      </c>
      <c r="E477" s="68" t="s">
        <v>133</v>
      </c>
      <c r="F477" s="69">
        <v>32</v>
      </c>
      <c r="G477" s="66"/>
      <c r="H477" s="70"/>
      <c r="I477" s="71"/>
      <c r="J477" s="71"/>
      <c r="K477" s="34"/>
      <c r="L477" s="78">
        <v>477</v>
      </c>
      <c r="M477" s="78"/>
      <c r="N477" s="73"/>
      <c r="O477" s="80" t="s">
        <v>259</v>
      </c>
      <c r="P477" s="80" t="s">
        <v>369</v>
      </c>
      <c r="Q477" s="80" t="s">
        <v>686</v>
      </c>
      <c r="R477" s="80" t="s">
        <v>684</v>
      </c>
      <c r="S477" s="80"/>
      <c r="T477" s="80"/>
      <c r="U477" s="80"/>
      <c r="V477" s="80"/>
      <c r="W477" s="80"/>
      <c r="X477" s="80"/>
      <c r="Y477" s="80"/>
      <c r="Z477" s="80"/>
      <c r="AA477" s="80"/>
      <c r="AB477">
        <v>1</v>
      </c>
      <c r="AC477" s="79" t="str">
        <f>REPLACE(INDEX(GroupVertices[Group],MATCH(Edges[[#This Row],[Vertex 1]],GroupVertices[Vertex],0)),1,1,"")</f>
        <v>4</v>
      </c>
      <c r="AD477" s="79" t="str">
        <f>REPLACE(INDEX(GroupVertices[Group],MATCH(Edges[[#This Row],[Vertex 2]],GroupVertices[Vertex],0)),1,1,"")</f>
        <v>2</v>
      </c>
      <c r="AE477" s="34"/>
      <c r="AF477" s="34"/>
      <c r="AG477" s="34"/>
      <c r="AH477" s="34"/>
      <c r="AI477" s="34"/>
      <c r="AJ477" s="34"/>
      <c r="AK477" s="34"/>
      <c r="AL477" s="34"/>
      <c r="AM477" s="34"/>
    </row>
    <row r="478" spans="1:39" ht="15">
      <c r="A478" s="65" t="s">
        <v>199</v>
      </c>
      <c r="B478" s="65" t="s">
        <v>229</v>
      </c>
      <c r="C478" s="66" t="s">
        <v>2086</v>
      </c>
      <c r="D478" s="67">
        <v>2</v>
      </c>
      <c r="E478" s="68" t="s">
        <v>133</v>
      </c>
      <c r="F478" s="69">
        <v>32</v>
      </c>
      <c r="G478" s="66"/>
      <c r="H478" s="70"/>
      <c r="I478" s="71"/>
      <c r="J478" s="71"/>
      <c r="K478" s="34"/>
      <c r="L478" s="78">
        <v>478</v>
      </c>
      <c r="M478" s="78"/>
      <c r="N478" s="73"/>
      <c r="O478" s="80" t="s">
        <v>259</v>
      </c>
      <c r="P478" s="80" t="s">
        <v>369</v>
      </c>
      <c r="Q478" s="80" t="s">
        <v>690</v>
      </c>
      <c r="R478" s="80" t="s">
        <v>684</v>
      </c>
      <c r="S478" s="80"/>
      <c r="T478" s="80"/>
      <c r="U478" s="80"/>
      <c r="V478" s="80"/>
      <c r="W478" s="80"/>
      <c r="X478" s="80"/>
      <c r="Y478" s="80"/>
      <c r="Z478" s="80"/>
      <c r="AA478" s="80"/>
      <c r="AB478">
        <v>1</v>
      </c>
      <c r="AC478" s="79" t="str">
        <f>REPLACE(INDEX(GroupVertices[Group],MATCH(Edges[[#This Row],[Vertex 1]],GroupVertices[Vertex],0)),1,1,"")</f>
        <v>3</v>
      </c>
      <c r="AD478" s="79" t="str">
        <f>REPLACE(INDEX(GroupVertices[Group],MATCH(Edges[[#This Row],[Vertex 2]],GroupVertices[Vertex],0)),1,1,"")</f>
        <v>2</v>
      </c>
      <c r="AE478" s="34"/>
      <c r="AF478" s="34"/>
      <c r="AG478" s="34"/>
      <c r="AH478" s="34"/>
      <c r="AI478" s="34"/>
      <c r="AJ478" s="34"/>
      <c r="AK478" s="34"/>
      <c r="AL478" s="34"/>
      <c r="AM478" s="34"/>
    </row>
    <row r="479" spans="1:39" ht="15">
      <c r="A479" s="65" t="s">
        <v>231</v>
      </c>
      <c r="B479" s="65" t="s">
        <v>229</v>
      </c>
      <c r="C479" s="66" t="s">
        <v>2085</v>
      </c>
      <c r="D479" s="67">
        <v>3.6</v>
      </c>
      <c r="E479" s="68" t="s">
        <v>137</v>
      </c>
      <c r="F479" s="69">
        <v>27.666666666666668</v>
      </c>
      <c r="G479" s="66"/>
      <c r="H479" s="70"/>
      <c r="I479" s="71"/>
      <c r="J479" s="71"/>
      <c r="K479" s="34"/>
      <c r="L479" s="78">
        <v>479</v>
      </c>
      <c r="M479" s="78"/>
      <c r="N479" s="73"/>
      <c r="O479" s="80" t="s">
        <v>259</v>
      </c>
      <c r="P479" s="80" t="s">
        <v>434</v>
      </c>
      <c r="Q479" s="80" t="s">
        <v>792</v>
      </c>
      <c r="R479" s="80" t="s">
        <v>1086</v>
      </c>
      <c r="S479" s="80"/>
      <c r="T479" s="80"/>
      <c r="U479" s="80"/>
      <c r="V479" s="80"/>
      <c r="W479" s="80"/>
      <c r="X479" s="80"/>
      <c r="Y479" s="80"/>
      <c r="Z479" s="80"/>
      <c r="AA479" s="80"/>
      <c r="AB479">
        <v>3</v>
      </c>
      <c r="AC479" s="79" t="str">
        <f>REPLACE(INDEX(GroupVertices[Group],MATCH(Edges[[#This Row],[Vertex 1]],GroupVertices[Vertex],0)),1,1,"")</f>
        <v>2</v>
      </c>
      <c r="AD479" s="79" t="str">
        <f>REPLACE(INDEX(GroupVertices[Group],MATCH(Edges[[#This Row],[Vertex 2]],GroupVertices[Vertex],0)),1,1,"")</f>
        <v>2</v>
      </c>
      <c r="AE479" s="34"/>
      <c r="AF479" s="34"/>
      <c r="AG479" s="34"/>
      <c r="AH479" s="34"/>
      <c r="AI479" s="34"/>
      <c r="AJ479" s="34"/>
      <c r="AK479" s="34"/>
      <c r="AL479" s="34"/>
      <c r="AM479" s="34"/>
    </row>
    <row r="480" spans="1:39" ht="15">
      <c r="A480" s="65" t="s">
        <v>231</v>
      </c>
      <c r="B480" s="65" t="s">
        <v>229</v>
      </c>
      <c r="C480" s="66" t="s">
        <v>2085</v>
      </c>
      <c r="D480" s="67">
        <v>3.6</v>
      </c>
      <c r="E480" s="68" t="s">
        <v>137</v>
      </c>
      <c r="F480" s="69">
        <v>27.666666666666668</v>
      </c>
      <c r="G480" s="66"/>
      <c r="H480" s="70"/>
      <c r="I480" s="71"/>
      <c r="J480" s="71"/>
      <c r="K480" s="34"/>
      <c r="L480" s="78">
        <v>480</v>
      </c>
      <c r="M480" s="78"/>
      <c r="N480" s="73"/>
      <c r="O480" s="80" t="s">
        <v>259</v>
      </c>
      <c r="P480" s="80" t="s">
        <v>434</v>
      </c>
      <c r="Q480" s="80" t="s">
        <v>793</v>
      </c>
      <c r="R480" s="80" t="s">
        <v>1086</v>
      </c>
      <c r="S480" s="80"/>
      <c r="T480" s="80"/>
      <c r="U480" s="80"/>
      <c r="V480" s="80"/>
      <c r="W480" s="80"/>
      <c r="X480" s="80"/>
      <c r="Y480" s="80"/>
      <c r="Z480" s="80"/>
      <c r="AA480" s="80"/>
      <c r="AB480">
        <v>3</v>
      </c>
      <c r="AC480" s="79" t="str">
        <f>REPLACE(INDEX(GroupVertices[Group],MATCH(Edges[[#This Row],[Vertex 1]],GroupVertices[Vertex],0)),1,1,"")</f>
        <v>2</v>
      </c>
      <c r="AD480" s="79" t="str">
        <f>REPLACE(INDEX(GroupVertices[Group],MATCH(Edges[[#This Row],[Vertex 2]],GroupVertices[Vertex],0)),1,1,"")</f>
        <v>2</v>
      </c>
      <c r="AE480" s="34"/>
      <c r="AF480" s="34"/>
      <c r="AG480" s="34"/>
      <c r="AH480" s="34"/>
      <c r="AI480" s="34"/>
      <c r="AJ480" s="34"/>
      <c r="AK480" s="34"/>
      <c r="AL480" s="34"/>
      <c r="AM480" s="34"/>
    </row>
    <row r="481" spans="1:39" ht="15">
      <c r="A481" s="65" t="s">
        <v>231</v>
      </c>
      <c r="B481" s="65" t="s">
        <v>229</v>
      </c>
      <c r="C481" s="66" t="s">
        <v>2085</v>
      </c>
      <c r="D481" s="67">
        <v>3.6</v>
      </c>
      <c r="E481" s="68" t="s">
        <v>137</v>
      </c>
      <c r="F481" s="69">
        <v>27.666666666666668</v>
      </c>
      <c r="G481" s="66"/>
      <c r="H481" s="70"/>
      <c r="I481" s="71"/>
      <c r="J481" s="71"/>
      <c r="K481" s="34"/>
      <c r="L481" s="78">
        <v>481</v>
      </c>
      <c r="M481" s="78"/>
      <c r="N481" s="73"/>
      <c r="O481" s="80" t="s">
        <v>259</v>
      </c>
      <c r="P481" s="80" t="s">
        <v>435</v>
      </c>
      <c r="Q481" s="80" t="s">
        <v>794</v>
      </c>
      <c r="R481" s="80" t="s">
        <v>1087</v>
      </c>
      <c r="S481" s="80"/>
      <c r="T481" s="80"/>
      <c r="U481" s="80"/>
      <c r="V481" s="80"/>
      <c r="W481" s="80"/>
      <c r="X481" s="80"/>
      <c r="Y481" s="80"/>
      <c r="Z481" s="80"/>
      <c r="AA481" s="80"/>
      <c r="AB481">
        <v>3</v>
      </c>
      <c r="AC481" s="79" t="str">
        <f>REPLACE(INDEX(GroupVertices[Group],MATCH(Edges[[#This Row],[Vertex 1]],GroupVertices[Vertex],0)),1,1,"")</f>
        <v>2</v>
      </c>
      <c r="AD481" s="79" t="str">
        <f>REPLACE(INDEX(GroupVertices[Group],MATCH(Edges[[#This Row],[Vertex 2]],GroupVertices[Vertex],0)),1,1,"")</f>
        <v>2</v>
      </c>
      <c r="AE481" s="34"/>
      <c r="AF481" s="34"/>
      <c r="AG481" s="34"/>
      <c r="AH481" s="34"/>
      <c r="AI481" s="34"/>
      <c r="AJ481" s="34"/>
      <c r="AK481" s="34"/>
      <c r="AL481" s="34"/>
      <c r="AM481" s="34"/>
    </row>
    <row r="482" spans="1:39" ht="15">
      <c r="A482" s="65" t="s">
        <v>236</v>
      </c>
      <c r="B482" s="65" t="s">
        <v>229</v>
      </c>
      <c r="C482" s="66" t="s">
        <v>2086</v>
      </c>
      <c r="D482" s="67">
        <v>2</v>
      </c>
      <c r="E482" s="68" t="s">
        <v>133</v>
      </c>
      <c r="F482" s="69">
        <v>32</v>
      </c>
      <c r="G482" s="66"/>
      <c r="H482" s="70"/>
      <c r="I482" s="71"/>
      <c r="J482" s="71"/>
      <c r="K482" s="34"/>
      <c r="L482" s="78">
        <v>482</v>
      </c>
      <c r="M482" s="78"/>
      <c r="N482" s="73"/>
      <c r="O482" s="80" t="s">
        <v>259</v>
      </c>
      <c r="P482" s="80" t="s">
        <v>369</v>
      </c>
      <c r="Q482" s="80" t="s">
        <v>691</v>
      </c>
      <c r="R482" s="80" t="s">
        <v>684</v>
      </c>
      <c r="S482" s="80"/>
      <c r="T482" s="80"/>
      <c r="U482" s="80"/>
      <c r="V482" s="80"/>
      <c r="W482" s="80"/>
      <c r="X482" s="80"/>
      <c r="Y482" s="80"/>
      <c r="Z482" s="80"/>
      <c r="AA482" s="80"/>
      <c r="AB482">
        <v>1</v>
      </c>
      <c r="AC482" s="79" t="str">
        <f>REPLACE(INDEX(GroupVertices[Group],MATCH(Edges[[#This Row],[Vertex 1]],GroupVertices[Vertex],0)),1,1,"")</f>
        <v>4</v>
      </c>
      <c r="AD482" s="79" t="str">
        <f>REPLACE(INDEX(GroupVertices[Group],MATCH(Edges[[#This Row],[Vertex 2]],GroupVertices[Vertex],0)),1,1,"")</f>
        <v>2</v>
      </c>
      <c r="AE482" s="34"/>
      <c r="AF482" s="34"/>
      <c r="AG482" s="34"/>
      <c r="AH482" s="34"/>
      <c r="AI482" s="34"/>
      <c r="AJ482" s="34"/>
      <c r="AK482" s="34"/>
      <c r="AL482" s="34"/>
      <c r="AM482" s="34"/>
    </row>
    <row r="483" spans="1:39" ht="15">
      <c r="A483" s="65" t="s">
        <v>239</v>
      </c>
      <c r="B483" s="65" t="s">
        <v>229</v>
      </c>
      <c r="C483" s="66" t="s">
        <v>2087</v>
      </c>
      <c r="D483" s="67">
        <v>2.8</v>
      </c>
      <c r="E483" s="68" t="s">
        <v>137</v>
      </c>
      <c r="F483" s="69">
        <v>29.833333333333332</v>
      </c>
      <c r="G483" s="66"/>
      <c r="H483" s="70"/>
      <c r="I483" s="71"/>
      <c r="J483" s="71"/>
      <c r="K483" s="34"/>
      <c r="L483" s="78">
        <v>483</v>
      </c>
      <c r="M483" s="78"/>
      <c r="N483" s="73"/>
      <c r="O483" s="80" t="s">
        <v>259</v>
      </c>
      <c r="P483" s="80" t="s">
        <v>434</v>
      </c>
      <c r="Q483" s="80" t="s">
        <v>795</v>
      </c>
      <c r="R483" s="80" t="s">
        <v>1086</v>
      </c>
      <c r="S483" s="80"/>
      <c r="T483" s="80"/>
      <c r="U483" s="80"/>
      <c r="V483" s="80"/>
      <c r="W483" s="80"/>
      <c r="X483" s="80"/>
      <c r="Y483" s="80"/>
      <c r="Z483" s="80"/>
      <c r="AA483" s="80"/>
      <c r="AB483">
        <v>2</v>
      </c>
      <c r="AC483" s="79" t="str">
        <f>REPLACE(INDEX(GroupVertices[Group],MATCH(Edges[[#This Row],[Vertex 1]],GroupVertices[Vertex],0)),1,1,"")</f>
        <v>2</v>
      </c>
      <c r="AD483" s="79" t="str">
        <f>REPLACE(INDEX(GroupVertices[Group],MATCH(Edges[[#This Row],[Vertex 2]],GroupVertices[Vertex],0)),1,1,"")</f>
        <v>2</v>
      </c>
      <c r="AE483" s="34"/>
      <c r="AF483" s="34"/>
      <c r="AG483" s="34"/>
      <c r="AH483" s="34"/>
      <c r="AI483" s="34"/>
      <c r="AJ483" s="34"/>
      <c r="AK483" s="34"/>
      <c r="AL483" s="34"/>
      <c r="AM483" s="34"/>
    </row>
    <row r="484" spans="1:39" ht="15">
      <c r="A484" s="65" t="s">
        <v>239</v>
      </c>
      <c r="B484" s="65" t="s">
        <v>229</v>
      </c>
      <c r="C484" s="66" t="s">
        <v>2087</v>
      </c>
      <c r="D484" s="67">
        <v>2.8</v>
      </c>
      <c r="E484" s="68" t="s">
        <v>137</v>
      </c>
      <c r="F484" s="69">
        <v>29.833333333333332</v>
      </c>
      <c r="G484" s="66"/>
      <c r="H484" s="70"/>
      <c r="I484" s="71"/>
      <c r="J484" s="71"/>
      <c r="K484" s="34"/>
      <c r="L484" s="78">
        <v>484</v>
      </c>
      <c r="M484" s="78"/>
      <c r="N484" s="73"/>
      <c r="O484" s="80" t="s">
        <v>259</v>
      </c>
      <c r="P484" s="80" t="s">
        <v>434</v>
      </c>
      <c r="Q484" s="80" t="s">
        <v>796</v>
      </c>
      <c r="R484" s="80" t="s">
        <v>1086</v>
      </c>
      <c r="S484" s="80"/>
      <c r="T484" s="80"/>
      <c r="U484" s="80"/>
      <c r="V484" s="80"/>
      <c r="W484" s="80"/>
      <c r="X484" s="80"/>
      <c r="Y484" s="80"/>
      <c r="Z484" s="80"/>
      <c r="AA484" s="80"/>
      <c r="AB484">
        <v>2</v>
      </c>
      <c r="AC484" s="79" t="str">
        <f>REPLACE(INDEX(GroupVertices[Group],MATCH(Edges[[#This Row],[Vertex 1]],GroupVertices[Vertex],0)),1,1,"")</f>
        <v>2</v>
      </c>
      <c r="AD484" s="79" t="str">
        <f>REPLACE(INDEX(GroupVertices[Group],MATCH(Edges[[#This Row],[Vertex 2]],GroupVertices[Vertex],0)),1,1,"")</f>
        <v>2</v>
      </c>
      <c r="AE484" s="34"/>
      <c r="AF484" s="34"/>
      <c r="AG484" s="34"/>
      <c r="AH484" s="34"/>
      <c r="AI484" s="34"/>
      <c r="AJ484" s="34"/>
      <c r="AK484" s="34"/>
      <c r="AL484" s="34"/>
      <c r="AM484" s="34"/>
    </row>
    <row r="485" spans="1:39" ht="15">
      <c r="A485" s="65" t="s">
        <v>240</v>
      </c>
      <c r="B485" s="65" t="s">
        <v>229</v>
      </c>
      <c r="C485" s="66" t="s">
        <v>2085</v>
      </c>
      <c r="D485" s="67">
        <v>3.6</v>
      </c>
      <c r="E485" s="68" t="s">
        <v>137</v>
      </c>
      <c r="F485" s="69">
        <v>27.666666666666668</v>
      </c>
      <c r="G485" s="66"/>
      <c r="H485" s="70"/>
      <c r="I485" s="71"/>
      <c r="J485" s="71"/>
      <c r="K485" s="34"/>
      <c r="L485" s="78">
        <v>485</v>
      </c>
      <c r="M485" s="78"/>
      <c r="N485" s="73"/>
      <c r="O485" s="80" t="s">
        <v>259</v>
      </c>
      <c r="P485" s="80" t="s">
        <v>436</v>
      </c>
      <c r="Q485" s="80" t="s">
        <v>797</v>
      </c>
      <c r="R485" s="80" t="s">
        <v>1088</v>
      </c>
      <c r="S485" s="80"/>
      <c r="T485" s="80"/>
      <c r="U485" s="80"/>
      <c r="V485" s="80"/>
      <c r="W485" s="80"/>
      <c r="X485" s="80"/>
      <c r="Y485" s="80"/>
      <c r="Z485" s="80"/>
      <c r="AA485" s="80"/>
      <c r="AB485">
        <v>3</v>
      </c>
      <c r="AC485" s="79" t="str">
        <f>REPLACE(INDEX(GroupVertices[Group],MATCH(Edges[[#This Row],[Vertex 1]],GroupVertices[Vertex],0)),1,1,"")</f>
        <v>2</v>
      </c>
      <c r="AD485" s="79" t="str">
        <f>REPLACE(INDEX(GroupVertices[Group],MATCH(Edges[[#This Row],[Vertex 2]],GroupVertices[Vertex],0)),1,1,"")</f>
        <v>2</v>
      </c>
      <c r="AE485" s="34"/>
      <c r="AF485" s="34"/>
      <c r="AG485" s="34"/>
      <c r="AH485" s="34"/>
      <c r="AI485" s="34"/>
      <c r="AJ485" s="34"/>
      <c r="AK485" s="34"/>
      <c r="AL485" s="34"/>
      <c r="AM485" s="34"/>
    </row>
    <row r="486" spans="1:39" ht="15">
      <c r="A486" s="65" t="s">
        <v>240</v>
      </c>
      <c r="B486" s="65" t="s">
        <v>229</v>
      </c>
      <c r="C486" s="66" t="s">
        <v>2085</v>
      </c>
      <c r="D486" s="67">
        <v>3.6</v>
      </c>
      <c r="E486" s="68" t="s">
        <v>137</v>
      </c>
      <c r="F486" s="69">
        <v>27.666666666666668</v>
      </c>
      <c r="G486" s="66"/>
      <c r="H486" s="70"/>
      <c r="I486" s="71"/>
      <c r="J486" s="71"/>
      <c r="K486" s="34"/>
      <c r="L486" s="78">
        <v>486</v>
      </c>
      <c r="M486" s="78"/>
      <c r="N486" s="73"/>
      <c r="O486" s="80" t="s">
        <v>259</v>
      </c>
      <c r="P486" s="80" t="s">
        <v>436</v>
      </c>
      <c r="Q486" s="80" t="s">
        <v>798</v>
      </c>
      <c r="R486" s="80" t="s">
        <v>1088</v>
      </c>
      <c r="S486" s="80"/>
      <c r="T486" s="80"/>
      <c r="U486" s="80"/>
      <c r="V486" s="80"/>
      <c r="W486" s="80"/>
      <c r="X486" s="80"/>
      <c r="Y486" s="80"/>
      <c r="Z486" s="80"/>
      <c r="AA486" s="80"/>
      <c r="AB486">
        <v>3</v>
      </c>
      <c r="AC486" s="79" t="str">
        <f>REPLACE(INDEX(GroupVertices[Group],MATCH(Edges[[#This Row],[Vertex 1]],GroupVertices[Vertex],0)),1,1,"")</f>
        <v>2</v>
      </c>
      <c r="AD486" s="79" t="str">
        <f>REPLACE(INDEX(GroupVertices[Group],MATCH(Edges[[#This Row],[Vertex 2]],GroupVertices[Vertex],0)),1,1,"")</f>
        <v>2</v>
      </c>
      <c r="AE486" s="34"/>
      <c r="AF486" s="34"/>
      <c r="AG486" s="34"/>
      <c r="AH486" s="34"/>
      <c r="AI486" s="34"/>
      <c r="AJ486" s="34"/>
      <c r="AK486" s="34"/>
      <c r="AL486" s="34"/>
      <c r="AM486" s="34"/>
    </row>
    <row r="487" spans="1:39" ht="15">
      <c r="A487" s="65" t="s">
        <v>240</v>
      </c>
      <c r="B487" s="65" t="s">
        <v>229</v>
      </c>
      <c r="C487" s="66" t="s">
        <v>2085</v>
      </c>
      <c r="D487" s="67">
        <v>3.6</v>
      </c>
      <c r="E487" s="68" t="s">
        <v>137</v>
      </c>
      <c r="F487" s="69">
        <v>27.666666666666668</v>
      </c>
      <c r="G487" s="66"/>
      <c r="H487" s="70"/>
      <c r="I487" s="71"/>
      <c r="J487" s="71"/>
      <c r="K487" s="34"/>
      <c r="L487" s="78">
        <v>487</v>
      </c>
      <c r="M487" s="78"/>
      <c r="N487" s="73"/>
      <c r="O487" s="80" t="s">
        <v>259</v>
      </c>
      <c r="P487" s="80" t="s">
        <v>436</v>
      </c>
      <c r="Q487" s="80" t="s">
        <v>799</v>
      </c>
      <c r="R487" s="80" t="s">
        <v>1088</v>
      </c>
      <c r="S487" s="80"/>
      <c r="T487" s="80"/>
      <c r="U487" s="80"/>
      <c r="V487" s="80"/>
      <c r="W487" s="80"/>
      <c r="X487" s="80"/>
      <c r="Y487" s="80"/>
      <c r="Z487" s="80"/>
      <c r="AA487" s="80"/>
      <c r="AB487">
        <v>3</v>
      </c>
      <c r="AC487" s="79" t="str">
        <f>REPLACE(INDEX(GroupVertices[Group],MATCH(Edges[[#This Row],[Vertex 1]],GroupVertices[Vertex],0)),1,1,"")</f>
        <v>2</v>
      </c>
      <c r="AD487" s="79" t="str">
        <f>REPLACE(INDEX(GroupVertices[Group],MATCH(Edges[[#This Row],[Vertex 2]],GroupVertices[Vertex],0)),1,1,"")</f>
        <v>2</v>
      </c>
      <c r="AE487" s="34"/>
      <c r="AF487" s="34"/>
      <c r="AG487" s="34"/>
      <c r="AH487" s="34"/>
      <c r="AI487" s="34"/>
      <c r="AJ487" s="34"/>
      <c r="AK487" s="34"/>
      <c r="AL487" s="34"/>
      <c r="AM487" s="34"/>
    </row>
    <row r="488" spans="1:39" ht="15">
      <c r="A488" s="65" t="s">
        <v>206</v>
      </c>
      <c r="B488" s="65" t="s">
        <v>221</v>
      </c>
      <c r="C488" s="66" t="s">
        <v>2087</v>
      </c>
      <c r="D488" s="67">
        <v>2.8</v>
      </c>
      <c r="E488" s="68" t="s">
        <v>137</v>
      </c>
      <c r="F488" s="69">
        <v>29.833333333333332</v>
      </c>
      <c r="G488" s="66"/>
      <c r="H488" s="70"/>
      <c r="I488" s="71"/>
      <c r="J488" s="71"/>
      <c r="K488" s="34"/>
      <c r="L488" s="78">
        <v>488</v>
      </c>
      <c r="M488" s="78"/>
      <c r="N488" s="73"/>
      <c r="O488" s="80" t="s">
        <v>259</v>
      </c>
      <c r="P488" s="80" t="s">
        <v>437</v>
      </c>
      <c r="Q488" s="80" t="s">
        <v>800</v>
      </c>
      <c r="R488" s="80" t="s">
        <v>1089</v>
      </c>
      <c r="S488" s="80"/>
      <c r="T488" s="80"/>
      <c r="U488" s="80"/>
      <c r="V488" s="80"/>
      <c r="W488" s="80"/>
      <c r="X488" s="80"/>
      <c r="Y488" s="80"/>
      <c r="Z488" s="80"/>
      <c r="AA488" s="80"/>
      <c r="AB488">
        <v>2</v>
      </c>
      <c r="AC488" s="79" t="str">
        <f>REPLACE(INDEX(GroupVertices[Group],MATCH(Edges[[#This Row],[Vertex 1]],GroupVertices[Vertex],0)),1,1,"")</f>
        <v>2</v>
      </c>
      <c r="AD488" s="79" t="str">
        <f>REPLACE(INDEX(GroupVertices[Group],MATCH(Edges[[#This Row],[Vertex 2]],GroupVertices[Vertex],0)),1,1,"")</f>
        <v>2</v>
      </c>
      <c r="AE488" s="34"/>
      <c r="AF488" s="34"/>
      <c r="AG488" s="34"/>
      <c r="AH488" s="34"/>
      <c r="AI488" s="34"/>
      <c r="AJ488" s="34"/>
      <c r="AK488" s="34"/>
      <c r="AL488" s="34"/>
      <c r="AM488" s="34"/>
    </row>
    <row r="489" spans="1:39" ht="15">
      <c r="A489" s="65" t="s">
        <v>206</v>
      </c>
      <c r="B489" s="65" t="s">
        <v>221</v>
      </c>
      <c r="C489" s="66" t="s">
        <v>2087</v>
      </c>
      <c r="D489" s="67">
        <v>2.8</v>
      </c>
      <c r="E489" s="68" t="s">
        <v>137</v>
      </c>
      <c r="F489" s="69">
        <v>29.833333333333332</v>
      </c>
      <c r="G489" s="66"/>
      <c r="H489" s="70"/>
      <c r="I489" s="71"/>
      <c r="J489" s="71"/>
      <c r="K489" s="34"/>
      <c r="L489" s="78">
        <v>489</v>
      </c>
      <c r="M489" s="78"/>
      <c r="N489" s="73"/>
      <c r="O489" s="80" t="s">
        <v>259</v>
      </c>
      <c r="P489" s="80" t="s">
        <v>438</v>
      </c>
      <c r="Q489" s="80" t="s">
        <v>801</v>
      </c>
      <c r="R489" s="80" t="s">
        <v>1090</v>
      </c>
      <c r="S489" s="80"/>
      <c r="T489" s="80"/>
      <c r="U489" s="80"/>
      <c r="V489" s="80"/>
      <c r="W489" s="80"/>
      <c r="X489" s="80"/>
      <c r="Y489" s="80"/>
      <c r="Z489" s="80"/>
      <c r="AA489" s="80"/>
      <c r="AB489">
        <v>2</v>
      </c>
      <c r="AC489" s="79" t="str">
        <f>REPLACE(INDEX(GroupVertices[Group],MATCH(Edges[[#This Row],[Vertex 1]],GroupVertices[Vertex],0)),1,1,"")</f>
        <v>2</v>
      </c>
      <c r="AD489" s="79" t="str">
        <f>REPLACE(INDEX(GroupVertices[Group],MATCH(Edges[[#This Row],[Vertex 2]],GroupVertices[Vertex],0)),1,1,"")</f>
        <v>2</v>
      </c>
      <c r="AE489" s="34"/>
      <c r="AF489" s="34"/>
      <c r="AG489" s="34"/>
      <c r="AH489" s="34"/>
      <c r="AI489" s="34"/>
      <c r="AJ489" s="34"/>
      <c r="AK489" s="34"/>
      <c r="AL489" s="34"/>
      <c r="AM489" s="34"/>
    </row>
    <row r="490" spans="1:39" ht="15">
      <c r="A490" s="65" t="s">
        <v>199</v>
      </c>
      <c r="B490" s="65" t="s">
        <v>206</v>
      </c>
      <c r="C490" s="66" t="s">
        <v>2086</v>
      </c>
      <c r="D490" s="67">
        <v>2</v>
      </c>
      <c r="E490" s="68" t="s">
        <v>133</v>
      </c>
      <c r="F490" s="69">
        <v>32</v>
      </c>
      <c r="G490" s="66"/>
      <c r="H490" s="70"/>
      <c r="I490" s="71"/>
      <c r="J490" s="71"/>
      <c r="K490" s="34"/>
      <c r="L490" s="78">
        <v>490</v>
      </c>
      <c r="M490" s="78"/>
      <c r="N490" s="73"/>
      <c r="O490" s="80" t="s">
        <v>259</v>
      </c>
      <c r="P490" s="80" t="s">
        <v>439</v>
      </c>
      <c r="Q490" s="80" t="s">
        <v>802</v>
      </c>
      <c r="R490" s="80" t="s">
        <v>1091</v>
      </c>
      <c r="S490" s="80"/>
      <c r="T490" s="80"/>
      <c r="U490" s="80"/>
      <c r="V490" s="80"/>
      <c r="W490" s="80"/>
      <c r="X490" s="80"/>
      <c r="Y490" s="80"/>
      <c r="Z490" s="80"/>
      <c r="AA490" s="80"/>
      <c r="AB490">
        <v>1</v>
      </c>
      <c r="AC490" s="79" t="str">
        <f>REPLACE(INDEX(GroupVertices[Group],MATCH(Edges[[#This Row],[Vertex 1]],GroupVertices[Vertex],0)),1,1,"")</f>
        <v>3</v>
      </c>
      <c r="AD490" s="79" t="str">
        <f>REPLACE(INDEX(GroupVertices[Group],MATCH(Edges[[#This Row],[Vertex 2]],GroupVertices[Vertex],0)),1,1,"")</f>
        <v>2</v>
      </c>
      <c r="AE490" s="34"/>
      <c r="AF490" s="34"/>
      <c r="AG490" s="34"/>
      <c r="AH490" s="34"/>
      <c r="AI490" s="34"/>
      <c r="AJ490" s="34"/>
      <c r="AK490" s="34"/>
      <c r="AL490" s="34"/>
      <c r="AM490" s="34"/>
    </row>
    <row r="491" spans="1:39" ht="15">
      <c r="A491" s="65" t="s">
        <v>230</v>
      </c>
      <c r="B491" s="65" t="s">
        <v>206</v>
      </c>
      <c r="C491" s="66" t="s">
        <v>2086</v>
      </c>
      <c r="D491" s="67">
        <v>2</v>
      </c>
      <c r="E491" s="68" t="s">
        <v>133</v>
      </c>
      <c r="F491" s="69">
        <v>32</v>
      </c>
      <c r="G491" s="66"/>
      <c r="H491" s="70"/>
      <c r="I491" s="71"/>
      <c r="J491" s="71"/>
      <c r="K491" s="34"/>
      <c r="L491" s="78">
        <v>491</v>
      </c>
      <c r="M491" s="78"/>
      <c r="N491" s="73"/>
      <c r="O491" s="80" t="s">
        <v>259</v>
      </c>
      <c r="P491" s="80" t="s">
        <v>440</v>
      </c>
      <c r="Q491" s="80" t="s">
        <v>803</v>
      </c>
      <c r="R491" s="80" t="s">
        <v>1092</v>
      </c>
      <c r="S491" s="80"/>
      <c r="T491" s="80"/>
      <c r="U491" s="80"/>
      <c r="V491" s="80"/>
      <c r="W491" s="80"/>
      <c r="X491" s="80"/>
      <c r="Y491" s="80"/>
      <c r="Z491" s="80"/>
      <c r="AA491" s="80"/>
      <c r="AB491">
        <v>1</v>
      </c>
      <c r="AC491" s="79" t="str">
        <f>REPLACE(INDEX(GroupVertices[Group],MATCH(Edges[[#This Row],[Vertex 1]],GroupVertices[Vertex],0)),1,1,"")</f>
        <v>2</v>
      </c>
      <c r="AD491" s="79" t="str">
        <f>REPLACE(INDEX(GroupVertices[Group],MATCH(Edges[[#This Row],[Vertex 2]],GroupVertices[Vertex],0)),1,1,"")</f>
        <v>2</v>
      </c>
      <c r="AE491" s="34"/>
      <c r="AF491" s="34"/>
      <c r="AG491" s="34"/>
      <c r="AH491" s="34"/>
      <c r="AI491" s="34"/>
      <c r="AJ491" s="34"/>
      <c r="AK491" s="34"/>
      <c r="AL491" s="34"/>
      <c r="AM491" s="34"/>
    </row>
    <row r="492" spans="1:39" ht="15">
      <c r="A492" s="65" t="s">
        <v>231</v>
      </c>
      <c r="B492" s="65" t="s">
        <v>206</v>
      </c>
      <c r="C492" s="66" t="s">
        <v>2086</v>
      </c>
      <c r="D492" s="67">
        <v>2</v>
      </c>
      <c r="E492" s="68" t="s">
        <v>133</v>
      </c>
      <c r="F492" s="69">
        <v>32</v>
      </c>
      <c r="G492" s="66"/>
      <c r="H492" s="70"/>
      <c r="I492" s="71"/>
      <c r="J492" s="71"/>
      <c r="K492" s="34"/>
      <c r="L492" s="78">
        <v>492</v>
      </c>
      <c r="M492" s="78"/>
      <c r="N492" s="73"/>
      <c r="O492" s="80" t="s">
        <v>259</v>
      </c>
      <c r="P492" s="80" t="s">
        <v>439</v>
      </c>
      <c r="Q492" s="80" t="s">
        <v>804</v>
      </c>
      <c r="R492" s="80" t="s">
        <v>1091</v>
      </c>
      <c r="S492" s="80"/>
      <c r="T492" s="80"/>
      <c r="U492" s="80"/>
      <c r="V492" s="80"/>
      <c r="W492" s="80"/>
      <c r="X492" s="80"/>
      <c r="Y492" s="80"/>
      <c r="Z492" s="80"/>
      <c r="AA492" s="80"/>
      <c r="AB492">
        <v>1</v>
      </c>
      <c r="AC492" s="79" t="str">
        <f>REPLACE(INDEX(GroupVertices[Group],MATCH(Edges[[#This Row],[Vertex 1]],GroupVertices[Vertex],0)),1,1,"")</f>
        <v>2</v>
      </c>
      <c r="AD492" s="79" t="str">
        <f>REPLACE(INDEX(GroupVertices[Group],MATCH(Edges[[#This Row],[Vertex 2]],GroupVertices[Vertex],0)),1,1,"")</f>
        <v>2</v>
      </c>
      <c r="AE492" s="34"/>
      <c r="AF492" s="34"/>
      <c r="AG492" s="34"/>
      <c r="AH492" s="34"/>
      <c r="AI492" s="34"/>
      <c r="AJ492" s="34"/>
      <c r="AK492" s="34"/>
      <c r="AL492" s="34"/>
      <c r="AM492" s="34"/>
    </row>
    <row r="493" spans="1:39" ht="15">
      <c r="A493" s="65" t="s">
        <v>239</v>
      </c>
      <c r="B493" s="65" t="s">
        <v>206</v>
      </c>
      <c r="C493" s="66" t="s">
        <v>2086</v>
      </c>
      <c r="D493" s="67">
        <v>2</v>
      </c>
      <c r="E493" s="68" t="s">
        <v>133</v>
      </c>
      <c r="F493" s="69">
        <v>32</v>
      </c>
      <c r="G493" s="66"/>
      <c r="H493" s="70"/>
      <c r="I493" s="71"/>
      <c r="J493" s="71"/>
      <c r="K493" s="34"/>
      <c r="L493" s="78">
        <v>493</v>
      </c>
      <c r="M493" s="78"/>
      <c r="N493" s="73"/>
      <c r="O493" s="80" t="s">
        <v>259</v>
      </c>
      <c r="P493" s="80" t="s">
        <v>440</v>
      </c>
      <c r="Q493" s="80" t="s">
        <v>805</v>
      </c>
      <c r="R493" s="80" t="s">
        <v>1092</v>
      </c>
      <c r="S493" s="80"/>
      <c r="T493" s="80"/>
      <c r="U493" s="80"/>
      <c r="V493" s="80"/>
      <c r="W493" s="80"/>
      <c r="X493" s="80"/>
      <c r="Y493" s="80"/>
      <c r="Z493" s="80"/>
      <c r="AA493" s="80"/>
      <c r="AB493">
        <v>1</v>
      </c>
      <c r="AC493" s="79" t="str">
        <f>REPLACE(INDEX(GroupVertices[Group],MATCH(Edges[[#This Row],[Vertex 1]],GroupVertices[Vertex],0)),1,1,"")</f>
        <v>2</v>
      </c>
      <c r="AD493" s="79" t="str">
        <f>REPLACE(INDEX(GroupVertices[Group],MATCH(Edges[[#This Row],[Vertex 2]],GroupVertices[Vertex],0)),1,1,"")</f>
        <v>2</v>
      </c>
      <c r="AE493" s="34"/>
      <c r="AF493" s="34"/>
      <c r="AG493" s="34"/>
      <c r="AH493" s="34"/>
      <c r="AI493" s="34"/>
      <c r="AJ493" s="34"/>
      <c r="AK493" s="34"/>
      <c r="AL493" s="34"/>
      <c r="AM493" s="34"/>
    </row>
    <row r="494" spans="1:39" ht="15">
      <c r="A494" s="65" t="s">
        <v>240</v>
      </c>
      <c r="B494" s="65" t="s">
        <v>206</v>
      </c>
      <c r="C494" s="66" t="s">
        <v>2086</v>
      </c>
      <c r="D494" s="67">
        <v>2</v>
      </c>
      <c r="E494" s="68" t="s">
        <v>133</v>
      </c>
      <c r="F494" s="69">
        <v>32</v>
      </c>
      <c r="G494" s="66"/>
      <c r="H494" s="70"/>
      <c r="I494" s="71"/>
      <c r="J494" s="71"/>
      <c r="K494" s="34"/>
      <c r="L494" s="78">
        <v>494</v>
      </c>
      <c r="M494" s="78"/>
      <c r="N494" s="73"/>
      <c r="O494" s="80" t="s">
        <v>259</v>
      </c>
      <c r="P494" s="80" t="s">
        <v>441</v>
      </c>
      <c r="Q494" s="80" t="s">
        <v>806</v>
      </c>
      <c r="R494" s="80" t="s">
        <v>1093</v>
      </c>
      <c r="S494" s="80"/>
      <c r="T494" s="80"/>
      <c r="U494" s="80"/>
      <c r="V494" s="80"/>
      <c r="W494" s="80"/>
      <c r="X494" s="80"/>
      <c r="Y494" s="80"/>
      <c r="Z494" s="80"/>
      <c r="AA494" s="80"/>
      <c r="AB494">
        <v>1</v>
      </c>
      <c r="AC494" s="79" t="str">
        <f>REPLACE(INDEX(GroupVertices[Group],MATCH(Edges[[#This Row],[Vertex 1]],GroupVertices[Vertex],0)),1,1,"")</f>
        <v>2</v>
      </c>
      <c r="AD494" s="79" t="str">
        <f>REPLACE(INDEX(GroupVertices[Group],MATCH(Edges[[#This Row],[Vertex 2]],GroupVertices[Vertex],0)),1,1,"")</f>
        <v>2</v>
      </c>
      <c r="AE494" s="34"/>
      <c r="AF494" s="34"/>
      <c r="AG494" s="34"/>
      <c r="AH494" s="34"/>
      <c r="AI494" s="34"/>
      <c r="AJ494" s="34"/>
      <c r="AK494" s="34"/>
      <c r="AL494" s="34"/>
      <c r="AM494" s="34"/>
    </row>
    <row r="495" spans="1:39" ht="15">
      <c r="A495" s="65" t="s">
        <v>199</v>
      </c>
      <c r="B495" s="65" t="s">
        <v>257</v>
      </c>
      <c r="C495" s="66" t="s">
        <v>2086</v>
      </c>
      <c r="D495" s="67">
        <v>2</v>
      </c>
      <c r="E495" s="68" t="s">
        <v>133</v>
      </c>
      <c r="F495" s="69">
        <v>32</v>
      </c>
      <c r="G495" s="66"/>
      <c r="H495" s="70"/>
      <c r="I495" s="71"/>
      <c r="J495" s="71"/>
      <c r="K495" s="34"/>
      <c r="L495" s="78">
        <v>495</v>
      </c>
      <c r="M495" s="78"/>
      <c r="N495" s="73"/>
      <c r="O495" s="80" t="s">
        <v>259</v>
      </c>
      <c r="P495" s="80" t="s">
        <v>369</v>
      </c>
      <c r="Q495" s="80" t="s">
        <v>690</v>
      </c>
      <c r="R495" s="80" t="s">
        <v>1017</v>
      </c>
      <c r="S495" s="80"/>
      <c r="T495" s="80"/>
      <c r="U495" s="80"/>
      <c r="V495" s="80"/>
      <c r="W495" s="80"/>
      <c r="X495" s="80"/>
      <c r="Y495" s="80"/>
      <c r="Z495" s="80"/>
      <c r="AA495" s="80"/>
      <c r="AB495">
        <v>1</v>
      </c>
      <c r="AC495" s="79" t="str">
        <f>REPLACE(INDEX(GroupVertices[Group],MATCH(Edges[[#This Row],[Vertex 1]],GroupVertices[Vertex],0)),1,1,"")</f>
        <v>3</v>
      </c>
      <c r="AD495" s="79" t="str">
        <f>REPLACE(INDEX(GroupVertices[Group],MATCH(Edges[[#This Row],[Vertex 2]],GroupVertices[Vertex],0)),1,1,"")</f>
        <v>5</v>
      </c>
      <c r="AE495" s="34"/>
      <c r="AF495" s="34"/>
      <c r="AG495" s="34"/>
      <c r="AH495" s="34"/>
      <c r="AI495" s="34"/>
      <c r="AJ495" s="34"/>
      <c r="AK495" s="34"/>
      <c r="AL495" s="34"/>
      <c r="AM495" s="34"/>
    </row>
    <row r="496" spans="1:39" ht="15">
      <c r="A496" s="65" t="s">
        <v>199</v>
      </c>
      <c r="B496" s="65" t="s">
        <v>212</v>
      </c>
      <c r="C496" s="66" t="s">
        <v>2086</v>
      </c>
      <c r="D496" s="67">
        <v>2</v>
      </c>
      <c r="E496" s="68" t="s">
        <v>133</v>
      </c>
      <c r="F496" s="69">
        <v>32</v>
      </c>
      <c r="G496" s="66"/>
      <c r="H496" s="70"/>
      <c r="I496" s="71"/>
      <c r="J496" s="71"/>
      <c r="K496" s="34"/>
      <c r="L496" s="78">
        <v>496</v>
      </c>
      <c r="M496" s="78"/>
      <c r="N496" s="73"/>
      <c r="O496" s="80" t="s">
        <v>259</v>
      </c>
      <c r="P496" s="80" t="s">
        <v>369</v>
      </c>
      <c r="Q496" s="80" t="s">
        <v>690</v>
      </c>
      <c r="R496" s="80" t="s">
        <v>686</v>
      </c>
      <c r="S496" s="80"/>
      <c r="T496" s="80"/>
      <c r="U496" s="80"/>
      <c r="V496" s="80"/>
      <c r="W496" s="80"/>
      <c r="X496" s="80"/>
      <c r="Y496" s="80"/>
      <c r="Z496" s="80"/>
      <c r="AA496" s="80"/>
      <c r="AB496">
        <v>1</v>
      </c>
      <c r="AC496" s="79" t="str">
        <f>REPLACE(INDEX(GroupVertices[Group],MATCH(Edges[[#This Row],[Vertex 1]],GroupVertices[Vertex],0)),1,1,"")</f>
        <v>3</v>
      </c>
      <c r="AD496" s="79" t="str">
        <f>REPLACE(INDEX(GroupVertices[Group],MATCH(Edges[[#This Row],[Vertex 2]],GroupVertices[Vertex],0)),1,1,"")</f>
        <v>4</v>
      </c>
      <c r="AE496" s="34"/>
      <c r="AF496" s="34"/>
      <c r="AG496" s="34"/>
      <c r="AH496" s="34"/>
      <c r="AI496" s="34"/>
      <c r="AJ496" s="34"/>
      <c r="AK496" s="34"/>
      <c r="AL496" s="34"/>
      <c r="AM496" s="34"/>
    </row>
    <row r="497" spans="1:39" ht="15">
      <c r="A497" s="65" t="s">
        <v>199</v>
      </c>
      <c r="B497" s="65" t="s">
        <v>201</v>
      </c>
      <c r="C497" s="66" t="s">
        <v>2091</v>
      </c>
      <c r="D497" s="67">
        <v>6</v>
      </c>
      <c r="E497" s="68" t="s">
        <v>137</v>
      </c>
      <c r="F497" s="69">
        <v>21.166666666666664</v>
      </c>
      <c r="G497" s="66"/>
      <c r="H497" s="70"/>
      <c r="I497" s="71"/>
      <c r="J497" s="71"/>
      <c r="K497" s="34"/>
      <c r="L497" s="78">
        <v>497</v>
      </c>
      <c r="M497" s="78"/>
      <c r="N497" s="73"/>
      <c r="O497" s="80" t="s">
        <v>259</v>
      </c>
      <c r="P497" s="80" t="s">
        <v>309</v>
      </c>
      <c r="Q497" s="80" t="s">
        <v>581</v>
      </c>
      <c r="R497" s="80" t="s">
        <v>579</v>
      </c>
      <c r="S497" s="80"/>
      <c r="T497" s="80"/>
      <c r="U497" s="80"/>
      <c r="V497" s="80"/>
      <c r="W497" s="80"/>
      <c r="X497" s="80"/>
      <c r="Y497" s="80"/>
      <c r="Z497" s="80"/>
      <c r="AA497" s="80"/>
      <c r="AB497">
        <v>6</v>
      </c>
      <c r="AC497" s="79" t="str">
        <f>REPLACE(INDEX(GroupVertices[Group],MATCH(Edges[[#This Row],[Vertex 1]],GroupVertices[Vertex],0)),1,1,"")</f>
        <v>3</v>
      </c>
      <c r="AD497" s="79" t="str">
        <f>REPLACE(INDEX(GroupVertices[Group],MATCH(Edges[[#This Row],[Vertex 2]],GroupVertices[Vertex],0)),1,1,"")</f>
        <v>3</v>
      </c>
      <c r="AE497" s="34"/>
      <c r="AF497" s="34"/>
      <c r="AG497" s="34"/>
      <c r="AH497" s="34"/>
      <c r="AI497" s="34"/>
      <c r="AJ497" s="34"/>
      <c r="AK497" s="34"/>
      <c r="AL497" s="34"/>
      <c r="AM497" s="34"/>
    </row>
    <row r="498" spans="1:39" ht="15">
      <c r="A498" s="65" t="s">
        <v>199</v>
      </c>
      <c r="B498" s="65" t="s">
        <v>201</v>
      </c>
      <c r="C498" s="66" t="s">
        <v>2091</v>
      </c>
      <c r="D498" s="67">
        <v>6</v>
      </c>
      <c r="E498" s="68" t="s">
        <v>137</v>
      </c>
      <c r="F498" s="69">
        <v>21.166666666666664</v>
      </c>
      <c r="G498" s="66"/>
      <c r="H498" s="70"/>
      <c r="I498" s="71"/>
      <c r="J498" s="71"/>
      <c r="K498" s="34"/>
      <c r="L498" s="78">
        <v>498</v>
      </c>
      <c r="M498" s="78"/>
      <c r="N498" s="73"/>
      <c r="O498" s="80" t="s">
        <v>259</v>
      </c>
      <c r="P498" s="80" t="s">
        <v>422</v>
      </c>
      <c r="Q498" s="80" t="s">
        <v>777</v>
      </c>
      <c r="R498" s="80" t="s">
        <v>771</v>
      </c>
      <c r="S498" s="80"/>
      <c r="T498" s="80"/>
      <c r="U498" s="80"/>
      <c r="V498" s="80"/>
      <c r="W498" s="80"/>
      <c r="X498" s="80"/>
      <c r="Y498" s="80"/>
      <c r="Z498" s="80"/>
      <c r="AA498" s="80"/>
      <c r="AB498">
        <v>6</v>
      </c>
      <c r="AC498" s="79" t="str">
        <f>REPLACE(INDEX(GroupVertices[Group],MATCH(Edges[[#This Row],[Vertex 1]],GroupVertices[Vertex],0)),1,1,"")</f>
        <v>3</v>
      </c>
      <c r="AD498" s="79" t="str">
        <f>REPLACE(INDEX(GroupVertices[Group],MATCH(Edges[[#This Row],[Vertex 2]],GroupVertices[Vertex],0)),1,1,"")</f>
        <v>3</v>
      </c>
      <c r="AE498" s="34"/>
      <c r="AF498" s="34"/>
      <c r="AG498" s="34"/>
      <c r="AH498" s="34"/>
      <c r="AI498" s="34"/>
      <c r="AJ498" s="34"/>
      <c r="AK498" s="34"/>
      <c r="AL498" s="34"/>
      <c r="AM498" s="34"/>
    </row>
    <row r="499" spans="1:39" ht="15">
      <c r="A499" s="65" t="s">
        <v>199</v>
      </c>
      <c r="B499" s="65" t="s">
        <v>201</v>
      </c>
      <c r="C499" s="66" t="s">
        <v>2091</v>
      </c>
      <c r="D499" s="67">
        <v>6</v>
      </c>
      <c r="E499" s="68" t="s">
        <v>137</v>
      </c>
      <c r="F499" s="69">
        <v>21.166666666666664</v>
      </c>
      <c r="G499" s="66"/>
      <c r="H499" s="70"/>
      <c r="I499" s="71"/>
      <c r="J499" s="71"/>
      <c r="K499" s="34"/>
      <c r="L499" s="78">
        <v>499</v>
      </c>
      <c r="M499" s="78"/>
      <c r="N499" s="73"/>
      <c r="O499" s="80" t="s">
        <v>259</v>
      </c>
      <c r="P499" s="80" t="s">
        <v>423</v>
      </c>
      <c r="Q499" s="80" t="s">
        <v>778</v>
      </c>
      <c r="R499" s="80" t="s">
        <v>772</v>
      </c>
      <c r="S499" s="80"/>
      <c r="T499" s="80"/>
      <c r="U499" s="80"/>
      <c r="V499" s="80"/>
      <c r="W499" s="80"/>
      <c r="X499" s="80"/>
      <c r="Y499" s="80"/>
      <c r="Z499" s="80"/>
      <c r="AA499" s="80"/>
      <c r="AB499">
        <v>6</v>
      </c>
      <c r="AC499" s="79" t="str">
        <f>REPLACE(INDEX(GroupVertices[Group],MATCH(Edges[[#This Row],[Vertex 1]],GroupVertices[Vertex],0)),1,1,"")</f>
        <v>3</v>
      </c>
      <c r="AD499" s="79" t="str">
        <f>REPLACE(INDEX(GroupVertices[Group],MATCH(Edges[[#This Row],[Vertex 2]],GroupVertices[Vertex],0)),1,1,"")</f>
        <v>3</v>
      </c>
      <c r="AE499" s="34"/>
      <c r="AF499" s="34"/>
      <c r="AG499" s="34"/>
      <c r="AH499" s="34"/>
      <c r="AI499" s="34"/>
      <c r="AJ499" s="34"/>
      <c r="AK499" s="34"/>
      <c r="AL499" s="34"/>
      <c r="AM499" s="34"/>
    </row>
    <row r="500" spans="1:39" ht="15">
      <c r="A500" s="65" t="s">
        <v>199</v>
      </c>
      <c r="B500" s="65" t="s">
        <v>201</v>
      </c>
      <c r="C500" s="66" t="s">
        <v>2091</v>
      </c>
      <c r="D500" s="67">
        <v>6</v>
      </c>
      <c r="E500" s="68" t="s">
        <v>137</v>
      </c>
      <c r="F500" s="69">
        <v>21.166666666666664</v>
      </c>
      <c r="G500" s="66"/>
      <c r="H500" s="70"/>
      <c r="I500" s="71"/>
      <c r="J500" s="71"/>
      <c r="K500" s="34"/>
      <c r="L500" s="78">
        <v>500</v>
      </c>
      <c r="M500" s="78"/>
      <c r="N500" s="73"/>
      <c r="O500" s="80" t="s">
        <v>259</v>
      </c>
      <c r="P500" s="80" t="s">
        <v>424</v>
      </c>
      <c r="Q500" s="80" t="s">
        <v>773</v>
      </c>
      <c r="R500" s="80" t="s">
        <v>773</v>
      </c>
      <c r="S500" s="80"/>
      <c r="T500" s="80"/>
      <c r="U500" s="80"/>
      <c r="V500" s="80"/>
      <c r="W500" s="80"/>
      <c r="X500" s="80"/>
      <c r="Y500" s="80"/>
      <c r="Z500" s="80"/>
      <c r="AA500" s="80"/>
      <c r="AB500">
        <v>6</v>
      </c>
      <c r="AC500" s="79" t="str">
        <f>REPLACE(INDEX(GroupVertices[Group],MATCH(Edges[[#This Row],[Vertex 1]],GroupVertices[Vertex],0)),1,1,"")</f>
        <v>3</v>
      </c>
      <c r="AD500" s="79" t="str">
        <f>REPLACE(INDEX(GroupVertices[Group],MATCH(Edges[[#This Row],[Vertex 2]],GroupVertices[Vertex],0)),1,1,"")</f>
        <v>3</v>
      </c>
      <c r="AE500" s="34"/>
      <c r="AF500" s="34"/>
      <c r="AG500" s="34"/>
      <c r="AH500" s="34"/>
      <c r="AI500" s="34"/>
      <c r="AJ500" s="34"/>
      <c r="AK500" s="34"/>
      <c r="AL500" s="34"/>
      <c r="AM500" s="34"/>
    </row>
    <row r="501" spans="1:39" ht="15">
      <c r="A501" s="65" t="s">
        <v>199</v>
      </c>
      <c r="B501" s="65" t="s">
        <v>201</v>
      </c>
      <c r="C501" s="66" t="s">
        <v>2091</v>
      </c>
      <c r="D501" s="67">
        <v>6</v>
      </c>
      <c r="E501" s="68" t="s">
        <v>137</v>
      </c>
      <c r="F501" s="69">
        <v>21.166666666666664</v>
      </c>
      <c r="G501" s="66"/>
      <c r="H501" s="70"/>
      <c r="I501" s="71"/>
      <c r="J501" s="71"/>
      <c r="K501" s="34"/>
      <c r="L501" s="78">
        <v>501</v>
      </c>
      <c r="M501" s="78"/>
      <c r="N501" s="73"/>
      <c r="O501" s="80" t="s">
        <v>259</v>
      </c>
      <c r="P501" s="80" t="s">
        <v>307</v>
      </c>
      <c r="Q501" s="80" t="s">
        <v>582</v>
      </c>
      <c r="R501" s="80" t="s">
        <v>577</v>
      </c>
      <c r="S501" s="80"/>
      <c r="T501" s="80"/>
      <c r="U501" s="80"/>
      <c r="V501" s="80"/>
      <c r="W501" s="80"/>
      <c r="X501" s="80"/>
      <c r="Y501" s="80"/>
      <c r="Z501" s="80"/>
      <c r="AA501" s="80"/>
      <c r="AB501">
        <v>6</v>
      </c>
      <c r="AC501" s="79" t="str">
        <f>REPLACE(INDEX(GroupVertices[Group],MATCH(Edges[[#This Row],[Vertex 1]],GroupVertices[Vertex],0)),1,1,"")</f>
        <v>3</v>
      </c>
      <c r="AD501" s="79" t="str">
        <f>REPLACE(INDEX(GroupVertices[Group],MATCH(Edges[[#This Row],[Vertex 2]],GroupVertices[Vertex],0)),1,1,"")</f>
        <v>3</v>
      </c>
      <c r="AE501" s="34"/>
      <c r="AF501" s="34"/>
      <c r="AG501" s="34"/>
      <c r="AH501" s="34"/>
      <c r="AI501" s="34"/>
      <c r="AJ501" s="34"/>
      <c r="AK501" s="34"/>
      <c r="AL501" s="34"/>
      <c r="AM501" s="34"/>
    </row>
    <row r="502" spans="1:39" ht="15">
      <c r="A502" s="65" t="s">
        <v>199</v>
      </c>
      <c r="B502" s="65" t="s">
        <v>201</v>
      </c>
      <c r="C502" s="66" t="s">
        <v>2091</v>
      </c>
      <c r="D502" s="67">
        <v>6</v>
      </c>
      <c r="E502" s="68" t="s">
        <v>137</v>
      </c>
      <c r="F502" s="69">
        <v>21.166666666666664</v>
      </c>
      <c r="G502" s="66"/>
      <c r="H502" s="70"/>
      <c r="I502" s="71"/>
      <c r="J502" s="71"/>
      <c r="K502" s="34"/>
      <c r="L502" s="78">
        <v>502</v>
      </c>
      <c r="M502" s="78"/>
      <c r="N502" s="73"/>
      <c r="O502" s="80" t="s">
        <v>259</v>
      </c>
      <c r="P502" s="80" t="s">
        <v>309</v>
      </c>
      <c r="Q502" s="80" t="s">
        <v>583</v>
      </c>
      <c r="R502" s="80" t="s">
        <v>579</v>
      </c>
      <c r="S502" s="80"/>
      <c r="T502" s="80"/>
      <c r="U502" s="80"/>
      <c r="V502" s="80"/>
      <c r="W502" s="80"/>
      <c r="X502" s="80"/>
      <c r="Y502" s="80"/>
      <c r="Z502" s="80"/>
      <c r="AA502" s="80"/>
      <c r="AB502">
        <v>6</v>
      </c>
      <c r="AC502" s="79" t="str">
        <f>REPLACE(INDEX(GroupVertices[Group],MATCH(Edges[[#This Row],[Vertex 1]],GroupVertices[Vertex],0)),1,1,"")</f>
        <v>3</v>
      </c>
      <c r="AD502" s="79" t="str">
        <f>REPLACE(INDEX(GroupVertices[Group],MATCH(Edges[[#This Row],[Vertex 2]],GroupVertices[Vertex],0)),1,1,"")</f>
        <v>3</v>
      </c>
      <c r="AE502" s="34"/>
      <c r="AF502" s="34"/>
      <c r="AG502" s="34"/>
      <c r="AH502" s="34"/>
      <c r="AI502" s="34"/>
      <c r="AJ502" s="34"/>
      <c r="AK502" s="34"/>
      <c r="AL502" s="34"/>
      <c r="AM502" s="34"/>
    </row>
    <row r="503" spans="1:39" ht="15">
      <c r="A503" s="65" t="s">
        <v>231</v>
      </c>
      <c r="B503" s="65" t="s">
        <v>199</v>
      </c>
      <c r="C503" s="66" t="s">
        <v>2086</v>
      </c>
      <c r="D503" s="67">
        <v>2</v>
      </c>
      <c r="E503" s="68" t="s">
        <v>133</v>
      </c>
      <c r="F503" s="69">
        <v>32</v>
      </c>
      <c r="G503" s="66"/>
      <c r="H503" s="70"/>
      <c r="I503" s="71"/>
      <c r="J503" s="71"/>
      <c r="K503" s="34"/>
      <c r="L503" s="78">
        <v>503</v>
      </c>
      <c r="M503" s="78"/>
      <c r="N503" s="73"/>
      <c r="O503" s="80" t="s">
        <v>259</v>
      </c>
      <c r="P503" s="80" t="s">
        <v>439</v>
      </c>
      <c r="Q503" s="80" t="s">
        <v>804</v>
      </c>
      <c r="R503" s="80" t="s">
        <v>802</v>
      </c>
      <c r="S503" s="80"/>
      <c r="T503" s="80"/>
      <c r="U503" s="80"/>
      <c r="V503" s="80"/>
      <c r="W503" s="80"/>
      <c r="X503" s="80"/>
      <c r="Y503" s="80"/>
      <c r="Z503" s="80"/>
      <c r="AA503" s="80"/>
      <c r="AB503">
        <v>1</v>
      </c>
      <c r="AC503" s="79" t="str">
        <f>REPLACE(INDEX(GroupVertices[Group],MATCH(Edges[[#This Row],[Vertex 1]],GroupVertices[Vertex],0)),1,1,"")</f>
        <v>2</v>
      </c>
      <c r="AD503" s="79" t="str">
        <f>REPLACE(INDEX(GroupVertices[Group],MATCH(Edges[[#This Row],[Vertex 2]],GroupVertices[Vertex],0)),1,1,"")</f>
        <v>3</v>
      </c>
      <c r="AE503" s="34"/>
      <c r="AF503" s="34"/>
      <c r="AG503" s="34"/>
      <c r="AH503" s="34"/>
      <c r="AI503" s="34"/>
      <c r="AJ503" s="34"/>
      <c r="AK503" s="34"/>
      <c r="AL503" s="34"/>
      <c r="AM503" s="34"/>
    </row>
    <row r="504" spans="1:39" ht="15">
      <c r="A504" s="65" t="s">
        <v>236</v>
      </c>
      <c r="B504" s="65" t="s">
        <v>199</v>
      </c>
      <c r="C504" s="66" t="s">
        <v>2086</v>
      </c>
      <c r="D504" s="67">
        <v>2</v>
      </c>
      <c r="E504" s="68" t="s">
        <v>133</v>
      </c>
      <c r="F504" s="69">
        <v>32</v>
      </c>
      <c r="G504" s="66"/>
      <c r="H504" s="70"/>
      <c r="I504" s="71"/>
      <c r="J504" s="71"/>
      <c r="K504" s="34"/>
      <c r="L504" s="78">
        <v>504</v>
      </c>
      <c r="M504" s="78"/>
      <c r="N504" s="73"/>
      <c r="O504" s="80" t="s">
        <v>259</v>
      </c>
      <c r="P504" s="80" t="s">
        <v>369</v>
      </c>
      <c r="Q504" s="80" t="s">
        <v>691</v>
      </c>
      <c r="R504" s="80" t="s">
        <v>690</v>
      </c>
      <c r="S504" s="80"/>
      <c r="T504" s="80"/>
      <c r="U504" s="80"/>
      <c r="V504" s="80"/>
      <c r="W504" s="80"/>
      <c r="X504" s="80"/>
      <c r="Y504" s="80"/>
      <c r="Z504" s="80"/>
      <c r="AA504" s="80"/>
      <c r="AB504">
        <v>1</v>
      </c>
      <c r="AC504" s="79" t="str">
        <f>REPLACE(INDEX(GroupVertices[Group],MATCH(Edges[[#This Row],[Vertex 1]],GroupVertices[Vertex],0)),1,1,"")</f>
        <v>4</v>
      </c>
      <c r="AD504" s="79" t="str">
        <f>REPLACE(INDEX(GroupVertices[Group],MATCH(Edges[[#This Row],[Vertex 2]],GroupVertices[Vertex],0)),1,1,"")</f>
        <v>3</v>
      </c>
      <c r="AE504" s="34"/>
      <c r="AF504" s="34"/>
      <c r="AG504" s="34"/>
      <c r="AH504" s="34"/>
      <c r="AI504" s="34"/>
      <c r="AJ504" s="34"/>
      <c r="AK504" s="34"/>
      <c r="AL504" s="34"/>
      <c r="AM504" s="34"/>
    </row>
    <row r="505" spans="1:39" ht="15">
      <c r="A505" s="65" t="s">
        <v>240</v>
      </c>
      <c r="B505" s="65" t="s">
        <v>199</v>
      </c>
      <c r="C505" s="66" t="s">
        <v>2086</v>
      </c>
      <c r="D505" s="67">
        <v>2</v>
      </c>
      <c r="E505" s="68" t="s">
        <v>133</v>
      </c>
      <c r="F505" s="69">
        <v>32</v>
      </c>
      <c r="G505" s="66"/>
      <c r="H505" s="70"/>
      <c r="I505" s="71"/>
      <c r="J505" s="71"/>
      <c r="K505" s="34"/>
      <c r="L505" s="78">
        <v>505</v>
      </c>
      <c r="M505" s="78"/>
      <c r="N505" s="73"/>
      <c r="O505" s="80" t="s">
        <v>259</v>
      </c>
      <c r="P505" s="80" t="s">
        <v>442</v>
      </c>
      <c r="Q505" s="80" t="s">
        <v>807</v>
      </c>
      <c r="R505" s="80" t="s">
        <v>1094</v>
      </c>
      <c r="S505" s="80"/>
      <c r="T505" s="80"/>
      <c r="U505" s="80"/>
      <c r="V505" s="80"/>
      <c r="W505" s="80"/>
      <c r="X505" s="80"/>
      <c r="Y505" s="80"/>
      <c r="Z505" s="80"/>
      <c r="AA505" s="80"/>
      <c r="AB505">
        <v>1</v>
      </c>
      <c r="AC505" s="79" t="str">
        <f>REPLACE(INDEX(GroupVertices[Group],MATCH(Edges[[#This Row],[Vertex 1]],GroupVertices[Vertex],0)),1,1,"")</f>
        <v>2</v>
      </c>
      <c r="AD505" s="79" t="str">
        <f>REPLACE(INDEX(GroupVertices[Group],MATCH(Edges[[#This Row],[Vertex 2]],GroupVertices[Vertex],0)),1,1,"")</f>
        <v>3</v>
      </c>
      <c r="AE505" s="34"/>
      <c r="AF505" s="34"/>
      <c r="AG505" s="34"/>
      <c r="AH505" s="34"/>
      <c r="AI505" s="34"/>
      <c r="AJ505" s="34"/>
      <c r="AK505" s="34"/>
      <c r="AL505" s="34"/>
      <c r="AM505" s="34"/>
    </row>
    <row r="506" spans="1:39" ht="15">
      <c r="A506" s="65" t="s">
        <v>241</v>
      </c>
      <c r="B506" s="65" t="s">
        <v>243</v>
      </c>
      <c r="C506" s="66" t="s">
        <v>2085</v>
      </c>
      <c r="D506" s="67">
        <v>3.6</v>
      </c>
      <c r="E506" s="68" t="s">
        <v>137</v>
      </c>
      <c r="F506" s="69">
        <v>27.666666666666668</v>
      </c>
      <c r="G506" s="66"/>
      <c r="H506" s="70"/>
      <c r="I506" s="71"/>
      <c r="J506" s="71"/>
      <c r="K506" s="34"/>
      <c r="L506" s="78">
        <v>506</v>
      </c>
      <c r="M506" s="78"/>
      <c r="N506" s="73"/>
      <c r="O506" s="80" t="s">
        <v>259</v>
      </c>
      <c r="P506" s="80" t="s">
        <v>443</v>
      </c>
      <c r="Q506" s="80" t="s">
        <v>808</v>
      </c>
      <c r="R506" s="80" t="s">
        <v>1095</v>
      </c>
      <c r="S506" s="80"/>
      <c r="T506" s="80"/>
      <c r="U506" s="80"/>
      <c r="V506" s="80"/>
      <c r="W506" s="80"/>
      <c r="X506" s="80"/>
      <c r="Y506" s="80"/>
      <c r="Z506" s="80"/>
      <c r="AA506" s="80"/>
      <c r="AB506">
        <v>3</v>
      </c>
      <c r="AC506" s="79" t="str">
        <f>REPLACE(INDEX(GroupVertices[Group],MATCH(Edges[[#This Row],[Vertex 1]],GroupVertices[Vertex],0)),1,1,"")</f>
        <v>2</v>
      </c>
      <c r="AD506" s="79" t="str">
        <f>REPLACE(INDEX(GroupVertices[Group],MATCH(Edges[[#This Row],[Vertex 2]],GroupVertices[Vertex],0)),1,1,"")</f>
        <v>2</v>
      </c>
      <c r="AE506" s="34"/>
      <c r="AF506" s="34"/>
      <c r="AG506" s="34"/>
      <c r="AH506" s="34"/>
      <c r="AI506" s="34"/>
      <c r="AJ506" s="34"/>
      <c r="AK506" s="34"/>
      <c r="AL506" s="34"/>
      <c r="AM506" s="34"/>
    </row>
    <row r="507" spans="1:39" ht="15">
      <c r="A507" s="65" t="s">
        <v>241</v>
      </c>
      <c r="B507" s="65" t="s">
        <v>243</v>
      </c>
      <c r="C507" s="66" t="s">
        <v>2085</v>
      </c>
      <c r="D507" s="67">
        <v>3.6</v>
      </c>
      <c r="E507" s="68" t="s">
        <v>137</v>
      </c>
      <c r="F507" s="69">
        <v>27.666666666666668</v>
      </c>
      <c r="G507" s="66"/>
      <c r="H507" s="70"/>
      <c r="I507" s="71"/>
      <c r="J507" s="71"/>
      <c r="K507" s="34"/>
      <c r="L507" s="78">
        <v>507</v>
      </c>
      <c r="M507" s="78"/>
      <c r="N507" s="73"/>
      <c r="O507" s="80" t="s">
        <v>259</v>
      </c>
      <c r="P507" s="80" t="s">
        <v>444</v>
      </c>
      <c r="Q507" s="80" t="s">
        <v>809</v>
      </c>
      <c r="R507" s="80" t="s">
        <v>1096</v>
      </c>
      <c r="S507" s="80"/>
      <c r="T507" s="80"/>
      <c r="U507" s="80"/>
      <c r="V507" s="80"/>
      <c r="W507" s="80"/>
      <c r="X507" s="80"/>
      <c r="Y507" s="80"/>
      <c r="Z507" s="80"/>
      <c r="AA507" s="80"/>
      <c r="AB507">
        <v>3</v>
      </c>
      <c r="AC507" s="79" t="str">
        <f>REPLACE(INDEX(GroupVertices[Group],MATCH(Edges[[#This Row],[Vertex 1]],GroupVertices[Vertex],0)),1,1,"")</f>
        <v>2</v>
      </c>
      <c r="AD507" s="79" t="str">
        <f>REPLACE(INDEX(GroupVertices[Group],MATCH(Edges[[#This Row],[Vertex 2]],GroupVertices[Vertex],0)),1,1,"")</f>
        <v>2</v>
      </c>
      <c r="AE507" s="34"/>
      <c r="AF507" s="34"/>
      <c r="AG507" s="34"/>
      <c r="AH507" s="34"/>
      <c r="AI507" s="34"/>
      <c r="AJ507" s="34"/>
      <c r="AK507" s="34"/>
      <c r="AL507" s="34"/>
      <c r="AM507" s="34"/>
    </row>
    <row r="508" spans="1:39" ht="15">
      <c r="A508" s="65" t="s">
        <v>241</v>
      </c>
      <c r="B508" s="65" t="s">
        <v>243</v>
      </c>
      <c r="C508" s="66" t="s">
        <v>2085</v>
      </c>
      <c r="D508" s="67">
        <v>3.6</v>
      </c>
      <c r="E508" s="68" t="s">
        <v>137</v>
      </c>
      <c r="F508" s="69">
        <v>27.666666666666668</v>
      </c>
      <c r="G508" s="66"/>
      <c r="H508" s="70"/>
      <c r="I508" s="71"/>
      <c r="J508" s="71"/>
      <c r="K508" s="34"/>
      <c r="L508" s="78">
        <v>508</v>
      </c>
      <c r="M508" s="78"/>
      <c r="N508" s="73"/>
      <c r="O508" s="80" t="s">
        <v>259</v>
      </c>
      <c r="P508" s="80" t="s">
        <v>445</v>
      </c>
      <c r="Q508" s="80" t="s">
        <v>810</v>
      </c>
      <c r="R508" s="80" t="s">
        <v>1097</v>
      </c>
      <c r="S508" s="80"/>
      <c r="T508" s="80"/>
      <c r="U508" s="80"/>
      <c r="V508" s="80"/>
      <c r="W508" s="80"/>
      <c r="X508" s="80"/>
      <c r="Y508" s="80"/>
      <c r="Z508" s="80"/>
      <c r="AA508" s="80"/>
      <c r="AB508">
        <v>3</v>
      </c>
      <c r="AC508" s="79" t="str">
        <f>REPLACE(INDEX(GroupVertices[Group],MATCH(Edges[[#This Row],[Vertex 1]],GroupVertices[Vertex],0)),1,1,"")</f>
        <v>2</v>
      </c>
      <c r="AD508" s="79" t="str">
        <f>REPLACE(INDEX(GroupVertices[Group],MATCH(Edges[[#This Row],[Vertex 2]],GroupVertices[Vertex],0)),1,1,"")</f>
        <v>2</v>
      </c>
      <c r="AE508" s="34"/>
      <c r="AF508" s="34"/>
      <c r="AG508" s="34"/>
      <c r="AH508" s="34"/>
      <c r="AI508" s="34"/>
      <c r="AJ508" s="34"/>
      <c r="AK508" s="34"/>
      <c r="AL508" s="34"/>
      <c r="AM508" s="34"/>
    </row>
    <row r="509" spans="1:39" ht="15">
      <c r="A509" s="65" t="s">
        <v>242</v>
      </c>
      <c r="B509" s="65" t="s">
        <v>241</v>
      </c>
      <c r="C509" s="66" t="s">
        <v>2086</v>
      </c>
      <c r="D509" s="67">
        <v>2</v>
      </c>
      <c r="E509" s="68" t="s">
        <v>133</v>
      </c>
      <c r="F509" s="69">
        <v>32</v>
      </c>
      <c r="G509" s="66"/>
      <c r="H509" s="70"/>
      <c r="I509" s="71"/>
      <c r="J509" s="71"/>
      <c r="K509" s="34"/>
      <c r="L509" s="78">
        <v>509</v>
      </c>
      <c r="M509" s="78"/>
      <c r="N509" s="73"/>
      <c r="O509" s="80" t="s">
        <v>259</v>
      </c>
      <c r="P509" s="80" t="s">
        <v>446</v>
      </c>
      <c r="Q509" s="80" t="s">
        <v>811</v>
      </c>
      <c r="R509" s="80" t="s">
        <v>1098</v>
      </c>
      <c r="S509" s="80"/>
      <c r="T509" s="80"/>
      <c r="U509" s="80"/>
      <c r="V509" s="80"/>
      <c r="W509" s="80"/>
      <c r="X509" s="80"/>
      <c r="Y509" s="80"/>
      <c r="Z509" s="80"/>
      <c r="AA509" s="80"/>
      <c r="AB509">
        <v>1</v>
      </c>
      <c r="AC509" s="79" t="str">
        <f>REPLACE(INDEX(GroupVertices[Group],MATCH(Edges[[#This Row],[Vertex 1]],GroupVertices[Vertex],0)),1,1,"")</f>
        <v>2</v>
      </c>
      <c r="AD509" s="79" t="str">
        <f>REPLACE(INDEX(GroupVertices[Group],MATCH(Edges[[#This Row],[Vertex 2]],GroupVertices[Vertex],0)),1,1,"")</f>
        <v>2</v>
      </c>
      <c r="AE509" s="34"/>
      <c r="AF509" s="34"/>
      <c r="AG509" s="34"/>
      <c r="AH509" s="34"/>
      <c r="AI509" s="34"/>
      <c r="AJ509" s="34"/>
      <c r="AK509" s="34"/>
      <c r="AL509" s="34"/>
      <c r="AM509" s="34"/>
    </row>
    <row r="510" spans="1:39" ht="15">
      <c r="A510" s="65" t="s">
        <v>237</v>
      </c>
      <c r="B510" s="65" t="s">
        <v>241</v>
      </c>
      <c r="C510" s="66" t="s">
        <v>2090</v>
      </c>
      <c r="D510" s="67">
        <v>4.4</v>
      </c>
      <c r="E510" s="68" t="s">
        <v>137</v>
      </c>
      <c r="F510" s="69">
        <v>25.5</v>
      </c>
      <c r="G510" s="66"/>
      <c r="H510" s="70"/>
      <c r="I510" s="71"/>
      <c r="J510" s="71"/>
      <c r="K510" s="34"/>
      <c r="L510" s="78">
        <v>510</v>
      </c>
      <c r="M510" s="78"/>
      <c r="N510" s="73"/>
      <c r="O510" s="80" t="s">
        <v>259</v>
      </c>
      <c r="P510" s="80" t="s">
        <v>447</v>
      </c>
      <c r="Q510" s="80" t="s">
        <v>812</v>
      </c>
      <c r="R510" s="80" t="s">
        <v>1099</v>
      </c>
      <c r="S510" s="80"/>
      <c r="T510" s="80"/>
      <c r="U510" s="80"/>
      <c r="V510" s="80"/>
      <c r="W510" s="80"/>
      <c r="X510" s="80"/>
      <c r="Y510" s="80"/>
      <c r="Z510" s="80"/>
      <c r="AA510" s="80"/>
      <c r="AB510">
        <v>4</v>
      </c>
      <c r="AC510" s="79" t="str">
        <f>REPLACE(INDEX(GroupVertices[Group],MATCH(Edges[[#This Row],[Vertex 1]],GroupVertices[Vertex],0)),1,1,"")</f>
        <v>2</v>
      </c>
      <c r="AD510" s="79" t="str">
        <f>REPLACE(INDEX(GroupVertices[Group],MATCH(Edges[[#This Row],[Vertex 2]],GroupVertices[Vertex],0)),1,1,"")</f>
        <v>2</v>
      </c>
      <c r="AE510" s="34"/>
      <c r="AF510" s="34"/>
      <c r="AG510" s="34"/>
      <c r="AH510" s="34"/>
      <c r="AI510" s="34"/>
      <c r="AJ510" s="34"/>
      <c r="AK510" s="34"/>
      <c r="AL510" s="34"/>
      <c r="AM510" s="34"/>
    </row>
    <row r="511" spans="1:39" ht="15">
      <c r="A511" s="65" t="s">
        <v>237</v>
      </c>
      <c r="B511" s="65" t="s">
        <v>241</v>
      </c>
      <c r="C511" s="66" t="s">
        <v>2090</v>
      </c>
      <c r="D511" s="67">
        <v>4.4</v>
      </c>
      <c r="E511" s="68" t="s">
        <v>137</v>
      </c>
      <c r="F511" s="69">
        <v>25.5</v>
      </c>
      <c r="G511" s="66"/>
      <c r="H511" s="70"/>
      <c r="I511" s="71"/>
      <c r="J511" s="71"/>
      <c r="K511" s="34"/>
      <c r="L511" s="78">
        <v>511</v>
      </c>
      <c r="M511" s="78"/>
      <c r="N511" s="73"/>
      <c r="O511" s="80" t="s">
        <v>259</v>
      </c>
      <c r="P511" s="80" t="s">
        <v>448</v>
      </c>
      <c r="Q511" s="80" t="s">
        <v>813</v>
      </c>
      <c r="R511" s="80" t="s">
        <v>1100</v>
      </c>
      <c r="S511" s="80"/>
      <c r="T511" s="80"/>
      <c r="U511" s="80"/>
      <c r="V511" s="80"/>
      <c r="W511" s="80"/>
      <c r="X511" s="80"/>
      <c r="Y511" s="80"/>
      <c r="Z511" s="80"/>
      <c r="AA511" s="80"/>
      <c r="AB511">
        <v>4</v>
      </c>
      <c r="AC511" s="79" t="str">
        <f>REPLACE(INDEX(GroupVertices[Group],MATCH(Edges[[#This Row],[Vertex 1]],GroupVertices[Vertex],0)),1,1,"")</f>
        <v>2</v>
      </c>
      <c r="AD511" s="79" t="str">
        <f>REPLACE(INDEX(GroupVertices[Group],MATCH(Edges[[#This Row],[Vertex 2]],GroupVertices[Vertex],0)),1,1,"")</f>
        <v>2</v>
      </c>
      <c r="AE511" s="34"/>
      <c r="AF511" s="34"/>
      <c r="AG511" s="34"/>
      <c r="AH511" s="34"/>
      <c r="AI511" s="34"/>
      <c r="AJ511" s="34"/>
      <c r="AK511" s="34"/>
      <c r="AL511" s="34"/>
      <c r="AM511" s="34"/>
    </row>
    <row r="512" spans="1:39" ht="15">
      <c r="A512" s="65" t="s">
        <v>237</v>
      </c>
      <c r="B512" s="65" t="s">
        <v>241</v>
      </c>
      <c r="C512" s="66" t="s">
        <v>2090</v>
      </c>
      <c r="D512" s="67">
        <v>4.4</v>
      </c>
      <c r="E512" s="68" t="s">
        <v>137</v>
      </c>
      <c r="F512" s="69">
        <v>25.5</v>
      </c>
      <c r="G512" s="66"/>
      <c r="H512" s="70"/>
      <c r="I512" s="71"/>
      <c r="J512" s="71"/>
      <c r="K512" s="34"/>
      <c r="L512" s="78">
        <v>512</v>
      </c>
      <c r="M512" s="78"/>
      <c r="N512" s="73"/>
      <c r="O512" s="80" t="s">
        <v>259</v>
      </c>
      <c r="P512" s="80" t="s">
        <v>449</v>
      </c>
      <c r="Q512" s="80" t="s">
        <v>814</v>
      </c>
      <c r="R512" s="80" t="s">
        <v>1101</v>
      </c>
      <c r="S512" s="80" t="s">
        <v>1163</v>
      </c>
      <c r="T512" s="80"/>
      <c r="U512" s="80" t="s">
        <v>1175</v>
      </c>
      <c r="V512" s="80"/>
      <c r="W512" s="80"/>
      <c r="X512" s="80"/>
      <c r="Y512" s="80" t="s">
        <v>1188</v>
      </c>
      <c r="Z512" s="80" t="s">
        <v>1198</v>
      </c>
      <c r="AA512" s="80"/>
      <c r="AB512">
        <v>4</v>
      </c>
      <c r="AC512" s="79" t="str">
        <f>REPLACE(INDEX(GroupVertices[Group],MATCH(Edges[[#This Row],[Vertex 1]],GroupVertices[Vertex],0)),1,1,"")</f>
        <v>2</v>
      </c>
      <c r="AD512" s="79" t="str">
        <f>REPLACE(INDEX(GroupVertices[Group],MATCH(Edges[[#This Row],[Vertex 2]],GroupVertices[Vertex],0)),1,1,"")</f>
        <v>2</v>
      </c>
      <c r="AE512" s="34"/>
      <c r="AF512" s="34"/>
      <c r="AG512" s="34"/>
      <c r="AH512" s="34"/>
      <c r="AI512" s="34"/>
      <c r="AJ512" s="34"/>
      <c r="AK512" s="34"/>
      <c r="AL512" s="34"/>
      <c r="AM512" s="34"/>
    </row>
    <row r="513" spans="1:39" ht="15">
      <c r="A513" s="65" t="s">
        <v>237</v>
      </c>
      <c r="B513" s="65" t="s">
        <v>241</v>
      </c>
      <c r="C513" s="66" t="s">
        <v>2090</v>
      </c>
      <c r="D513" s="67">
        <v>4.4</v>
      </c>
      <c r="E513" s="68" t="s">
        <v>137</v>
      </c>
      <c r="F513" s="69">
        <v>25.5</v>
      </c>
      <c r="G513" s="66"/>
      <c r="H513" s="70"/>
      <c r="I513" s="71"/>
      <c r="J513" s="71"/>
      <c r="K513" s="34"/>
      <c r="L513" s="78">
        <v>513</v>
      </c>
      <c r="M513" s="78"/>
      <c r="N513" s="73"/>
      <c r="O513" s="80" t="s">
        <v>259</v>
      </c>
      <c r="P513" s="80" t="s">
        <v>450</v>
      </c>
      <c r="Q513" s="80" t="s">
        <v>815</v>
      </c>
      <c r="R513" s="80" t="s">
        <v>1102</v>
      </c>
      <c r="S513" s="80"/>
      <c r="T513" s="80"/>
      <c r="U513" s="80"/>
      <c r="V513" s="80"/>
      <c r="W513" s="80"/>
      <c r="X513" s="80"/>
      <c r="Y513" s="80"/>
      <c r="Z513" s="80"/>
      <c r="AA513" s="80"/>
      <c r="AB513">
        <v>4</v>
      </c>
      <c r="AC513" s="79" t="str">
        <f>REPLACE(INDEX(GroupVertices[Group],MATCH(Edges[[#This Row],[Vertex 1]],GroupVertices[Vertex],0)),1,1,"")</f>
        <v>2</v>
      </c>
      <c r="AD513" s="79" t="str">
        <f>REPLACE(INDEX(GroupVertices[Group],MATCH(Edges[[#This Row],[Vertex 2]],GroupVertices[Vertex],0)),1,1,"")</f>
        <v>2</v>
      </c>
      <c r="AE513" s="34"/>
      <c r="AF513" s="34"/>
      <c r="AG513" s="34"/>
      <c r="AH513" s="34"/>
      <c r="AI513" s="34"/>
      <c r="AJ513" s="34"/>
      <c r="AK513" s="34"/>
      <c r="AL513" s="34"/>
      <c r="AM513" s="34"/>
    </row>
    <row r="514" spans="1:39" ht="15">
      <c r="A514" s="65" t="s">
        <v>240</v>
      </c>
      <c r="B514" s="65" t="s">
        <v>241</v>
      </c>
      <c r="C514" s="66" t="s">
        <v>2087</v>
      </c>
      <c r="D514" s="67">
        <v>2.8</v>
      </c>
      <c r="E514" s="68" t="s">
        <v>137</v>
      </c>
      <c r="F514" s="69">
        <v>29.833333333333332</v>
      </c>
      <c r="G514" s="66"/>
      <c r="H514" s="70"/>
      <c r="I514" s="71"/>
      <c r="J514" s="71"/>
      <c r="K514" s="34"/>
      <c r="L514" s="78">
        <v>514</v>
      </c>
      <c r="M514" s="78"/>
      <c r="N514" s="73"/>
      <c r="O514" s="80" t="s">
        <v>259</v>
      </c>
      <c r="P514" s="80" t="s">
        <v>451</v>
      </c>
      <c r="Q514" s="80" t="s">
        <v>816</v>
      </c>
      <c r="R514" s="80" t="s">
        <v>1103</v>
      </c>
      <c r="S514" s="80"/>
      <c r="T514" s="80"/>
      <c r="U514" s="80"/>
      <c r="V514" s="80"/>
      <c r="W514" s="80"/>
      <c r="X514" s="80"/>
      <c r="Y514" s="80"/>
      <c r="Z514" s="80"/>
      <c r="AA514" s="80"/>
      <c r="AB514">
        <v>2</v>
      </c>
      <c r="AC514" s="79" t="str">
        <f>REPLACE(INDEX(GroupVertices[Group],MATCH(Edges[[#This Row],[Vertex 1]],GroupVertices[Vertex],0)),1,1,"")</f>
        <v>2</v>
      </c>
      <c r="AD514" s="79" t="str">
        <f>REPLACE(INDEX(GroupVertices[Group],MATCH(Edges[[#This Row],[Vertex 2]],GroupVertices[Vertex],0)),1,1,"")</f>
        <v>2</v>
      </c>
      <c r="AE514" s="34"/>
      <c r="AF514" s="34"/>
      <c r="AG514" s="34"/>
      <c r="AH514" s="34"/>
      <c r="AI514" s="34"/>
      <c r="AJ514" s="34"/>
      <c r="AK514" s="34"/>
      <c r="AL514" s="34"/>
      <c r="AM514" s="34"/>
    </row>
    <row r="515" spans="1:39" ht="15">
      <c r="A515" s="65" t="s">
        <v>240</v>
      </c>
      <c r="B515" s="65" t="s">
        <v>241</v>
      </c>
      <c r="C515" s="66" t="s">
        <v>2087</v>
      </c>
      <c r="D515" s="67">
        <v>2.8</v>
      </c>
      <c r="E515" s="68" t="s">
        <v>137</v>
      </c>
      <c r="F515" s="69">
        <v>29.833333333333332</v>
      </c>
      <c r="G515" s="66"/>
      <c r="H515" s="70"/>
      <c r="I515" s="71"/>
      <c r="J515" s="71"/>
      <c r="K515" s="34"/>
      <c r="L515" s="78">
        <v>515</v>
      </c>
      <c r="M515" s="78"/>
      <c r="N515" s="73"/>
      <c r="O515" s="80" t="s">
        <v>259</v>
      </c>
      <c r="P515" s="80" t="s">
        <v>452</v>
      </c>
      <c r="Q515" s="80" t="s">
        <v>817</v>
      </c>
      <c r="R515" s="80" t="s">
        <v>1104</v>
      </c>
      <c r="S515" s="80"/>
      <c r="T515" s="80"/>
      <c r="U515" s="80"/>
      <c r="V515" s="80"/>
      <c r="W515" s="80"/>
      <c r="X515" s="80"/>
      <c r="Y515" s="80"/>
      <c r="Z515" s="80"/>
      <c r="AA515" s="80"/>
      <c r="AB515">
        <v>2</v>
      </c>
      <c r="AC515" s="79" t="str">
        <f>REPLACE(INDEX(GroupVertices[Group],MATCH(Edges[[#This Row],[Vertex 1]],GroupVertices[Vertex],0)),1,1,"")</f>
        <v>2</v>
      </c>
      <c r="AD515" s="79" t="str">
        <f>REPLACE(INDEX(GroupVertices[Group],MATCH(Edges[[#This Row],[Vertex 2]],GroupVertices[Vertex],0)),1,1,"")</f>
        <v>2</v>
      </c>
      <c r="AE515" s="34"/>
      <c r="AF515" s="34"/>
      <c r="AG515" s="34"/>
      <c r="AH515" s="34"/>
      <c r="AI515" s="34"/>
      <c r="AJ515" s="34"/>
      <c r="AK515" s="34"/>
      <c r="AL515" s="34"/>
      <c r="AM515" s="34"/>
    </row>
    <row r="516" spans="1:39" ht="15">
      <c r="A516" s="65" t="s">
        <v>242</v>
      </c>
      <c r="B516" s="65" t="s">
        <v>243</v>
      </c>
      <c r="C516" s="66" t="s">
        <v>2086</v>
      </c>
      <c r="D516" s="67">
        <v>2</v>
      </c>
      <c r="E516" s="68" t="s">
        <v>133</v>
      </c>
      <c r="F516" s="69">
        <v>32</v>
      </c>
      <c r="G516" s="66"/>
      <c r="H516" s="70"/>
      <c r="I516" s="71"/>
      <c r="J516" s="71"/>
      <c r="K516" s="34"/>
      <c r="L516" s="78">
        <v>516</v>
      </c>
      <c r="M516" s="78"/>
      <c r="N516" s="73"/>
      <c r="O516" s="80" t="s">
        <v>259</v>
      </c>
      <c r="P516" s="80" t="s">
        <v>453</v>
      </c>
      <c r="Q516" s="80" t="s">
        <v>818</v>
      </c>
      <c r="R516" s="80" t="s">
        <v>1105</v>
      </c>
      <c r="S516" s="80"/>
      <c r="T516" s="80"/>
      <c r="U516" s="80"/>
      <c r="V516" s="80"/>
      <c r="W516" s="80"/>
      <c r="X516" s="80"/>
      <c r="Y516" s="80"/>
      <c r="Z516" s="80"/>
      <c r="AA516" s="80"/>
      <c r="AB516">
        <v>1</v>
      </c>
      <c r="AC516" s="79" t="str">
        <f>REPLACE(INDEX(GroupVertices[Group],MATCH(Edges[[#This Row],[Vertex 1]],GroupVertices[Vertex],0)),1,1,"")</f>
        <v>2</v>
      </c>
      <c r="AD516" s="79" t="str">
        <f>REPLACE(INDEX(GroupVertices[Group],MATCH(Edges[[#This Row],[Vertex 2]],GroupVertices[Vertex],0)),1,1,"")</f>
        <v>2</v>
      </c>
      <c r="AE516" s="34"/>
      <c r="AF516" s="34"/>
      <c r="AG516" s="34"/>
      <c r="AH516" s="34"/>
      <c r="AI516" s="34"/>
      <c r="AJ516" s="34"/>
      <c r="AK516" s="34"/>
      <c r="AL516" s="34"/>
      <c r="AM516" s="34"/>
    </row>
    <row r="517" spans="1:39" ht="15">
      <c r="A517" s="65" t="s">
        <v>242</v>
      </c>
      <c r="B517" s="65" t="s">
        <v>231</v>
      </c>
      <c r="C517" s="66" t="s">
        <v>2086</v>
      </c>
      <c r="D517" s="67">
        <v>2</v>
      </c>
      <c r="E517" s="68" t="s">
        <v>133</v>
      </c>
      <c r="F517" s="69">
        <v>32</v>
      </c>
      <c r="G517" s="66"/>
      <c r="H517" s="70"/>
      <c r="I517" s="71"/>
      <c r="J517" s="71"/>
      <c r="K517" s="34"/>
      <c r="L517" s="78">
        <v>517</v>
      </c>
      <c r="M517" s="78"/>
      <c r="N517" s="73"/>
      <c r="O517" s="80" t="s">
        <v>259</v>
      </c>
      <c r="P517" s="80" t="s">
        <v>454</v>
      </c>
      <c r="Q517" s="80" t="s">
        <v>819</v>
      </c>
      <c r="R517" s="80" t="s">
        <v>1106</v>
      </c>
      <c r="S517" s="80"/>
      <c r="T517" s="80"/>
      <c r="U517" s="80"/>
      <c r="V517" s="80"/>
      <c r="W517" s="80"/>
      <c r="X517" s="80"/>
      <c r="Y517" s="80"/>
      <c r="Z517" s="80"/>
      <c r="AA517" s="80"/>
      <c r="AB517">
        <v>1</v>
      </c>
      <c r="AC517" s="79" t="str">
        <f>REPLACE(INDEX(GroupVertices[Group],MATCH(Edges[[#This Row],[Vertex 1]],GroupVertices[Vertex],0)),1,1,"")</f>
        <v>2</v>
      </c>
      <c r="AD517" s="79" t="str">
        <f>REPLACE(INDEX(GroupVertices[Group],MATCH(Edges[[#This Row],[Vertex 2]],GroupVertices[Vertex],0)),1,1,"")</f>
        <v>2</v>
      </c>
      <c r="AE517" s="34"/>
      <c r="AF517" s="34"/>
      <c r="AG517" s="34"/>
      <c r="AH517" s="34"/>
      <c r="AI517" s="34"/>
      <c r="AJ517" s="34"/>
      <c r="AK517" s="34"/>
      <c r="AL517" s="34"/>
      <c r="AM517" s="34"/>
    </row>
    <row r="518" spans="1:39" ht="15">
      <c r="A518" s="65" t="s">
        <v>240</v>
      </c>
      <c r="B518" s="65" t="s">
        <v>242</v>
      </c>
      <c r="C518" s="66" t="s">
        <v>2086</v>
      </c>
      <c r="D518" s="67">
        <v>2</v>
      </c>
      <c r="E518" s="68" t="s">
        <v>133</v>
      </c>
      <c r="F518" s="69">
        <v>32</v>
      </c>
      <c r="G518" s="66"/>
      <c r="H518" s="70"/>
      <c r="I518" s="71"/>
      <c r="J518" s="71"/>
      <c r="K518" s="34"/>
      <c r="L518" s="78">
        <v>518</v>
      </c>
      <c r="M518" s="78"/>
      <c r="N518" s="73"/>
      <c r="O518" s="80" t="s">
        <v>259</v>
      </c>
      <c r="P518" s="80" t="s">
        <v>455</v>
      </c>
      <c r="Q518" s="80" t="s">
        <v>820</v>
      </c>
      <c r="R518" s="80" t="s">
        <v>1107</v>
      </c>
      <c r="S518" s="80"/>
      <c r="T518" s="80"/>
      <c r="U518" s="80"/>
      <c r="V518" s="80"/>
      <c r="W518" s="80"/>
      <c r="X518" s="80"/>
      <c r="Y518" s="80"/>
      <c r="Z518" s="80"/>
      <c r="AA518" s="80"/>
      <c r="AB518">
        <v>1</v>
      </c>
      <c r="AC518" s="79" t="str">
        <f>REPLACE(INDEX(GroupVertices[Group],MATCH(Edges[[#This Row],[Vertex 1]],GroupVertices[Vertex],0)),1,1,"")</f>
        <v>2</v>
      </c>
      <c r="AD518" s="79" t="str">
        <f>REPLACE(INDEX(GroupVertices[Group],MATCH(Edges[[#This Row],[Vertex 2]],GroupVertices[Vertex],0)),1,1,"")</f>
        <v>2</v>
      </c>
      <c r="AE518" s="34"/>
      <c r="AF518" s="34"/>
      <c r="AG518" s="34"/>
      <c r="AH518" s="34"/>
      <c r="AI518" s="34"/>
      <c r="AJ518" s="34"/>
      <c r="AK518" s="34"/>
      <c r="AL518" s="34"/>
      <c r="AM518" s="34"/>
    </row>
    <row r="519" spans="1:39" ht="15">
      <c r="A519" s="65" t="s">
        <v>212</v>
      </c>
      <c r="B519" s="65" t="s">
        <v>257</v>
      </c>
      <c r="C519" s="66" t="s">
        <v>2086</v>
      </c>
      <c r="D519" s="67">
        <v>2</v>
      </c>
      <c r="E519" s="68" t="s">
        <v>133</v>
      </c>
      <c r="F519" s="69">
        <v>32</v>
      </c>
      <c r="G519" s="66"/>
      <c r="H519" s="70"/>
      <c r="I519" s="71"/>
      <c r="J519" s="71"/>
      <c r="K519" s="34"/>
      <c r="L519" s="78">
        <v>519</v>
      </c>
      <c r="M519" s="78"/>
      <c r="N519" s="73"/>
      <c r="O519" s="80" t="s">
        <v>259</v>
      </c>
      <c r="P519" s="80" t="s">
        <v>369</v>
      </c>
      <c r="Q519" s="80" t="s">
        <v>686</v>
      </c>
      <c r="R519" s="80" t="s">
        <v>1017</v>
      </c>
      <c r="S519" s="80"/>
      <c r="T519" s="80"/>
      <c r="U519" s="80"/>
      <c r="V519" s="80"/>
      <c r="W519" s="80"/>
      <c r="X519" s="80"/>
      <c r="Y519" s="80"/>
      <c r="Z519" s="80"/>
      <c r="AA519" s="80"/>
      <c r="AB519">
        <v>1</v>
      </c>
      <c r="AC519" s="79" t="str">
        <f>REPLACE(INDEX(GroupVertices[Group],MATCH(Edges[[#This Row],[Vertex 1]],GroupVertices[Vertex],0)),1,1,"")</f>
        <v>4</v>
      </c>
      <c r="AD519" s="79" t="str">
        <f>REPLACE(INDEX(GroupVertices[Group],MATCH(Edges[[#This Row],[Vertex 2]],GroupVertices[Vertex],0)),1,1,"")</f>
        <v>5</v>
      </c>
      <c r="AE519" s="34"/>
      <c r="AF519" s="34"/>
      <c r="AG519" s="34"/>
      <c r="AH519" s="34"/>
      <c r="AI519" s="34"/>
      <c r="AJ519" s="34"/>
      <c r="AK519" s="34"/>
      <c r="AL519" s="34"/>
      <c r="AM519" s="34"/>
    </row>
    <row r="520" spans="1:39" ht="15">
      <c r="A520" s="65" t="s">
        <v>243</v>
      </c>
      <c r="B520" s="65" t="s">
        <v>257</v>
      </c>
      <c r="C520" s="66" t="s">
        <v>2087</v>
      </c>
      <c r="D520" s="67">
        <v>2.8</v>
      </c>
      <c r="E520" s="68" t="s">
        <v>137</v>
      </c>
      <c r="F520" s="69">
        <v>29.833333333333332</v>
      </c>
      <c r="G520" s="66"/>
      <c r="H520" s="70"/>
      <c r="I520" s="71"/>
      <c r="J520" s="71"/>
      <c r="K520" s="34"/>
      <c r="L520" s="78">
        <v>520</v>
      </c>
      <c r="M520" s="78"/>
      <c r="N520" s="73"/>
      <c r="O520" s="80" t="s">
        <v>259</v>
      </c>
      <c r="P520" s="80" t="s">
        <v>456</v>
      </c>
      <c r="Q520" s="80" t="s">
        <v>821</v>
      </c>
      <c r="R520" s="80" t="s">
        <v>1108</v>
      </c>
      <c r="S520" s="80"/>
      <c r="T520" s="80"/>
      <c r="U520" s="80"/>
      <c r="V520" s="80"/>
      <c r="W520" s="80"/>
      <c r="X520" s="80"/>
      <c r="Y520" s="80"/>
      <c r="Z520" s="80"/>
      <c r="AA520" s="80"/>
      <c r="AB520">
        <v>2</v>
      </c>
      <c r="AC520" s="79" t="str">
        <f>REPLACE(INDEX(GroupVertices[Group],MATCH(Edges[[#This Row],[Vertex 1]],GroupVertices[Vertex],0)),1,1,"")</f>
        <v>2</v>
      </c>
      <c r="AD520" s="79" t="str">
        <f>REPLACE(INDEX(GroupVertices[Group],MATCH(Edges[[#This Row],[Vertex 2]],GroupVertices[Vertex],0)),1,1,"")</f>
        <v>5</v>
      </c>
      <c r="AE520" s="34"/>
      <c r="AF520" s="34"/>
      <c r="AG520" s="34"/>
      <c r="AH520" s="34"/>
      <c r="AI520" s="34"/>
      <c r="AJ520" s="34"/>
      <c r="AK520" s="34"/>
      <c r="AL520" s="34"/>
      <c r="AM520" s="34"/>
    </row>
    <row r="521" spans="1:39" ht="15">
      <c r="A521" s="65" t="s">
        <v>243</v>
      </c>
      <c r="B521" s="65" t="s">
        <v>257</v>
      </c>
      <c r="C521" s="66" t="s">
        <v>2087</v>
      </c>
      <c r="D521" s="67">
        <v>2.8</v>
      </c>
      <c r="E521" s="68" t="s">
        <v>137</v>
      </c>
      <c r="F521" s="69">
        <v>29.833333333333332</v>
      </c>
      <c r="G521" s="66"/>
      <c r="H521" s="70"/>
      <c r="I521" s="71"/>
      <c r="J521" s="71"/>
      <c r="K521" s="34"/>
      <c r="L521" s="78">
        <v>521</v>
      </c>
      <c r="M521" s="78"/>
      <c r="N521" s="73"/>
      <c r="O521" s="80" t="s">
        <v>259</v>
      </c>
      <c r="P521" s="80" t="s">
        <v>456</v>
      </c>
      <c r="Q521" s="80" t="s">
        <v>822</v>
      </c>
      <c r="R521" s="80" t="s">
        <v>1108</v>
      </c>
      <c r="S521" s="80"/>
      <c r="T521" s="80"/>
      <c r="U521" s="80"/>
      <c r="V521" s="80"/>
      <c r="W521" s="80"/>
      <c r="X521" s="80"/>
      <c r="Y521" s="80"/>
      <c r="Z521" s="80"/>
      <c r="AA521" s="80"/>
      <c r="AB521">
        <v>2</v>
      </c>
      <c r="AC521" s="79" t="str">
        <f>REPLACE(INDEX(GroupVertices[Group],MATCH(Edges[[#This Row],[Vertex 1]],GroupVertices[Vertex],0)),1,1,"")</f>
        <v>2</v>
      </c>
      <c r="AD521" s="79" t="str">
        <f>REPLACE(INDEX(GroupVertices[Group],MATCH(Edges[[#This Row],[Vertex 2]],GroupVertices[Vertex],0)),1,1,"")</f>
        <v>5</v>
      </c>
      <c r="AE521" s="34"/>
      <c r="AF521" s="34"/>
      <c r="AG521" s="34"/>
      <c r="AH521" s="34"/>
      <c r="AI521" s="34"/>
      <c r="AJ521" s="34"/>
      <c r="AK521" s="34"/>
      <c r="AL521" s="34"/>
      <c r="AM521" s="34"/>
    </row>
    <row r="522" spans="1:39" ht="15">
      <c r="A522" s="65" t="s">
        <v>236</v>
      </c>
      <c r="B522" s="65" t="s">
        <v>257</v>
      </c>
      <c r="C522" s="66" t="s">
        <v>2086</v>
      </c>
      <c r="D522" s="67">
        <v>2</v>
      </c>
      <c r="E522" s="68" t="s">
        <v>133</v>
      </c>
      <c r="F522" s="69">
        <v>32</v>
      </c>
      <c r="G522" s="66"/>
      <c r="H522" s="70"/>
      <c r="I522" s="71"/>
      <c r="J522" s="71"/>
      <c r="K522" s="34"/>
      <c r="L522" s="78">
        <v>522</v>
      </c>
      <c r="M522" s="78"/>
      <c r="N522" s="73"/>
      <c r="O522" s="80" t="s">
        <v>259</v>
      </c>
      <c r="P522" s="80" t="s">
        <v>369</v>
      </c>
      <c r="Q522" s="80" t="s">
        <v>691</v>
      </c>
      <c r="R522" s="80" t="s">
        <v>1017</v>
      </c>
      <c r="S522" s="80"/>
      <c r="T522" s="80"/>
      <c r="U522" s="80"/>
      <c r="V522" s="80"/>
      <c r="W522" s="80"/>
      <c r="X522" s="80"/>
      <c r="Y522" s="80"/>
      <c r="Z522" s="80"/>
      <c r="AA522" s="80"/>
      <c r="AB522">
        <v>1</v>
      </c>
      <c r="AC522" s="79" t="str">
        <f>REPLACE(INDEX(GroupVertices[Group],MATCH(Edges[[#This Row],[Vertex 1]],GroupVertices[Vertex],0)),1,1,"")</f>
        <v>4</v>
      </c>
      <c r="AD522" s="79" t="str">
        <f>REPLACE(INDEX(GroupVertices[Group],MATCH(Edges[[#This Row],[Vertex 2]],GroupVertices[Vertex],0)),1,1,"")</f>
        <v>5</v>
      </c>
      <c r="AE522" s="34"/>
      <c r="AF522" s="34"/>
      <c r="AG522" s="34"/>
      <c r="AH522" s="34"/>
      <c r="AI522" s="34"/>
      <c r="AJ522" s="34"/>
      <c r="AK522" s="34"/>
      <c r="AL522" s="34"/>
      <c r="AM522" s="34"/>
    </row>
    <row r="523" spans="1:39" ht="15">
      <c r="A523" s="65" t="s">
        <v>244</v>
      </c>
      <c r="B523" s="65" t="s">
        <v>257</v>
      </c>
      <c r="C523" s="66" t="s">
        <v>2086</v>
      </c>
      <c r="D523" s="67">
        <v>2</v>
      </c>
      <c r="E523" s="68" t="s">
        <v>133</v>
      </c>
      <c r="F523" s="69">
        <v>32</v>
      </c>
      <c r="G523" s="66"/>
      <c r="H523" s="70"/>
      <c r="I523" s="71"/>
      <c r="J523" s="71"/>
      <c r="K523" s="34"/>
      <c r="L523" s="78">
        <v>523</v>
      </c>
      <c r="M523" s="78"/>
      <c r="N523" s="73"/>
      <c r="O523" s="80" t="s">
        <v>259</v>
      </c>
      <c r="P523" s="80" t="s">
        <v>456</v>
      </c>
      <c r="Q523" s="80" t="s">
        <v>823</v>
      </c>
      <c r="R523" s="80" t="s">
        <v>1108</v>
      </c>
      <c r="S523" s="80"/>
      <c r="T523" s="80"/>
      <c r="U523" s="80"/>
      <c r="V523" s="80"/>
      <c r="W523" s="80"/>
      <c r="X523" s="80"/>
      <c r="Y523" s="80"/>
      <c r="Z523" s="80"/>
      <c r="AA523" s="80"/>
      <c r="AB523">
        <v>1</v>
      </c>
      <c r="AC523" s="79" t="str">
        <f>REPLACE(INDEX(GroupVertices[Group],MATCH(Edges[[#This Row],[Vertex 1]],GroupVertices[Vertex],0)),1,1,"")</f>
        <v>2</v>
      </c>
      <c r="AD523" s="79" t="str">
        <f>REPLACE(INDEX(GroupVertices[Group],MATCH(Edges[[#This Row],[Vertex 2]],GroupVertices[Vertex],0)),1,1,"")</f>
        <v>5</v>
      </c>
      <c r="AE523" s="34"/>
      <c r="AF523" s="34"/>
      <c r="AG523" s="34"/>
      <c r="AH523" s="34"/>
      <c r="AI523" s="34"/>
      <c r="AJ523" s="34"/>
      <c r="AK523" s="34"/>
      <c r="AL523" s="34"/>
      <c r="AM523" s="34"/>
    </row>
    <row r="524" spans="1:39" ht="15">
      <c r="A524" s="65" t="s">
        <v>210</v>
      </c>
      <c r="B524" s="65" t="s">
        <v>221</v>
      </c>
      <c r="C524" s="66" t="s">
        <v>2086</v>
      </c>
      <c r="D524" s="67">
        <v>2</v>
      </c>
      <c r="E524" s="68" t="s">
        <v>133</v>
      </c>
      <c r="F524" s="69">
        <v>32</v>
      </c>
      <c r="G524" s="66"/>
      <c r="H524" s="70"/>
      <c r="I524" s="71"/>
      <c r="J524" s="71"/>
      <c r="K524" s="34"/>
      <c r="L524" s="78">
        <v>524</v>
      </c>
      <c r="M524" s="78"/>
      <c r="N524" s="73"/>
      <c r="O524" s="80" t="s">
        <v>259</v>
      </c>
      <c r="P524" s="80" t="s">
        <v>457</v>
      </c>
      <c r="Q524" s="80" t="s">
        <v>824</v>
      </c>
      <c r="R524" s="80" t="s">
        <v>1109</v>
      </c>
      <c r="S524" s="80"/>
      <c r="T524" s="80"/>
      <c r="U524" s="80"/>
      <c r="V524" s="80"/>
      <c r="W524" s="80"/>
      <c r="X524" s="80"/>
      <c r="Y524" s="80"/>
      <c r="Z524" s="80"/>
      <c r="AA524" s="80"/>
      <c r="AB524">
        <v>1</v>
      </c>
      <c r="AC524" s="79" t="str">
        <f>REPLACE(INDEX(GroupVertices[Group],MATCH(Edges[[#This Row],[Vertex 1]],GroupVertices[Vertex],0)),1,1,"")</f>
        <v>4</v>
      </c>
      <c r="AD524" s="79" t="str">
        <f>REPLACE(INDEX(GroupVertices[Group],MATCH(Edges[[#This Row],[Vertex 2]],GroupVertices[Vertex],0)),1,1,"")</f>
        <v>2</v>
      </c>
      <c r="AE524" s="34"/>
      <c r="AF524" s="34"/>
      <c r="AG524" s="34"/>
      <c r="AH524" s="34"/>
      <c r="AI524" s="34"/>
      <c r="AJ524" s="34"/>
      <c r="AK524" s="34"/>
      <c r="AL524" s="34"/>
      <c r="AM524" s="34"/>
    </row>
    <row r="525" spans="1:39" ht="15">
      <c r="A525" s="65" t="s">
        <v>201</v>
      </c>
      <c r="B525" s="65" t="s">
        <v>221</v>
      </c>
      <c r="C525" s="66" t="s">
        <v>2087</v>
      </c>
      <c r="D525" s="67">
        <v>2.8</v>
      </c>
      <c r="E525" s="68" t="s">
        <v>137</v>
      </c>
      <c r="F525" s="69">
        <v>29.833333333333332</v>
      </c>
      <c r="G525" s="66"/>
      <c r="H525" s="70"/>
      <c r="I525" s="71"/>
      <c r="J525" s="71"/>
      <c r="K525" s="34"/>
      <c r="L525" s="78">
        <v>525</v>
      </c>
      <c r="M525" s="78"/>
      <c r="N525" s="73"/>
      <c r="O525" s="80" t="s">
        <v>259</v>
      </c>
      <c r="P525" s="80" t="s">
        <v>344</v>
      </c>
      <c r="Q525" s="80" t="s">
        <v>660</v>
      </c>
      <c r="R525" s="80" t="s">
        <v>987</v>
      </c>
      <c r="S525" s="80"/>
      <c r="T525" s="80"/>
      <c r="U525" s="80"/>
      <c r="V525" s="80"/>
      <c r="W525" s="80"/>
      <c r="X525" s="80"/>
      <c r="Y525" s="80"/>
      <c r="Z525" s="80"/>
      <c r="AA525" s="80"/>
      <c r="AB525">
        <v>2</v>
      </c>
      <c r="AC525" s="79" t="str">
        <f>REPLACE(INDEX(GroupVertices[Group],MATCH(Edges[[#This Row],[Vertex 1]],GroupVertices[Vertex],0)),1,1,"")</f>
        <v>3</v>
      </c>
      <c r="AD525" s="79" t="str">
        <f>REPLACE(INDEX(GroupVertices[Group],MATCH(Edges[[#This Row],[Vertex 2]],GroupVertices[Vertex],0)),1,1,"")</f>
        <v>2</v>
      </c>
      <c r="AE525" s="34"/>
      <c r="AF525" s="34"/>
      <c r="AG525" s="34"/>
      <c r="AH525" s="34"/>
      <c r="AI525" s="34"/>
      <c r="AJ525" s="34"/>
      <c r="AK525" s="34"/>
      <c r="AL525" s="34"/>
      <c r="AM525" s="34"/>
    </row>
    <row r="526" spans="1:39" ht="15">
      <c r="A526" s="65" t="s">
        <v>201</v>
      </c>
      <c r="B526" s="65" t="s">
        <v>221</v>
      </c>
      <c r="C526" s="66" t="s">
        <v>2087</v>
      </c>
      <c r="D526" s="67">
        <v>2.8</v>
      </c>
      <c r="E526" s="68" t="s">
        <v>137</v>
      </c>
      <c r="F526" s="69">
        <v>29.833333333333332</v>
      </c>
      <c r="G526" s="66"/>
      <c r="H526" s="70"/>
      <c r="I526" s="71"/>
      <c r="J526" s="71"/>
      <c r="K526" s="34"/>
      <c r="L526" s="78">
        <v>526</v>
      </c>
      <c r="M526" s="78"/>
      <c r="N526" s="73"/>
      <c r="O526" s="80" t="s">
        <v>259</v>
      </c>
      <c r="P526" s="80" t="s">
        <v>458</v>
      </c>
      <c r="Q526" s="80" t="s">
        <v>825</v>
      </c>
      <c r="R526" s="80" t="s">
        <v>1110</v>
      </c>
      <c r="S526" s="80"/>
      <c r="T526" s="80"/>
      <c r="U526" s="80"/>
      <c r="V526" s="80"/>
      <c r="W526" s="80"/>
      <c r="X526" s="80"/>
      <c r="Y526" s="80"/>
      <c r="Z526" s="80"/>
      <c r="AA526" s="80"/>
      <c r="AB526">
        <v>2</v>
      </c>
      <c r="AC526" s="79" t="str">
        <f>REPLACE(INDEX(GroupVertices[Group],MATCH(Edges[[#This Row],[Vertex 1]],GroupVertices[Vertex],0)),1,1,"")</f>
        <v>3</v>
      </c>
      <c r="AD526" s="79" t="str">
        <f>REPLACE(INDEX(GroupVertices[Group],MATCH(Edges[[#This Row],[Vertex 2]],GroupVertices[Vertex],0)),1,1,"")</f>
        <v>2</v>
      </c>
      <c r="AE526" s="34"/>
      <c r="AF526" s="34"/>
      <c r="AG526" s="34"/>
      <c r="AH526" s="34"/>
      <c r="AI526" s="34"/>
      <c r="AJ526" s="34"/>
      <c r="AK526" s="34"/>
      <c r="AL526" s="34"/>
      <c r="AM526" s="34"/>
    </row>
    <row r="527" spans="1:39" ht="15">
      <c r="A527" s="65" t="s">
        <v>215</v>
      </c>
      <c r="B527" s="65" t="s">
        <v>221</v>
      </c>
      <c r="C527" s="66" t="s">
        <v>2086</v>
      </c>
      <c r="D527" s="67">
        <v>2</v>
      </c>
      <c r="E527" s="68" t="s">
        <v>133</v>
      </c>
      <c r="F527" s="69">
        <v>32</v>
      </c>
      <c r="G527" s="66"/>
      <c r="H527" s="70"/>
      <c r="I527" s="71"/>
      <c r="J527" s="71"/>
      <c r="K527" s="34"/>
      <c r="L527" s="78">
        <v>527</v>
      </c>
      <c r="M527" s="78"/>
      <c r="N527" s="73"/>
      <c r="O527" s="80" t="s">
        <v>259</v>
      </c>
      <c r="P527" s="80" t="s">
        <v>317</v>
      </c>
      <c r="Q527" s="80" t="s">
        <v>606</v>
      </c>
      <c r="R527" s="80" t="s">
        <v>956</v>
      </c>
      <c r="S527" s="80"/>
      <c r="T527" s="80"/>
      <c r="U527" s="80"/>
      <c r="V527" s="80"/>
      <c r="W527" s="80"/>
      <c r="X527" s="80"/>
      <c r="Y527" s="80"/>
      <c r="Z527" s="80"/>
      <c r="AA527" s="80"/>
      <c r="AB527">
        <v>1</v>
      </c>
      <c r="AC527" s="79" t="str">
        <f>REPLACE(INDEX(GroupVertices[Group],MATCH(Edges[[#This Row],[Vertex 1]],GroupVertices[Vertex],0)),1,1,"")</f>
        <v>4</v>
      </c>
      <c r="AD527" s="79" t="str">
        <f>REPLACE(INDEX(GroupVertices[Group],MATCH(Edges[[#This Row],[Vertex 2]],GroupVertices[Vertex],0)),1,1,"")</f>
        <v>2</v>
      </c>
      <c r="AE527" s="34"/>
      <c r="AF527" s="34"/>
      <c r="AG527" s="34"/>
      <c r="AH527" s="34"/>
      <c r="AI527" s="34"/>
      <c r="AJ527" s="34"/>
      <c r="AK527" s="34"/>
      <c r="AL527" s="34"/>
      <c r="AM527" s="34"/>
    </row>
    <row r="528" spans="1:39" ht="15">
      <c r="A528" s="65" t="s">
        <v>216</v>
      </c>
      <c r="B528" s="65" t="s">
        <v>221</v>
      </c>
      <c r="C528" s="66" t="s">
        <v>2086</v>
      </c>
      <c r="D528" s="67">
        <v>2</v>
      </c>
      <c r="E528" s="68" t="s">
        <v>133</v>
      </c>
      <c r="F528" s="69">
        <v>32</v>
      </c>
      <c r="G528" s="66"/>
      <c r="H528" s="70"/>
      <c r="I528" s="71"/>
      <c r="J528" s="71"/>
      <c r="K528" s="34"/>
      <c r="L528" s="78">
        <v>528</v>
      </c>
      <c r="M528" s="78"/>
      <c r="N528" s="73"/>
      <c r="O528" s="80" t="s">
        <v>259</v>
      </c>
      <c r="P528" s="80" t="s">
        <v>316</v>
      </c>
      <c r="Q528" s="80" t="s">
        <v>608</v>
      </c>
      <c r="R528" s="80" t="s">
        <v>955</v>
      </c>
      <c r="S528" s="80"/>
      <c r="T528" s="80"/>
      <c r="U528" s="80"/>
      <c r="V528" s="80"/>
      <c r="W528" s="80"/>
      <c r="X528" s="80"/>
      <c r="Y528" s="80"/>
      <c r="Z528" s="80"/>
      <c r="AA528" s="80"/>
      <c r="AB528">
        <v>1</v>
      </c>
      <c r="AC528" s="79" t="str">
        <f>REPLACE(INDEX(GroupVertices[Group],MATCH(Edges[[#This Row],[Vertex 1]],GroupVertices[Vertex],0)),1,1,"")</f>
        <v>4</v>
      </c>
      <c r="AD528" s="79" t="str">
        <f>REPLACE(INDEX(GroupVertices[Group],MATCH(Edges[[#This Row],[Vertex 2]],GroupVertices[Vertex],0)),1,1,"")</f>
        <v>2</v>
      </c>
      <c r="AE528" s="34"/>
      <c r="AF528" s="34"/>
      <c r="AG528" s="34"/>
      <c r="AH528" s="34"/>
      <c r="AI528" s="34"/>
      <c r="AJ528" s="34"/>
      <c r="AK528" s="34"/>
      <c r="AL528" s="34"/>
      <c r="AM528" s="34"/>
    </row>
    <row r="529" spans="1:39" ht="15">
      <c r="A529" s="65" t="s">
        <v>239</v>
      </c>
      <c r="B529" s="65" t="s">
        <v>221</v>
      </c>
      <c r="C529" s="66" t="s">
        <v>2090</v>
      </c>
      <c r="D529" s="67">
        <v>4.4</v>
      </c>
      <c r="E529" s="68" t="s">
        <v>137</v>
      </c>
      <c r="F529" s="69">
        <v>25.5</v>
      </c>
      <c r="G529" s="66"/>
      <c r="H529" s="70"/>
      <c r="I529" s="71"/>
      <c r="J529" s="71"/>
      <c r="K529" s="34"/>
      <c r="L529" s="78">
        <v>529</v>
      </c>
      <c r="M529" s="78"/>
      <c r="N529" s="73"/>
      <c r="O529" s="80" t="s">
        <v>259</v>
      </c>
      <c r="P529" s="80" t="s">
        <v>459</v>
      </c>
      <c r="Q529" s="80" t="s">
        <v>826</v>
      </c>
      <c r="R529" s="80" t="s">
        <v>1111</v>
      </c>
      <c r="S529" s="80"/>
      <c r="T529" s="80"/>
      <c r="U529" s="80"/>
      <c r="V529" s="80"/>
      <c r="W529" s="80"/>
      <c r="X529" s="80"/>
      <c r="Y529" s="80"/>
      <c r="Z529" s="80"/>
      <c r="AA529" s="80"/>
      <c r="AB529">
        <v>4</v>
      </c>
      <c r="AC529" s="79" t="str">
        <f>REPLACE(INDEX(GroupVertices[Group],MATCH(Edges[[#This Row],[Vertex 1]],GroupVertices[Vertex],0)),1,1,"")</f>
        <v>2</v>
      </c>
      <c r="AD529" s="79" t="str">
        <f>REPLACE(INDEX(GroupVertices[Group],MATCH(Edges[[#This Row],[Vertex 2]],GroupVertices[Vertex],0)),1,1,"")</f>
        <v>2</v>
      </c>
      <c r="AE529" s="34"/>
      <c r="AF529" s="34"/>
      <c r="AG529" s="34"/>
      <c r="AH529" s="34"/>
      <c r="AI529" s="34"/>
      <c r="AJ529" s="34"/>
      <c r="AK529" s="34"/>
      <c r="AL529" s="34"/>
      <c r="AM529" s="34"/>
    </row>
    <row r="530" spans="1:39" ht="15">
      <c r="A530" s="65" t="s">
        <v>239</v>
      </c>
      <c r="B530" s="65" t="s">
        <v>221</v>
      </c>
      <c r="C530" s="66" t="s">
        <v>2090</v>
      </c>
      <c r="D530" s="67">
        <v>4.4</v>
      </c>
      <c r="E530" s="68" t="s">
        <v>137</v>
      </c>
      <c r="F530" s="69">
        <v>25.5</v>
      </c>
      <c r="G530" s="66"/>
      <c r="H530" s="70"/>
      <c r="I530" s="71"/>
      <c r="J530" s="71"/>
      <c r="K530" s="34"/>
      <c r="L530" s="78">
        <v>530</v>
      </c>
      <c r="M530" s="78"/>
      <c r="N530" s="73"/>
      <c r="O530" s="80" t="s">
        <v>259</v>
      </c>
      <c r="P530" s="80" t="s">
        <v>459</v>
      </c>
      <c r="Q530" s="80" t="s">
        <v>826</v>
      </c>
      <c r="R530" s="80" t="s">
        <v>1111</v>
      </c>
      <c r="S530" s="80"/>
      <c r="T530" s="80"/>
      <c r="U530" s="80"/>
      <c r="V530" s="80"/>
      <c r="W530" s="80"/>
      <c r="X530" s="80"/>
      <c r="Y530" s="80"/>
      <c r="Z530" s="80"/>
      <c r="AA530" s="80"/>
      <c r="AB530">
        <v>4</v>
      </c>
      <c r="AC530" s="79" t="str">
        <f>REPLACE(INDEX(GroupVertices[Group],MATCH(Edges[[#This Row],[Vertex 1]],GroupVertices[Vertex],0)),1,1,"")</f>
        <v>2</v>
      </c>
      <c r="AD530" s="79" t="str">
        <f>REPLACE(INDEX(GroupVertices[Group],MATCH(Edges[[#This Row],[Vertex 2]],GroupVertices[Vertex],0)),1,1,"")</f>
        <v>2</v>
      </c>
      <c r="AE530" s="34"/>
      <c r="AF530" s="34"/>
      <c r="AG530" s="34"/>
      <c r="AH530" s="34"/>
      <c r="AI530" s="34"/>
      <c r="AJ530" s="34"/>
      <c r="AK530" s="34"/>
      <c r="AL530" s="34"/>
      <c r="AM530" s="34"/>
    </row>
    <row r="531" spans="1:39" ht="15">
      <c r="A531" s="65" t="s">
        <v>239</v>
      </c>
      <c r="B531" s="65" t="s">
        <v>221</v>
      </c>
      <c r="C531" s="66" t="s">
        <v>2090</v>
      </c>
      <c r="D531" s="67">
        <v>4.4</v>
      </c>
      <c r="E531" s="68" t="s">
        <v>137</v>
      </c>
      <c r="F531" s="69">
        <v>25.5</v>
      </c>
      <c r="G531" s="66"/>
      <c r="H531" s="70"/>
      <c r="I531" s="71"/>
      <c r="J531" s="71"/>
      <c r="K531" s="34"/>
      <c r="L531" s="78">
        <v>531</v>
      </c>
      <c r="M531" s="78"/>
      <c r="N531" s="73"/>
      <c r="O531" s="80" t="s">
        <v>259</v>
      </c>
      <c r="P531" s="80" t="s">
        <v>459</v>
      </c>
      <c r="Q531" s="80" t="s">
        <v>826</v>
      </c>
      <c r="R531" s="80" t="s">
        <v>1111</v>
      </c>
      <c r="S531" s="80"/>
      <c r="T531" s="80"/>
      <c r="U531" s="80"/>
      <c r="V531" s="80"/>
      <c r="W531" s="80"/>
      <c r="X531" s="80"/>
      <c r="Y531" s="80"/>
      <c r="Z531" s="80"/>
      <c r="AA531" s="80"/>
      <c r="AB531">
        <v>4</v>
      </c>
      <c r="AC531" s="79" t="str">
        <f>REPLACE(INDEX(GroupVertices[Group],MATCH(Edges[[#This Row],[Vertex 1]],GroupVertices[Vertex],0)),1,1,"")</f>
        <v>2</v>
      </c>
      <c r="AD531" s="79" t="str">
        <f>REPLACE(INDEX(GroupVertices[Group],MATCH(Edges[[#This Row],[Vertex 2]],GroupVertices[Vertex],0)),1,1,"")</f>
        <v>2</v>
      </c>
      <c r="AE531" s="34"/>
      <c r="AF531" s="34"/>
      <c r="AG531" s="34"/>
      <c r="AH531" s="34"/>
      <c r="AI531" s="34"/>
      <c r="AJ531" s="34"/>
      <c r="AK531" s="34"/>
      <c r="AL531" s="34"/>
      <c r="AM531" s="34"/>
    </row>
    <row r="532" spans="1:39" ht="15">
      <c r="A532" s="65" t="s">
        <v>239</v>
      </c>
      <c r="B532" s="65" t="s">
        <v>221</v>
      </c>
      <c r="C532" s="66" t="s">
        <v>2090</v>
      </c>
      <c r="D532" s="67">
        <v>4.4</v>
      </c>
      <c r="E532" s="68" t="s">
        <v>137</v>
      </c>
      <c r="F532" s="69">
        <v>25.5</v>
      </c>
      <c r="G532" s="66"/>
      <c r="H532" s="70"/>
      <c r="I532" s="71"/>
      <c r="J532" s="71"/>
      <c r="K532" s="34"/>
      <c r="L532" s="78">
        <v>532</v>
      </c>
      <c r="M532" s="78"/>
      <c r="N532" s="73"/>
      <c r="O532" s="80" t="s">
        <v>259</v>
      </c>
      <c r="P532" s="80" t="s">
        <v>459</v>
      </c>
      <c r="Q532" s="80" t="s">
        <v>826</v>
      </c>
      <c r="R532" s="80" t="s">
        <v>1111</v>
      </c>
      <c r="S532" s="80"/>
      <c r="T532" s="80"/>
      <c r="U532" s="80"/>
      <c r="V532" s="80"/>
      <c r="W532" s="80"/>
      <c r="X532" s="80"/>
      <c r="Y532" s="80"/>
      <c r="Z532" s="80"/>
      <c r="AA532" s="80"/>
      <c r="AB532">
        <v>4</v>
      </c>
      <c r="AC532" s="79" t="str">
        <f>REPLACE(INDEX(GroupVertices[Group],MATCH(Edges[[#This Row],[Vertex 1]],GroupVertices[Vertex],0)),1,1,"")</f>
        <v>2</v>
      </c>
      <c r="AD532" s="79" t="str">
        <f>REPLACE(INDEX(GroupVertices[Group],MATCH(Edges[[#This Row],[Vertex 2]],GroupVertices[Vertex],0)),1,1,"")</f>
        <v>2</v>
      </c>
      <c r="AE532" s="34"/>
      <c r="AF532" s="34"/>
      <c r="AG532" s="34"/>
      <c r="AH532" s="34"/>
      <c r="AI532" s="34"/>
      <c r="AJ532" s="34"/>
      <c r="AK532" s="34"/>
      <c r="AL532" s="34"/>
      <c r="AM532" s="34"/>
    </row>
    <row r="533" spans="1:39" ht="15">
      <c r="A533" s="65" t="s">
        <v>240</v>
      </c>
      <c r="B533" s="65" t="s">
        <v>221</v>
      </c>
      <c r="C533" s="66" t="s">
        <v>2086</v>
      </c>
      <c r="D533" s="67">
        <v>2</v>
      </c>
      <c r="E533" s="68" t="s">
        <v>133</v>
      </c>
      <c r="F533" s="69">
        <v>32</v>
      </c>
      <c r="G533" s="66"/>
      <c r="H533" s="70"/>
      <c r="I533" s="71"/>
      <c r="J533" s="71"/>
      <c r="K533" s="34"/>
      <c r="L533" s="78">
        <v>533</v>
      </c>
      <c r="M533" s="78"/>
      <c r="N533" s="73"/>
      <c r="O533" s="80" t="s">
        <v>259</v>
      </c>
      <c r="P533" s="80" t="s">
        <v>459</v>
      </c>
      <c r="Q533" s="80" t="s">
        <v>826</v>
      </c>
      <c r="R533" s="80" t="s">
        <v>1111</v>
      </c>
      <c r="S533" s="80"/>
      <c r="T533" s="80"/>
      <c r="U533" s="80"/>
      <c r="V533" s="80"/>
      <c r="W533" s="80"/>
      <c r="X533" s="80"/>
      <c r="Y533" s="80"/>
      <c r="Z533" s="80"/>
      <c r="AA533" s="80"/>
      <c r="AB533">
        <v>1</v>
      </c>
      <c r="AC533" s="79" t="str">
        <f>REPLACE(INDEX(GroupVertices[Group],MATCH(Edges[[#This Row],[Vertex 1]],GroupVertices[Vertex],0)),1,1,"")</f>
        <v>2</v>
      </c>
      <c r="AD533" s="79" t="str">
        <f>REPLACE(INDEX(GroupVertices[Group],MATCH(Edges[[#This Row],[Vertex 2]],GroupVertices[Vertex],0)),1,1,"")</f>
        <v>2</v>
      </c>
      <c r="AE533" s="34"/>
      <c r="AF533" s="34"/>
      <c r="AG533" s="34"/>
      <c r="AH533" s="34"/>
      <c r="AI533" s="34"/>
      <c r="AJ533" s="34"/>
      <c r="AK533" s="34"/>
      <c r="AL533" s="34"/>
      <c r="AM533" s="34"/>
    </row>
    <row r="534" spans="1:39" ht="15">
      <c r="A534" s="65" t="s">
        <v>244</v>
      </c>
      <c r="B534" s="65" t="s">
        <v>221</v>
      </c>
      <c r="C534" s="66" t="s">
        <v>2086</v>
      </c>
      <c r="D534" s="67">
        <v>2</v>
      </c>
      <c r="E534" s="68" t="s">
        <v>133</v>
      </c>
      <c r="F534" s="69">
        <v>32</v>
      </c>
      <c r="G534" s="66"/>
      <c r="H534" s="70"/>
      <c r="I534" s="71"/>
      <c r="J534" s="71"/>
      <c r="K534" s="34"/>
      <c r="L534" s="78">
        <v>534</v>
      </c>
      <c r="M534" s="78"/>
      <c r="N534" s="73"/>
      <c r="O534" s="80" t="s">
        <v>259</v>
      </c>
      <c r="P534" s="80" t="s">
        <v>459</v>
      </c>
      <c r="Q534" s="80" t="s">
        <v>826</v>
      </c>
      <c r="R534" s="80" t="s">
        <v>1111</v>
      </c>
      <c r="S534" s="80"/>
      <c r="T534" s="80"/>
      <c r="U534" s="80"/>
      <c r="V534" s="80"/>
      <c r="W534" s="80"/>
      <c r="X534" s="80"/>
      <c r="Y534" s="80"/>
      <c r="Z534" s="80"/>
      <c r="AA534" s="80"/>
      <c r="AB534">
        <v>1</v>
      </c>
      <c r="AC534" s="79" t="str">
        <f>REPLACE(INDEX(GroupVertices[Group],MATCH(Edges[[#This Row],[Vertex 1]],GroupVertices[Vertex],0)),1,1,"")</f>
        <v>2</v>
      </c>
      <c r="AD534" s="79" t="str">
        <f>REPLACE(INDEX(GroupVertices[Group],MATCH(Edges[[#This Row],[Vertex 2]],GroupVertices[Vertex],0)),1,1,"")</f>
        <v>2</v>
      </c>
      <c r="AE534" s="34"/>
      <c r="AF534" s="34"/>
      <c r="AG534" s="34"/>
      <c r="AH534" s="34"/>
      <c r="AI534" s="34"/>
      <c r="AJ534" s="34"/>
      <c r="AK534" s="34"/>
      <c r="AL534" s="34"/>
      <c r="AM534" s="34"/>
    </row>
    <row r="535" spans="1:39" ht="15">
      <c r="A535" s="65" t="s">
        <v>244</v>
      </c>
      <c r="B535" s="65" t="s">
        <v>243</v>
      </c>
      <c r="C535" s="66" t="s">
        <v>2087</v>
      </c>
      <c r="D535" s="67">
        <v>2.8</v>
      </c>
      <c r="E535" s="68" t="s">
        <v>137</v>
      </c>
      <c r="F535" s="69">
        <v>29.833333333333332</v>
      </c>
      <c r="G535" s="66"/>
      <c r="H535" s="70"/>
      <c r="I535" s="71"/>
      <c r="J535" s="71"/>
      <c r="K535" s="34"/>
      <c r="L535" s="78">
        <v>535</v>
      </c>
      <c r="M535" s="78"/>
      <c r="N535" s="73"/>
      <c r="O535" s="80" t="s">
        <v>259</v>
      </c>
      <c r="P535" s="80" t="s">
        <v>456</v>
      </c>
      <c r="Q535" s="80" t="s">
        <v>823</v>
      </c>
      <c r="R535" s="80" t="s">
        <v>821</v>
      </c>
      <c r="S535" s="80"/>
      <c r="T535" s="80"/>
      <c r="U535" s="80"/>
      <c r="V535" s="80"/>
      <c r="W535" s="80"/>
      <c r="X535" s="80"/>
      <c r="Y535" s="80"/>
      <c r="Z535" s="80"/>
      <c r="AA535" s="80"/>
      <c r="AB535">
        <v>2</v>
      </c>
      <c r="AC535" s="79" t="str">
        <f>REPLACE(INDEX(GroupVertices[Group],MATCH(Edges[[#This Row],[Vertex 1]],GroupVertices[Vertex],0)),1,1,"")</f>
        <v>2</v>
      </c>
      <c r="AD535" s="79" t="str">
        <f>REPLACE(INDEX(GroupVertices[Group],MATCH(Edges[[#This Row],[Vertex 2]],GroupVertices[Vertex],0)),1,1,"")</f>
        <v>2</v>
      </c>
      <c r="AE535" s="34"/>
      <c r="AF535" s="34"/>
      <c r="AG535" s="34"/>
      <c r="AH535" s="34"/>
      <c r="AI535" s="34"/>
      <c r="AJ535" s="34"/>
      <c r="AK535" s="34"/>
      <c r="AL535" s="34"/>
      <c r="AM535" s="34"/>
    </row>
    <row r="536" spans="1:39" ht="15">
      <c r="A536" s="65" t="s">
        <v>244</v>
      </c>
      <c r="B536" s="65" t="s">
        <v>243</v>
      </c>
      <c r="C536" s="66" t="s">
        <v>2087</v>
      </c>
      <c r="D536" s="67">
        <v>2.8</v>
      </c>
      <c r="E536" s="68" t="s">
        <v>137</v>
      </c>
      <c r="F536" s="69">
        <v>29.833333333333332</v>
      </c>
      <c r="G536" s="66"/>
      <c r="H536" s="70"/>
      <c r="I536" s="71"/>
      <c r="J536" s="71"/>
      <c r="K536" s="34"/>
      <c r="L536" s="78">
        <v>536</v>
      </c>
      <c r="M536" s="78"/>
      <c r="N536" s="73"/>
      <c r="O536" s="80" t="s">
        <v>259</v>
      </c>
      <c r="P536" s="80" t="s">
        <v>456</v>
      </c>
      <c r="Q536" s="80" t="s">
        <v>823</v>
      </c>
      <c r="R536" s="80" t="s">
        <v>822</v>
      </c>
      <c r="S536" s="80"/>
      <c r="T536" s="80"/>
      <c r="U536" s="80"/>
      <c r="V536" s="80"/>
      <c r="W536" s="80"/>
      <c r="X536" s="80"/>
      <c r="Y536" s="80"/>
      <c r="Z536" s="80"/>
      <c r="AA536" s="80"/>
      <c r="AB536">
        <v>2</v>
      </c>
      <c r="AC536" s="79" t="str">
        <f>REPLACE(INDEX(GroupVertices[Group],MATCH(Edges[[#This Row],[Vertex 1]],GroupVertices[Vertex],0)),1,1,"")</f>
        <v>2</v>
      </c>
      <c r="AD536" s="79" t="str">
        <f>REPLACE(INDEX(GroupVertices[Group],MATCH(Edges[[#This Row],[Vertex 2]],GroupVertices[Vertex],0)),1,1,"")</f>
        <v>2</v>
      </c>
      <c r="AE536" s="34"/>
      <c r="AF536" s="34"/>
      <c r="AG536" s="34"/>
      <c r="AH536" s="34"/>
      <c r="AI536" s="34"/>
      <c r="AJ536" s="34"/>
      <c r="AK536" s="34"/>
      <c r="AL536" s="34"/>
      <c r="AM536" s="34"/>
    </row>
    <row r="537" spans="1:39" ht="15">
      <c r="A537" s="65" t="s">
        <v>237</v>
      </c>
      <c r="B537" s="65" t="s">
        <v>215</v>
      </c>
      <c r="C537" s="66" t="s">
        <v>2086</v>
      </c>
      <c r="D537" s="67">
        <v>2</v>
      </c>
      <c r="E537" s="68" t="s">
        <v>133</v>
      </c>
      <c r="F537" s="69">
        <v>32</v>
      </c>
      <c r="G537" s="66"/>
      <c r="H537" s="70"/>
      <c r="I537" s="71"/>
      <c r="J537" s="71"/>
      <c r="K537" s="34"/>
      <c r="L537" s="78">
        <v>537</v>
      </c>
      <c r="M537" s="78"/>
      <c r="N537" s="73"/>
      <c r="O537" s="80" t="s">
        <v>259</v>
      </c>
      <c r="P537" s="80" t="s">
        <v>460</v>
      </c>
      <c r="Q537" s="80" t="s">
        <v>827</v>
      </c>
      <c r="R537" s="80" t="s">
        <v>1112</v>
      </c>
      <c r="S537" s="80"/>
      <c r="T537" s="80"/>
      <c r="U537" s="80"/>
      <c r="V537" s="80"/>
      <c r="W537" s="80"/>
      <c r="X537" s="80"/>
      <c r="Y537" s="80"/>
      <c r="Z537" s="80"/>
      <c r="AA537" s="80"/>
      <c r="AB537">
        <v>1</v>
      </c>
      <c r="AC537" s="79" t="str">
        <f>REPLACE(INDEX(GroupVertices[Group],MATCH(Edges[[#This Row],[Vertex 1]],GroupVertices[Vertex],0)),1,1,"")</f>
        <v>2</v>
      </c>
      <c r="AD537" s="79" t="str">
        <f>REPLACE(INDEX(GroupVertices[Group],MATCH(Edges[[#This Row],[Vertex 2]],GroupVertices[Vertex],0)),1,1,"")</f>
        <v>4</v>
      </c>
      <c r="AE537" s="34"/>
      <c r="AF537" s="34"/>
      <c r="AG537" s="34"/>
      <c r="AH537" s="34"/>
      <c r="AI537" s="34"/>
      <c r="AJ537" s="34"/>
      <c r="AK537" s="34"/>
      <c r="AL537" s="34"/>
      <c r="AM537" s="34"/>
    </row>
    <row r="538" spans="1:39" ht="15">
      <c r="A538" s="65" t="s">
        <v>237</v>
      </c>
      <c r="B538" s="65" t="s">
        <v>225</v>
      </c>
      <c r="C538" s="66" t="s">
        <v>2085</v>
      </c>
      <c r="D538" s="67">
        <v>3.6</v>
      </c>
      <c r="E538" s="68" t="s">
        <v>137</v>
      </c>
      <c r="F538" s="69">
        <v>27.666666666666668</v>
      </c>
      <c r="G538" s="66"/>
      <c r="H538" s="70"/>
      <c r="I538" s="71"/>
      <c r="J538" s="71"/>
      <c r="K538" s="34"/>
      <c r="L538" s="78">
        <v>538</v>
      </c>
      <c r="M538" s="78"/>
      <c r="N538" s="73"/>
      <c r="O538" s="80" t="s">
        <v>259</v>
      </c>
      <c r="P538" s="80" t="s">
        <v>461</v>
      </c>
      <c r="Q538" s="80" t="s">
        <v>828</v>
      </c>
      <c r="R538" s="80" t="s">
        <v>1113</v>
      </c>
      <c r="S538" s="80"/>
      <c r="T538" s="80"/>
      <c r="U538" s="80"/>
      <c r="V538" s="80"/>
      <c r="W538" s="80"/>
      <c r="X538" s="80"/>
      <c r="Y538" s="80"/>
      <c r="Z538" s="80"/>
      <c r="AA538" s="80"/>
      <c r="AB538">
        <v>3</v>
      </c>
      <c r="AC538" s="79" t="str">
        <f>REPLACE(INDEX(GroupVertices[Group],MATCH(Edges[[#This Row],[Vertex 1]],GroupVertices[Vertex],0)),1,1,"")</f>
        <v>2</v>
      </c>
      <c r="AD538" s="79" t="str">
        <f>REPLACE(INDEX(GroupVertices[Group],MATCH(Edges[[#This Row],[Vertex 2]],GroupVertices[Vertex],0)),1,1,"")</f>
        <v>4</v>
      </c>
      <c r="AE538" s="34"/>
      <c r="AF538" s="34"/>
      <c r="AG538" s="34"/>
      <c r="AH538" s="34"/>
      <c r="AI538" s="34"/>
      <c r="AJ538" s="34"/>
      <c r="AK538" s="34"/>
      <c r="AL538" s="34"/>
      <c r="AM538" s="34"/>
    </row>
    <row r="539" spans="1:39" ht="15">
      <c r="A539" s="65" t="s">
        <v>237</v>
      </c>
      <c r="B539" s="65" t="s">
        <v>225</v>
      </c>
      <c r="C539" s="66" t="s">
        <v>2085</v>
      </c>
      <c r="D539" s="67">
        <v>3.6</v>
      </c>
      <c r="E539" s="68" t="s">
        <v>137</v>
      </c>
      <c r="F539" s="69">
        <v>27.666666666666668</v>
      </c>
      <c r="G539" s="66"/>
      <c r="H539" s="70"/>
      <c r="I539" s="71"/>
      <c r="J539" s="71"/>
      <c r="K539" s="34"/>
      <c r="L539" s="78">
        <v>539</v>
      </c>
      <c r="M539" s="78"/>
      <c r="N539" s="73"/>
      <c r="O539" s="80" t="s">
        <v>259</v>
      </c>
      <c r="P539" s="80" t="s">
        <v>461</v>
      </c>
      <c r="Q539" s="80" t="s">
        <v>829</v>
      </c>
      <c r="R539" s="80" t="s">
        <v>1113</v>
      </c>
      <c r="S539" s="80"/>
      <c r="T539" s="80"/>
      <c r="U539" s="80"/>
      <c r="V539" s="80"/>
      <c r="W539" s="80"/>
      <c r="X539" s="80"/>
      <c r="Y539" s="80"/>
      <c r="Z539" s="80"/>
      <c r="AA539" s="80"/>
      <c r="AB539">
        <v>3</v>
      </c>
      <c r="AC539" s="79" t="str">
        <f>REPLACE(INDEX(GroupVertices[Group],MATCH(Edges[[#This Row],[Vertex 1]],GroupVertices[Vertex],0)),1,1,"")</f>
        <v>2</v>
      </c>
      <c r="AD539" s="79" t="str">
        <f>REPLACE(INDEX(GroupVertices[Group],MATCH(Edges[[#This Row],[Vertex 2]],GroupVertices[Vertex],0)),1,1,"")</f>
        <v>4</v>
      </c>
      <c r="AE539" s="34"/>
      <c r="AF539" s="34"/>
      <c r="AG539" s="34"/>
      <c r="AH539" s="34"/>
      <c r="AI539" s="34"/>
      <c r="AJ539" s="34"/>
      <c r="AK539" s="34"/>
      <c r="AL539" s="34"/>
      <c r="AM539" s="34"/>
    </row>
    <row r="540" spans="1:39" ht="15">
      <c r="A540" s="65" t="s">
        <v>237</v>
      </c>
      <c r="B540" s="65" t="s">
        <v>225</v>
      </c>
      <c r="C540" s="66" t="s">
        <v>2085</v>
      </c>
      <c r="D540" s="67">
        <v>3.6</v>
      </c>
      <c r="E540" s="68" t="s">
        <v>137</v>
      </c>
      <c r="F540" s="69">
        <v>27.666666666666668</v>
      </c>
      <c r="G540" s="66"/>
      <c r="H540" s="70"/>
      <c r="I540" s="71"/>
      <c r="J540" s="71"/>
      <c r="K540" s="34"/>
      <c r="L540" s="78">
        <v>540</v>
      </c>
      <c r="M540" s="78"/>
      <c r="N540" s="73"/>
      <c r="O540" s="80" t="s">
        <v>259</v>
      </c>
      <c r="P540" s="80" t="s">
        <v>461</v>
      </c>
      <c r="Q540" s="80" t="s">
        <v>830</v>
      </c>
      <c r="R540" s="80" t="s">
        <v>1113</v>
      </c>
      <c r="S540" s="80"/>
      <c r="T540" s="80"/>
      <c r="U540" s="80"/>
      <c r="V540" s="80"/>
      <c r="W540" s="80"/>
      <c r="X540" s="80"/>
      <c r="Y540" s="80"/>
      <c r="Z540" s="80"/>
      <c r="AA540" s="80"/>
      <c r="AB540">
        <v>3</v>
      </c>
      <c r="AC540" s="79" t="str">
        <f>REPLACE(INDEX(GroupVertices[Group],MATCH(Edges[[#This Row],[Vertex 1]],GroupVertices[Vertex],0)),1,1,"")</f>
        <v>2</v>
      </c>
      <c r="AD540" s="79" t="str">
        <f>REPLACE(INDEX(GroupVertices[Group],MATCH(Edges[[#This Row],[Vertex 2]],GroupVertices[Vertex],0)),1,1,"")</f>
        <v>4</v>
      </c>
      <c r="AE540" s="34"/>
      <c r="AF540" s="34"/>
      <c r="AG540" s="34"/>
      <c r="AH540" s="34"/>
      <c r="AI540" s="34"/>
      <c r="AJ540" s="34"/>
      <c r="AK540" s="34"/>
      <c r="AL540" s="34"/>
      <c r="AM540" s="34"/>
    </row>
    <row r="541" spans="1:39" ht="15">
      <c r="A541" s="65" t="s">
        <v>237</v>
      </c>
      <c r="B541" s="65" t="s">
        <v>236</v>
      </c>
      <c r="C541" s="66" t="s">
        <v>2086</v>
      </c>
      <c r="D541" s="67">
        <v>2</v>
      </c>
      <c r="E541" s="68" t="s">
        <v>133</v>
      </c>
      <c r="F541" s="69">
        <v>32</v>
      </c>
      <c r="G541" s="66"/>
      <c r="H541" s="70"/>
      <c r="I541" s="71"/>
      <c r="J541" s="71"/>
      <c r="K541" s="34"/>
      <c r="L541" s="78">
        <v>541</v>
      </c>
      <c r="M541" s="78"/>
      <c r="N541" s="73"/>
      <c r="O541" s="80" t="s">
        <v>259</v>
      </c>
      <c r="P541" s="80" t="s">
        <v>460</v>
      </c>
      <c r="Q541" s="80" t="s">
        <v>827</v>
      </c>
      <c r="R541" s="80" t="s">
        <v>871</v>
      </c>
      <c r="S541" s="80"/>
      <c r="T541" s="80"/>
      <c r="U541" s="80"/>
      <c r="V541" s="80"/>
      <c r="W541" s="80"/>
      <c r="X541" s="80"/>
      <c r="Y541" s="80"/>
      <c r="Z541" s="80"/>
      <c r="AA541" s="80"/>
      <c r="AB541">
        <v>1</v>
      </c>
      <c r="AC541" s="79" t="str">
        <f>REPLACE(INDEX(GroupVertices[Group],MATCH(Edges[[#This Row],[Vertex 1]],GroupVertices[Vertex],0)),1,1,"")</f>
        <v>2</v>
      </c>
      <c r="AD541" s="79" t="str">
        <f>REPLACE(INDEX(GroupVertices[Group],MATCH(Edges[[#This Row],[Vertex 2]],GroupVertices[Vertex],0)),1,1,"")</f>
        <v>4</v>
      </c>
      <c r="AE541" s="34"/>
      <c r="AF541" s="34"/>
      <c r="AG541" s="34"/>
      <c r="AH541" s="34"/>
      <c r="AI541" s="34"/>
      <c r="AJ541" s="34"/>
      <c r="AK541" s="34"/>
      <c r="AL541" s="34"/>
      <c r="AM541" s="34"/>
    </row>
    <row r="542" spans="1:39" ht="15">
      <c r="A542" s="65" t="s">
        <v>239</v>
      </c>
      <c r="B542" s="65" t="s">
        <v>237</v>
      </c>
      <c r="C542" s="66" t="s">
        <v>2086</v>
      </c>
      <c r="D542" s="67">
        <v>2</v>
      </c>
      <c r="E542" s="68" t="s">
        <v>133</v>
      </c>
      <c r="F542" s="69">
        <v>32</v>
      </c>
      <c r="G542" s="66"/>
      <c r="H542" s="70"/>
      <c r="I542" s="71"/>
      <c r="J542" s="71"/>
      <c r="K542" s="34"/>
      <c r="L542" s="78">
        <v>542</v>
      </c>
      <c r="M542" s="78"/>
      <c r="N542" s="73"/>
      <c r="O542" s="80" t="s">
        <v>259</v>
      </c>
      <c r="P542" s="80" t="s">
        <v>462</v>
      </c>
      <c r="Q542" s="80" t="s">
        <v>831</v>
      </c>
      <c r="R542" s="80" t="s">
        <v>1114</v>
      </c>
      <c r="S542" s="80"/>
      <c r="T542" s="80"/>
      <c r="U542" s="80"/>
      <c r="V542" s="80"/>
      <c r="W542" s="80"/>
      <c r="X542" s="80"/>
      <c r="Y542" s="80"/>
      <c r="Z542" s="80"/>
      <c r="AA542" s="80"/>
      <c r="AB542">
        <v>1</v>
      </c>
      <c r="AC542" s="79" t="str">
        <f>REPLACE(INDEX(GroupVertices[Group],MATCH(Edges[[#This Row],[Vertex 1]],GroupVertices[Vertex],0)),1,1,"")</f>
        <v>2</v>
      </c>
      <c r="AD542" s="79" t="str">
        <f>REPLACE(INDEX(GroupVertices[Group],MATCH(Edges[[#This Row],[Vertex 2]],GroupVertices[Vertex],0)),1,1,"")</f>
        <v>2</v>
      </c>
      <c r="AE542" s="34"/>
      <c r="AF542" s="34"/>
      <c r="AG542" s="34"/>
      <c r="AH542" s="34"/>
      <c r="AI542" s="34"/>
      <c r="AJ542" s="34"/>
      <c r="AK542" s="34"/>
      <c r="AL542" s="34"/>
      <c r="AM542" s="34"/>
    </row>
    <row r="543" spans="1:39" ht="15">
      <c r="A543" s="65" t="s">
        <v>244</v>
      </c>
      <c r="B543" s="65" t="s">
        <v>237</v>
      </c>
      <c r="C543" s="66" t="s">
        <v>2086</v>
      </c>
      <c r="D543" s="67">
        <v>2</v>
      </c>
      <c r="E543" s="68" t="s">
        <v>133</v>
      </c>
      <c r="F543" s="69">
        <v>32</v>
      </c>
      <c r="G543" s="66"/>
      <c r="H543" s="70"/>
      <c r="I543" s="71"/>
      <c r="J543" s="71"/>
      <c r="K543" s="34"/>
      <c r="L543" s="78">
        <v>543</v>
      </c>
      <c r="M543" s="78"/>
      <c r="N543" s="73"/>
      <c r="O543" s="80" t="s">
        <v>259</v>
      </c>
      <c r="P543" s="80" t="s">
        <v>463</v>
      </c>
      <c r="Q543" s="80" t="s">
        <v>832</v>
      </c>
      <c r="R543" s="80" t="s">
        <v>1115</v>
      </c>
      <c r="S543" s="80"/>
      <c r="T543" s="80"/>
      <c r="U543" s="80"/>
      <c r="V543" s="80"/>
      <c r="W543" s="80"/>
      <c r="X543" s="80"/>
      <c r="Y543" s="80"/>
      <c r="Z543" s="80"/>
      <c r="AA543" s="80"/>
      <c r="AB543">
        <v>1</v>
      </c>
      <c r="AC543" s="79" t="str">
        <f>REPLACE(INDEX(GroupVertices[Group],MATCH(Edges[[#This Row],[Vertex 1]],GroupVertices[Vertex],0)),1,1,"")</f>
        <v>2</v>
      </c>
      <c r="AD543" s="79" t="str">
        <f>REPLACE(INDEX(GroupVertices[Group],MATCH(Edges[[#This Row],[Vertex 2]],GroupVertices[Vertex],0)),1,1,"")</f>
        <v>2</v>
      </c>
      <c r="AE543" s="34"/>
      <c r="AF543" s="34"/>
      <c r="AG543" s="34"/>
      <c r="AH543" s="34"/>
      <c r="AI543" s="34"/>
      <c r="AJ543" s="34"/>
      <c r="AK543" s="34"/>
      <c r="AL543" s="34"/>
      <c r="AM543" s="34"/>
    </row>
    <row r="544" spans="1:39" ht="15">
      <c r="A544" s="65" t="s">
        <v>239</v>
      </c>
      <c r="B544" s="65" t="s">
        <v>219</v>
      </c>
      <c r="C544" s="66" t="s">
        <v>2086</v>
      </c>
      <c r="D544" s="67">
        <v>2</v>
      </c>
      <c r="E544" s="68" t="s">
        <v>133</v>
      </c>
      <c r="F544" s="69">
        <v>32</v>
      </c>
      <c r="G544" s="66"/>
      <c r="H544" s="70"/>
      <c r="I544" s="71"/>
      <c r="J544" s="71"/>
      <c r="K544" s="34"/>
      <c r="L544" s="78">
        <v>544</v>
      </c>
      <c r="M544" s="78"/>
      <c r="N544" s="73"/>
      <c r="O544" s="80" t="s">
        <v>259</v>
      </c>
      <c r="P544" s="80" t="s">
        <v>419</v>
      </c>
      <c r="Q544" s="80" t="s">
        <v>783</v>
      </c>
      <c r="R544" s="80" t="s">
        <v>1072</v>
      </c>
      <c r="S544" s="80"/>
      <c r="T544" s="80"/>
      <c r="U544" s="80"/>
      <c r="V544" s="80"/>
      <c r="W544" s="80"/>
      <c r="X544" s="80"/>
      <c r="Y544" s="80"/>
      <c r="Z544" s="80"/>
      <c r="AA544" s="80"/>
      <c r="AB544">
        <v>1</v>
      </c>
      <c r="AC544" s="79" t="str">
        <f>REPLACE(INDEX(GroupVertices[Group],MATCH(Edges[[#This Row],[Vertex 1]],GroupVertices[Vertex],0)),1,1,"")</f>
        <v>2</v>
      </c>
      <c r="AD544" s="79" t="str">
        <f>REPLACE(INDEX(GroupVertices[Group],MATCH(Edges[[#This Row],[Vertex 2]],GroupVertices[Vertex],0)),1,1,"")</f>
        <v>2</v>
      </c>
      <c r="AE544" s="34"/>
      <c r="AF544" s="34"/>
      <c r="AG544" s="34"/>
      <c r="AH544" s="34"/>
      <c r="AI544" s="34"/>
      <c r="AJ544" s="34"/>
      <c r="AK544" s="34"/>
      <c r="AL544" s="34"/>
      <c r="AM544" s="34"/>
    </row>
    <row r="545" spans="1:39" ht="15">
      <c r="A545" s="65" t="s">
        <v>239</v>
      </c>
      <c r="B545" s="65" t="s">
        <v>230</v>
      </c>
      <c r="C545" s="66" t="s">
        <v>2086</v>
      </c>
      <c r="D545" s="67">
        <v>2</v>
      </c>
      <c r="E545" s="68" t="s">
        <v>133</v>
      </c>
      <c r="F545" s="69">
        <v>32</v>
      </c>
      <c r="G545" s="66"/>
      <c r="H545" s="70"/>
      <c r="I545" s="71"/>
      <c r="J545" s="71"/>
      <c r="K545" s="34"/>
      <c r="L545" s="78">
        <v>545</v>
      </c>
      <c r="M545" s="78"/>
      <c r="N545" s="73"/>
      <c r="O545" s="80" t="s">
        <v>259</v>
      </c>
      <c r="P545" s="80" t="s">
        <v>440</v>
      </c>
      <c r="Q545" s="80" t="s">
        <v>805</v>
      </c>
      <c r="R545" s="80" t="s">
        <v>803</v>
      </c>
      <c r="S545" s="80"/>
      <c r="T545" s="80"/>
      <c r="U545" s="80"/>
      <c r="V545" s="80"/>
      <c r="W545" s="80"/>
      <c r="X545" s="80"/>
      <c r="Y545" s="80"/>
      <c r="Z545" s="80"/>
      <c r="AA545" s="80"/>
      <c r="AB545">
        <v>1</v>
      </c>
      <c r="AC545" s="79" t="str">
        <f>REPLACE(INDEX(GroupVertices[Group],MATCH(Edges[[#This Row],[Vertex 1]],GroupVertices[Vertex],0)),1,1,"")</f>
        <v>2</v>
      </c>
      <c r="AD545" s="79" t="str">
        <f>REPLACE(INDEX(GroupVertices[Group],MATCH(Edges[[#This Row],[Vertex 2]],GroupVertices[Vertex],0)),1,1,"")</f>
        <v>2</v>
      </c>
      <c r="AE545" s="34"/>
      <c r="AF545" s="34"/>
      <c r="AG545" s="34"/>
      <c r="AH545" s="34"/>
      <c r="AI545" s="34"/>
      <c r="AJ545" s="34"/>
      <c r="AK545" s="34"/>
      <c r="AL545" s="34"/>
      <c r="AM545" s="34"/>
    </row>
    <row r="546" spans="1:39" ht="15">
      <c r="A546" s="65" t="s">
        <v>239</v>
      </c>
      <c r="B546" s="65" t="s">
        <v>231</v>
      </c>
      <c r="C546" s="66" t="s">
        <v>2091</v>
      </c>
      <c r="D546" s="67">
        <v>6</v>
      </c>
      <c r="E546" s="68" t="s">
        <v>137</v>
      </c>
      <c r="F546" s="69">
        <v>21.166666666666664</v>
      </c>
      <c r="G546" s="66"/>
      <c r="H546" s="70"/>
      <c r="I546" s="71"/>
      <c r="J546" s="71"/>
      <c r="K546" s="34"/>
      <c r="L546" s="78">
        <v>546</v>
      </c>
      <c r="M546" s="78"/>
      <c r="N546" s="73"/>
      <c r="O546" s="80" t="s">
        <v>259</v>
      </c>
      <c r="P546" s="80" t="s">
        <v>464</v>
      </c>
      <c r="Q546" s="80" t="s">
        <v>833</v>
      </c>
      <c r="R546" s="80" t="s">
        <v>1116</v>
      </c>
      <c r="S546" s="80" t="s">
        <v>1164</v>
      </c>
      <c r="T546" s="80"/>
      <c r="U546" s="80" t="s">
        <v>1174</v>
      </c>
      <c r="V546" s="80"/>
      <c r="W546" s="80"/>
      <c r="X546" s="80"/>
      <c r="Y546" s="80" t="s">
        <v>1189</v>
      </c>
      <c r="Z546" s="80" t="s">
        <v>1199</v>
      </c>
      <c r="AA546" s="80"/>
      <c r="AB546">
        <v>6</v>
      </c>
      <c r="AC546" s="79" t="str">
        <f>REPLACE(INDEX(GroupVertices[Group],MATCH(Edges[[#This Row],[Vertex 1]],GroupVertices[Vertex],0)),1,1,"")</f>
        <v>2</v>
      </c>
      <c r="AD546" s="79" t="str">
        <f>REPLACE(INDEX(GroupVertices[Group],MATCH(Edges[[#This Row],[Vertex 2]],GroupVertices[Vertex],0)),1,1,"")</f>
        <v>2</v>
      </c>
      <c r="AE546" s="34"/>
      <c r="AF546" s="34"/>
      <c r="AG546" s="34"/>
      <c r="AH546" s="34"/>
      <c r="AI546" s="34"/>
      <c r="AJ546" s="34"/>
      <c r="AK546" s="34"/>
      <c r="AL546" s="34"/>
      <c r="AM546" s="34"/>
    </row>
    <row r="547" spans="1:39" ht="15">
      <c r="A547" s="65" t="s">
        <v>239</v>
      </c>
      <c r="B547" s="65" t="s">
        <v>231</v>
      </c>
      <c r="C547" s="66" t="s">
        <v>2091</v>
      </c>
      <c r="D547" s="67">
        <v>6</v>
      </c>
      <c r="E547" s="68" t="s">
        <v>137</v>
      </c>
      <c r="F547" s="69">
        <v>21.166666666666664</v>
      </c>
      <c r="G547" s="66"/>
      <c r="H547" s="70"/>
      <c r="I547" s="71"/>
      <c r="J547" s="71"/>
      <c r="K547" s="34"/>
      <c r="L547" s="78">
        <v>547</v>
      </c>
      <c r="M547" s="78"/>
      <c r="N547" s="73"/>
      <c r="O547" s="80" t="s">
        <v>259</v>
      </c>
      <c r="P547" s="80" t="s">
        <v>434</v>
      </c>
      <c r="Q547" s="80" t="s">
        <v>795</v>
      </c>
      <c r="R547" s="80" t="s">
        <v>792</v>
      </c>
      <c r="S547" s="80"/>
      <c r="T547" s="80"/>
      <c r="U547" s="80"/>
      <c r="V547" s="80"/>
      <c r="W547" s="80"/>
      <c r="X547" s="80"/>
      <c r="Y547" s="80"/>
      <c r="Z547" s="80"/>
      <c r="AA547" s="80"/>
      <c r="AB547">
        <v>6</v>
      </c>
      <c r="AC547" s="79" t="str">
        <f>REPLACE(INDEX(GroupVertices[Group],MATCH(Edges[[#This Row],[Vertex 1]],GroupVertices[Vertex],0)),1,1,"")</f>
        <v>2</v>
      </c>
      <c r="AD547" s="79" t="str">
        <f>REPLACE(INDEX(GroupVertices[Group],MATCH(Edges[[#This Row],[Vertex 2]],GroupVertices[Vertex],0)),1,1,"")</f>
        <v>2</v>
      </c>
      <c r="AE547" s="34"/>
      <c r="AF547" s="34"/>
      <c r="AG547" s="34"/>
      <c r="AH547" s="34"/>
      <c r="AI547" s="34"/>
      <c r="AJ547" s="34"/>
      <c r="AK547" s="34"/>
      <c r="AL547" s="34"/>
      <c r="AM547" s="34"/>
    </row>
    <row r="548" spans="1:39" ht="15">
      <c r="A548" s="65" t="s">
        <v>239</v>
      </c>
      <c r="B548" s="65" t="s">
        <v>231</v>
      </c>
      <c r="C548" s="66" t="s">
        <v>2091</v>
      </c>
      <c r="D548" s="67">
        <v>6</v>
      </c>
      <c r="E548" s="68" t="s">
        <v>137</v>
      </c>
      <c r="F548" s="69">
        <v>21.166666666666664</v>
      </c>
      <c r="G548" s="66"/>
      <c r="H548" s="70"/>
      <c r="I548" s="71"/>
      <c r="J548" s="71"/>
      <c r="K548" s="34"/>
      <c r="L548" s="78">
        <v>548</v>
      </c>
      <c r="M548" s="78"/>
      <c r="N548" s="73"/>
      <c r="O548" s="80" t="s">
        <v>259</v>
      </c>
      <c r="P548" s="80" t="s">
        <v>434</v>
      </c>
      <c r="Q548" s="80" t="s">
        <v>795</v>
      </c>
      <c r="R548" s="80" t="s">
        <v>793</v>
      </c>
      <c r="S548" s="80"/>
      <c r="T548" s="80"/>
      <c r="U548" s="80"/>
      <c r="V548" s="80"/>
      <c r="W548" s="80"/>
      <c r="X548" s="80"/>
      <c r="Y548" s="80"/>
      <c r="Z548" s="80"/>
      <c r="AA548" s="80"/>
      <c r="AB548">
        <v>6</v>
      </c>
      <c r="AC548" s="79" t="str">
        <f>REPLACE(INDEX(GroupVertices[Group],MATCH(Edges[[#This Row],[Vertex 1]],GroupVertices[Vertex],0)),1,1,"")</f>
        <v>2</v>
      </c>
      <c r="AD548" s="79" t="str">
        <f>REPLACE(INDEX(GroupVertices[Group],MATCH(Edges[[#This Row],[Vertex 2]],GroupVertices[Vertex],0)),1,1,"")</f>
        <v>2</v>
      </c>
      <c r="AE548" s="34"/>
      <c r="AF548" s="34"/>
      <c r="AG548" s="34"/>
      <c r="AH548" s="34"/>
      <c r="AI548" s="34"/>
      <c r="AJ548" s="34"/>
      <c r="AK548" s="34"/>
      <c r="AL548" s="34"/>
      <c r="AM548" s="34"/>
    </row>
    <row r="549" spans="1:39" ht="15">
      <c r="A549" s="65" t="s">
        <v>239</v>
      </c>
      <c r="B549" s="65" t="s">
        <v>231</v>
      </c>
      <c r="C549" s="66" t="s">
        <v>2091</v>
      </c>
      <c r="D549" s="67">
        <v>6</v>
      </c>
      <c r="E549" s="68" t="s">
        <v>137</v>
      </c>
      <c r="F549" s="69">
        <v>21.166666666666664</v>
      </c>
      <c r="G549" s="66"/>
      <c r="H549" s="70"/>
      <c r="I549" s="71"/>
      <c r="J549" s="71"/>
      <c r="K549" s="34"/>
      <c r="L549" s="78">
        <v>549</v>
      </c>
      <c r="M549" s="78"/>
      <c r="N549" s="73"/>
      <c r="O549" s="80" t="s">
        <v>259</v>
      </c>
      <c r="P549" s="80" t="s">
        <v>434</v>
      </c>
      <c r="Q549" s="80" t="s">
        <v>796</v>
      </c>
      <c r="R549" s="80" t="s">
        <v>792</v>
      </c>
      <c r="S549" s="80"/>
      <c r="T549" s="80"/>
      <c r="U549" s="80"/>
      <c r="V549" s="80"/>
      <c r="W549" s="80"/>
      <c r="X549" s="80"/>
      <c r="Y549" s="80"/>
      <c r="Z549" s="80"/>
      <c r="AA549" s="80"/>
      <c r="AB549">
        <v>6</v>
      </c>
      <c r="AC549" s="79" t="str">
        <f>REPLACE(INDEX(GroupVertices[Group],MATCH(Edges[[#This Row],[Vertex 1]],GroupVertices[Vertex],0)),1,1,"")</f>
        <v>2</v>
      </c>
      <c r="AD549" s="79" t="str">
        <f>REPLACE(INDEX(GroupVertices[Group],MATCH(Edges[[#This Row],[Vertex 2]],GroupVertices[Vertex],0)),1,1,"")</f>
        <v>2</v>
      </c>
      <c r="AE549" s="34"/>
      <c r="AF549" s="34"/>
      <c r="AG549" s="34"/>
      <c r="AH549" s="34"/>
      <c r="AI549" s="34"/>
      <c r="AJ549" s="34"/>
      <c r="AK549" s="34"/>
      <c r="AL549" s="34"/>
      <c r="AM549" s="34"/>
    </row>
    <row r="550" spans="1:39" ht="15">
      <c r="A550" s="65" t="s">
        <v>239</v>
      </c>
      <c r="B550" s="65" t="s">
        <v>231</v>
      </c>
      <c r="C550" s="66" t="s">
        <v>2091</v>
      </c>
      <c r="D550" s="67">
        <v>6</v>
      </c>
      <c r="E550" s="68" t="s">
        <v>137</v>
      </c>
      <c r="F550" s="69">
        <v>21.166666666666664</v>
      </c>
      <c r="G550" s="66"/>
      <c r="H550" s="70"/>
      <c r="I550" s="71"/>
      <c r="J550" s="71"/>
      <c r="K550" s="34"/>
      <c r="L550" s="78">
        <v>550</v>
      </c>
      <c r="M550" s="78"/>
      <c r="N550" s="73"/>
      <c r="O550" s="80" t="s">
        <v>259</v>
      </c>
      <c r="P550" s="80" t="s">
        <v>434</v>
      </c>
      <c r="Q550" s="80" t="s">
        <v>796</v>
      </c>
      <c r="R550" s="80" t="s">
        <v>793</v>
      </c>
      <c r="S550" s="80"/>
      <c r="T550" s="80"/>
      <c r="U550" s="80"/>
      <c r="V550" s="80"/>
      <c r="W550" s="80"/>
      <c r="X550" s="80"/>
      <c r="Y550" s="80"/>
      <c r="Z550" s="80"/>
      <c r="AA550" s="80"/>
      <c r="AB550">
        <v>6</v>
      </c>
      <c r="AC550" s="79" t="str">
        <f>REPLACE(INDEX(GroupVertices[Group],MATCH(Edges[[#This Row],[Vertex 1]],GroupVertices[Vertex],0)),1,1,"")</f>
        <v>2</v>
      </c>
      <c r="AD550" s="79" t="str">
        <f>REPLACE(INDEX(GroupVertices[Group],MATCH(Edges[[#This Row],[Vertex 2]],GroupVertices[Vertex],0)),1,1,"")</f>
        <v>2</v>
      </c>
      <c r="AE550" s="34"/>
      <c r="AF550" s="34"/>
      <c r="AG550" s="34"/>
      <c r="AH550" s="34"/>
      <c r="AI550" s="34"/>
      <c r="AJ550" s="34"/>
      <c r="AK550" s="34"/>
      <c r="AL550" s="34"/>
      <c r="AM550" s="34"/>
    </row>
    <row r="551" spans="1:39" ht="15">
      <c r="A551" s="65" t="s">
        <v>239</v>
      </c>
      <c r="B551" s="65" t="s">
        <v>231</v>
      </c>
      <c r="C551" s="66" t="s">
        <v>2091</v>
      </c>
      <c r="D551" s="67">
        <v>6</v>
      </c>
      <c r="E551" s="68" t="s">
        <v>137</v>
      </c>
      <c r="F551" s="69">
        <v>21.166666666666664</v>
      </c>
      <c r="G551" s="66"/>
      <c r="H551" s="70"/>
      <c r="I551" s="71"/>
      <c r="J551" s="71"/>
      <c r="K551" s="34"/>
      <c r="L551" s="78">
        <v>551</v>
      </c>
      <c r="M551" s="78"/>
      <c r="N551" s="73"/>
      <c r="O551" s="80" t="s">
        <v>259</v>
      </c>
      <c r="P551" s="80" t="s">
        <v>419</v>
      </c>
      <c r="Q551" s="80" t="s">
        <v>783</v>
      </c>
      <c r="R551" s="80" t="s">
        <v>780</v>
      </c>
      <c r="S551" s="80"/>
      <c r="T551" s="80"/>
      <c r="U551" s="80"/>
      <c r="V551" s="80"/>
      <c r="W551" s="80"/>
      <c r="X551" s="80"/>
      <c r="Y551" s="80"/>
      <c r="Z551" s="80"/>
      <c r="AA551" s="80"/>
      <c r="AB551">
        <v>6</v>
      </c>
      <c r="AC551" s="79" t="str">
        <f>REPLACE(INDEX(GroupVertices[Group],MATCH(Edges[[#This Row],[Vertex 1]],GroupVertices[Vertex],0)),1,1,"")</f>
        <v>2</v>
      </c>
      <c r="AD551" s="79" t="str">
        <f>REPLACE(INDEX(GroupVertices[Group],MATCH(Edges[[#This Row],[Vertex 2]],GroupVertices[Vertex],0)),1,1,"")</f>
        <v>2</v>
      </c>
      <c r="AE551" s="34"/>
      <c r="AF551" s="34"/>
      <c r="AG551" s="34"/>
      <c r="AH551" s="34"/>
      <c r="AI551" s="34"/>
      <c r="AJ551" s="34"/>
      <c r="AK551" s="34"/>
      <c r="AL551" s="34"/>
      <c r="AM551" s="34"/>
    </row>
    <row r="552" spans="1:39" ht="15">
      <c r="A552" s="65" t="s">
        <v>240</v>
      </c>
      <c r="B552" s="65" t="s">
        <v>239</v>
      </c>
      <c r="C552" s="66" t="s">
        <v>2090</v>
      </c>
      <c r="D552" s="67">
        <v>4.4</v>
      </c>
      <c r="E552" s="68" t="s">
        <v>137</v>
      </c>
      <c r="F552" s="69">
        <v>25.5</v>
      </c>
      <c r="G552" s="66"/>
      <c r="H552" s="70"/>
      <c r="I552" s="71"/>
      <c r="J552" s="71"/>
      <c r="K552" s="34"/>
      <c r="L552" s="78">
        <v>552</v>
      </c>
      <c r="M552" s="78"/>
      <c r="N552" s="73"/>
      <c r="O552" s="80" t="s">
        <v>259</v>
      </c>
      <c r="P552" s="80" t="s">
        <v>459</v>
      </c>
      <c r="Q552" s="80" t="s">
        <v>826</v>
      </c>
      <c r="R552" s="80" t="s">
        <v>826</v>
      </c>
      <c r="S552" s="80"/>
      <c r="T552" s="80"/>
      <c r="U552" s="80"/>
      <c r="V552" s="80"/>
      <c r="W552" s="80"/>
      <c r="X552" s="80"/>
      <c r="Y552" s="80"/>
      <c r="Z552" s="80"/>
      <c r="AA552" s="80"/>
      <c r="AB552">
        <v>4</v>
      </c>
      <c r="AC552" s="79" t="str">
        <f>REPLACE(INDEX(GroupVertices[Group],MATCH(Edges[[#This Row],[Vertex 1]],GroupVertices[Vertex],0)),1,1,"")</f>
        <v>2</v>
      </c>
      <c r="AD552" s="79" t="str">
        <f>REPLACE(INDEX(GroupVertices[Group],MATCH(Edges[[#This Row],[Vertex 2]],GroupVertices[Vertex],0)),1,1,"")</f>
        <v>2</v>
      </c>
      <c r="AE552" s="34"/>
      <c r="AF552" s="34"/>
      <c r="AG552" s="34"/>
      <c r="AH552" s="34"/>
      <c r="AI552" s="34"/>
      <c r="AJ552" s="34"/>
      <c r="AK552" s="34"/>
      <c r="AL552" s="34"/>
      <c r="AM552" s="34"/>
    </row>
    <row r="553" spans="1:39" ht="15">
      <c r="A553" s="65" t="s">
        <v>240</v>
      </c>
      <c r="B553" s="65" t="s">
        <v>239</v>
      </c>
      <c r="C553" s="66" t="s">
        <v>2090</v>
      </c>
      <c r="D553" s="67">
        <v>4.4</v>
      </c>
      <c r="E553" s="68" t="s">
        <v>137</v>
      </c>
      <c r="F553" s="69">
        <v>25.5</v>
      </c>
      <c r="G553" s="66"/>
      <c r="H553" s="70"/>
      <c r="I553" s="71"/>
      <c r="J553" s="71"/>
      <c r="K553" s="34"/>
      <c r="L553" s="78">
        <v>553</v>
      </c>
      <c r="M553" s="78"/>
      <c r="N553" s="73"/>
      <c r="O553" s="80" t="s">
        <v>259</v>
      </c>
      <c r="P553" s="80" t="s">
        <v>459</v>
      </c>
      <c r="Q553" s="80" t="s">
        <v>826</v>
      </c>
      <c r="R553" s="80" t="s">
        <v>826</v>
      </c>
      <c r="S553" s="80"/>
      <c r="T553" s="80"/>
      <c r="U553" s="80"/>
      <c r="V553" s="80"/>
      <c r="W553" s="80"/>
      <c r="X553" s="80"/>
      <c r="Y553" s="80"/>
      <c r="Z553" s="80"/>
      <c r="AA553" s="80"/>
      <c r="AB553">
        <v>4</v>
      </c>
      <c r="AC553" s="79" t="str">
        <f>REPLACE(INDEX(GroupVertices[Group],MATCH(Edges[[#This Row],[Vertex 1]],GroupVertices[Vertex],0)),1,1,"")</f>
        <v>2</v>
      </c>
      <c r="AD553" s="79" t="str">
        <f>REPLACE(INDEX(GroupVertices[Group],MATCH(Edges[[#This Row],[Vertex 2]],GroupVertices[Vertex],0)),1,1,"")</f>
        <v>2</v>
      </c>
      <c r="AE553" s="34"/>
      <c r="AF553" s="34"/>
      <c r="AG553" s="34"/>
      <c r="AH553" s="34"/>
      <c r="AI553" s="34"/>
      <c r="AJ553" s="34"/>
      <c r="AK553" s="34"/>
      <c r="AL553" s="34"/>
      <c r="AM553" s="34"/>
    </row>
    <row r="554" spans="1:39" ht="15">
      <c r="A554" s="65" t="s">
        <v>240</v>
      </c>
      <c r="B554" s="65" t="s">
        <v>239</v>
      </c>
      <c r="C554" s="66" t="s">
        <v>2090</v>
      </c>
      <c r="D554" s="67">
        <v>4.4</v>
      </c>
      <c r="E554" s="68" t="s">
        <v>137</v>
      </c>
      <c r="F554" s="69">
        <v>25.5</v>
      </c>
      <c r="G554" s="66"/>
      <c r="H554" s="70"/>
      <c r="I554" s="71"/>
      <c r="J554" s="71"/>
      <c r="K554" s="34"/>
      <c r="L554" s="78">
        <v>554</v>
      </c>
      <c r="M554" s="78"/>
      <c r="N554" s="73"/>
      <c r="O554" s="80" t="s">
        <v>259</v>
      </c>
      <c r="P554" s="80" t="s">
        <v>459</v>
      </c>
      <c r="Q554" s="80" t="s">
        <v>826</v>
      </c>
      <c r="R554" s="80" t="s">
        <v>826</v>
      </c>
      <c r="S554" s="80"/>
      <c r="T554" s="80"/>
      <c r="U554" s="80"/>
      <c r="V554" s="80"/>
      <c r="W554" s="80"/>
      <c r="X554" s="80"/>
      <c r="Y554" s="80"/>
      <c r="Z554" s="80"/>
      <c r="AA554" s="80"/>
      <c r="AB554">
        <v>4</v>
      </c>
      <c r="AC554" s="79" t="str">
        <f>REPLACE(INDEX(GroupVertices[Group],MATCH(Edges[[#This Row],[Vertex 1]],GroupVertices[Vertex],0)),1,1,"")</f>
        <v>2</v>
      </c>
      <c r="AD554" s="79" t="str">
        <f>REPLACE(INDEX(GroupVertices[Group],MATCH(Edges[[#This Row],[Vertex 2]],GroupVertices[Vertex],0)),1,1,"")</f>
        <v>2</v>
      </c>
      <c r="AE554" s="34"/>
      <c r="AF554" s="34"/>
      <c r="AG554" s="34"/>
      <c r="AH554" s="34"/>
      <c r="AI554" s="34"/>
      <c r="AJ554" s="34"/>
      <c r="AK554" s="34"/>
      <c r="AL554" s="34"/>
      <c r="AM554" s="34"/>
    </row>
    <row r="555" spans="1:39" ht="15">
      <c r="A555" s="65" t="s">
        <v>240</v>
      </c>
      <c r="B555" s="65" t="s">
        <v>239</v>
      </c>
      <c r="C555" s="66" t="s">
        <v>2090</v>
      </c>
      <c r="D555" s="67">
        <v>4.4</v>
      </c>
      <c r="E555" s="68" t="s">
        <v>137</v>
      </c>
      <c r="F555" s="69">
        <v>25.5</v>
      </c>
      <c r="G555" s="66"/>
      <c r="H555" s="70"/>
      <c r="I555" s="71"/>
      <c r="J555" s="71"/>
      <c r="K555" s="34"/>
      <c r="L555" s="78">
        <v>555</v>
      </c>
      <c r="M555" s="78"/>
      <c r="N555" s="73"/>
      <c r="O555" s="80" t="s">
        <v>259</v>
      </c>
      <c r="P555" s="80" t="s">
        <v>459</v>
      </c>
      <c r="Q555" s="80" t="s">
        <v>826</v>
      </c>
      <c r="R555" s="80" t="s">
        <v>826</v>
      </c>
      <c r="S555" s="80"/>
      <c r="T555" s="80"/>
      <c r="U555" s="80"/>
      <c r="V555" s="80"/>
      <c r="W555" s="80"/>
      <c r="X555" s="80"/>
      <c r="Y555" s="80"/>
      <c r="Z555" s="80"/>
      <c r="AA555" s="80"/>
      <c r="AB555">
        <v>4</v>
      </c>
      <c r="AC555" s="79" t="str">
        <f>REPLACE(INDEX(GroupVertices[Group],MATCH(Edges[[#This Row],[Vertex 1]],GroupVertices[Vertex],0)),1,1,"")</f>
        <v>2</v>
      </c>
      <c r="AD555" s="79" t="str">
        <f>REPLACE(INDEX(GroupVertices[Group],MATCH(Edges[[#This Row],[Vertex 2]],GroupVertices[Vertex],0)),1,1,"")</f>
        <v>2</v>
      </c>
      <c r="AE555" s="34"/>
      <c r="AF555" s="34"/>
      <c r="AG555" s="34"/>
      <c r="AH555" s="34"/>
      <c r="AI555" s="34"/>
      <c r="AJ555" s="34"/>
      <c r="AK555" s="34"/>
      <c r="AL555" s="34"/>
      <c r="AM555" s="34"/>
    </row>
    <row r="556" spans="1:39" ht="15">
      <c r="A556" s="65" t="s">
        <v>244</v>
      </c>
      <c r="B556" s="65" t="s">
        <v>239</v>
      </c>
      <c r="C556" s="66" t="s">
        <v>2088</v>
      </c>
      <c r="D556" s="67">
        <v>5.2</v>
      </c>
      <c r="E556" s="68" t="s">
        <v>137</v>
      </c>
      <c r="F556" s="69">
        <v>23.333333333333336</v>
      </c>
      <c r="G556" s="66"/>
      <c r="H556" s="70"/>
      <c r="I556" s="71"/>
      <c r="J556" s="71"/>
      <c r="K556" s="34"/>
      <c r="L556" s="78">
        <v>556</v>
      </c>
      <c r="M556" s="78"/>
      <c r="N556" s="73"/>
      <c r="O556" s="80" t="s">
        <v>259</v>
      </c>
      <c r="P556" s="80" t="s">
        <v>465</v>
      </c>
      <c r="Q556" s="80" t="s">
        <v>834</v>
      </c>
      <c r="R556" s="80" t="s">
        <v>1117</v>
      </c>
      <c r="S556" s="80"/>
      <c r="T556" s="80"/>
      <c r="U556" s="80"/>
      <c r="V556" s="80"/>
      <c r="W556" s="80"/>
      <c r="X556" s="80"/>
      <c r="Y556" s="80"/>
      <c r="Z556" s="80"/>
      <c r="AA556" s="80"/>
      <c r="AB556">
        <v>5</v>
      </c>
      <c r="AC556" s="79" t="str">
        <f>REPLACE(INDEX(GroupVertices[Group],MATCH(Edges[[#This Row],[Vertex 1]],GroupVertices[Vertex],0)),1,1,"")</f>
        <v>2</v>
      </c>
      <c r="AD556" s="79" t="str">
        <f>REPLACE(INDEX(GroupVertices[Group],MATCH(Edges[[#This Row],[Vertex 2]],GroupVertices[Vertex],0)),1,1,"")</f>
        <v>2</v>
      </c>
      <c r="AE556" s="34"/>
      <c r="AF556" s="34"/>
      <c r="AG556" s="34"/>
      <c r="AH556" s="34"/>
      <c r="AI556" s="34"/>
      <c r="AJ556" s="34"/>
      <c r="AK556" s="34"/>
      <c r="AL556" s="34"/>
      <c r="AM556" s="34"/>
    </row>
    <row r="557" spans="1:39" ht="15">
      <c r="A557" s="65" t="s">
        <v>244</v>
      </c>
      <c r="B557" s="65" t="s">
        <v>239</v>
      </c>
      <c r="C557" s="66" t="s">
        <v>2088</v>
      </c>
      <c r="D557" s="67">
        <v>5.2</v>
      </c>
      <c r="E557" s="68" t="s">
        <v>137</v>
      </c>
      <c r="F557" s="69">
        <v>23.333333333333336</v>
      </c>
      <c r="G557" s="66"/>
      <c r="H557" s="70"/>
      <c r="I557" s="71"/>
      <c r="J557" s="71"/>
      <c r="K557" s="34"/>
      <c r="L557" s="78">
        <v>557</v>
      </c>
      <c r="M557" s="78"/>
      <c r="N557" s="73"/>
      <c r="O557" s="80" t="s">
        <v>259</v>
      </c>
      <c r="P557" s="80" t="s">
        <v>459</v>
      </c>
      <c r="Q557" s="80" t="s">
        <v>826</v>
      </c>
      <c r="R557" s="80" t="s">
        <v>826</v>
      </c>
      <c r="S557" s="80"/>
      <c r="T557" s="80"/>
      <c r="U557" s="80"/>
      <c r="V557" s="80"/>
      <c r="W557" s="80"/>
      <c r="X557" s="80"/>
      <c r="Y557" s="80"/>
      <c r="Z557" s="80"/>
      <c r="AA557" s="80"/>
      <c r="AB557">
        <v>5</v>
      </c>
      <c r="AC557" s="79" t="str">
        <f>REPLACE(INDEX(GroupVertices[Group],MATCH(Edges[[#This Row],[Vertex 1]],GroupVertices[Vertex],0)),1,1,"")</f>
        <v>2</v>
      </c>
      <c r="AD557" s="79" t="str">
        <f>REPLACE(INDEX(GroupVertices[Group],MATCH(Edges[[#This Row],[Vertex 2]],GroupVertices[Vertex],0)),1,1,"")</f>
        <v>2</v>
      </c>
      <c r="AE557" s="34"/>
      <c r="AF557" s="34"/>
      <c r="AG557" s="34"/>
      <c r="AH557" s="34"/>
      <c r="AI557" s="34"/>
      <c r="AJ557" s="34"/>
      <c r="AK557" s="34"/>
      <c r="AL557" s="34"/>
      <c r="AM557" s="34"/>
    </row>
    <row r="558" spans="1:39" ht="15">
      <c r="A558" s="65" t="s">
        <v>244</v>
      </c>
      <c r="B558" s="65" t="s">
        <v>239</v>
      </c>
      <c r="C558" s="66" t="s">
        <v>2088</v>
      </c>
      <c r="D558" s="67">
        <v>5.2</v>
      </c>
      <c r="E558" s="68" t="s">
        <v>137</v>
      </c>
      <c r="F558" s="69">
        <v>23.333333333333336</v>
      </c>
      <c r="G558" s="66"/>
      <c r="H558" s="70"/>
      <c r="I558" s="71"/>
      <c r="J558" s="71"/>
      <c r="K558" s="34"/>
      <c r="L558" s="78">
        <v>558</v>
      </c>
      <c r="M558" s="78"/>
      <c r="N558" s="73"/>
      <c r="O558" s="80" t="s">
        <v>259</v>
      </c>
      <c r="P558" s="80" t="s">
        <v>459</v>
      </c>
      <c r="Q558" s="80" t="s">
        <v>826</v>
      </c>
      <c r="R558" s="80" t="s">
        <v>826</v>
      </c>
      <c r="S558" s="80"/>
      <c r="T558" s="80"/>
      <c r="U558" s="80"/>
      <c r="V558" s="80"/>
      <c r="W558" s="80"/>
      <c r="X558" s="80"/>
      <c r="Y558" s="80"/>
      <c r="Z558" s="80"/>
      <c r="AA558" s="80"/>
      <c r="AB558">
        <v>5</v>
      </c>
      <c r="AC558" s="79" t="str">
        <f>REPLACE(INDEX(GroupVertices[Group],MATCH(Edges[[#This Row],[Vertex 1]],GroupVertices[Vertex],0)),1,1,"")</f>
        <v>2</v>
      </c>
      <c r="AD558" s="79" t="str">
        <f>REPLACE(INDEX(GroupVertices[Group],MATCH(Edges[[#This Row],[Vertex 2]],GroupVertices[Vertex],0)),1,1,"")</f>
        <v>2</v>
      </c>
      <c r="AE558" s="34"/>
      <c r="AF558" s="34"/>
      <c r="AG558" s="34"/>
      <c r="AH558" s="34"/>
      <c r="AI558" s="34"/>
      <c r="AJ558" s="34"/>
      <c r="AK558" s="34"/>
      <c r="AL558" s="34"/>
      <c r="AM558" s="34"/>
    </row>
    <row r="559" spans="1:39" ht="15">
      <c r="A559" s="65" t="s">
        <v>244</v>
      </c>
      <c r="B559" s="65" t="s">
        <v>239</v>
      </c>
      <c r="C559" s="66" t="s">
        <v>2088</v>
      </c>
      <c r="D559" s="67">
        <v>5.2</v>
      </c>
      <c r="E559" s="68" t="s">
        <v>137</v>
      </c>
      <c r="F559" s="69">
        <v>23.333333333333336</v>
      </c>
      <c r="G559" s="66"/>
      <c r="H559" s="70"/>
      <c r="I559" s="71"/>
      <c r="J559" s="71"/>
      <c r="K559" s="34"/>
      <c r="L559" s="78">
        <v>559</v>
      </c>
      <c r="M559" s="78"/>
      <c r="N559" s="73"/>
      <c r="O559" s="80" t="s">
        <v>259</v>
      </c>
      <c r="P559" s="80" t="s">
        <v>459</v>
      </c>
      <c r="Q559" s="80" t="s">
        <v>826</v>
      </c>
      <c r="R559" s="80" t="s">
        <v>826</v>
      </c>
      <c r="S559" s="80"/>
      <c r="T559" s="80"/>
      <c r="U559" s="80"/>
      <c r="V559" s="80"/>
      <c r="W559" s="80"/>
      <c r="X559" s="80"/>
      <c r="Y559" s="80"/>
      <c r="Z559" s="80"/>
      <c r="AA559" s="80"/>
      <c r="AB559">
        <v>5</v>
      </c>
      <c r="AC559" s="79" t="str">
        <f>REPLACE(INDEX(GroupVertices[Group],MATCH(Edges[[#This Row],[Vertex 1]],GroupVertices[Vertex],0)),1,1,"")</f>
        <v>2</v>
      </c>
      <c r="AD559" s="79" t="str">
        <f>REPLACE(INDEX(GroupVertices[Group],MATCH(Edges[[#This Row],[Vertex 2]],GroupVertices[Vertex],0)),1,1,"")</f>
        <v>2</v>
      </c>
      <c r="AE559" s="34"/>
      <c r="AF559" s="34"/>
      <c r="AG559" s="34"/>
      <c r="AH559" s="34"/>
      <c r="AI559" s="34"/>
      <c r="AJ559" s="34"/>
      <c r="AK559" s="34"/>
      <c r="AL559" s="34"/>
      <c r="AM559" s="34"/>
    </row>
    <row r="560" spans="1:39" ht="15">
      <c r="A560" s="65" t="s">
        <v>244</v>
      </c>
      <c r="B560" s="65" t="s">
        <v>239</v>
      </c>
      <c r="C560" s="66" t="s">
        <v>2088</v>
      </c>
      <c r="D560" s="67">
        <v>5.2</v>
      </c>
      <c r="E560" s="68" t="s">
        <v>137</v>
      </c>
      <c r="F560" s="69">
        <v>23.333333333333336</v>
      </c>
      <c r="G560" s="66"/>
      <c r="H560" s="70"/>
      <c r="I560" s="71"/>
      <c r="J560" s="71"/>
      <c r="K560" s="34"/>
      <c r="L560" s="78">
        <v>560</v>
      </c>
      <c r="M560" s="78"/>
      <c r="N560" s="73"/>
      <c r="O560" s="80" t="s">
        <v>259</v>
      </c>
      <c r="P560" s="80" t="s">
        <v>459</v>
      </c>
      <c r="Q560" s="80" t="s">
        <v>826</v>
      </c>
      <c r="R560" s="80" t="s">
        <v>826</v>
      </c>
      <c r="S560" s="80"/>
      <c r="T560" s="80"/>
      <c r="U560" s="80"/>
      <c r="V560" s="80"/>
      <c r="W560" s="80"/>
      <c r="X560" s="80"/>
      <c r="Y560" s="80"/>
      <c r="Z560" s="80"/>
      <c r="AA560" s="80"/>
      <c r="AB560">
        <v>5</v>
      </c>
      <c r="AC560" s="79" t="str">
        <f>REPLACE(INDEX(GroupVertices[Group],MATCH(Edges[[#This Row],[Vertex 1]],GroupVertices[Vertex],0)),1,1,"")</f>
        <v>2</v>
      </c>
      <c r="AD560" s="79" t="str">
        <f>REPLACE(INDEX(GroupVertices[Group],MATCH(Edges[[#This Row],[Vertex 2]],GroupVertices[Vertex],0)),1,1,"")</f>
        <v>2</v>
      </c>
      <c r="AE560" s="34"/>
      <c r="AF560" s="34"/>
      <c r="AG560" s="34"/>
      <c r="AH560" s="34"/>
      <c r="AI560" s="34"/>
      <c r="AJ560" s="34"/>
      <c r="AK560" s="34"/>
      <c r="AL560" s="34"/>
      <c r="AM560" s="34"/>
    </row>
    <row r="561" spans="1:39" ht="15">
      <c r="A561" s="65" t="s">
        <v>201</v>
      </c>
      <c r="B561" s="65" t="s">
        <v>219</v>
      </c>
      <c r="C561" s="66" t="s">
        <v>2086</v>
      </c>
      <c r="D561" s="67">
        <v>2</v>
      </c>
      <c r="E561" s="68" t="s">
        <v>133</v>
      </c>
      <c r="F561" s="69">
        <v>32</v>
      </c>
      <c r="G561" s="66"/>
      <c r="H561" s="70"/>
      <c r="I561" s="71"/>
      <c r="J561" s="71"/>
      <c r="K561" s="34"/>
      <c r="L561" s="78">
        <v>561</v>
      </c>
      <c r="M561" s="78"/>
      <c r="N561" s="73"/>
      <c r="O561" s="80" t="s">
        <v>259</v>
      </c>
      <c r="P561" s="80" t="s">
        <v>466</v>
      </c>
      <c r="Q561" s="80" t="s">
        <v>835</v>
      </c>
      <c r="R561" s="80" t="s">
        <v>1118</v>
      </c>
      <c r="S561" s="80"/>
      <c r="T561" s="80"/>
      <c r="U561" s="80"/>
      <c r="V561" s="80"/>
      <c r="W561" s="80"/>
      <c r="X561" s="80"/>
      <c r="Y561" s="80"/>
      <c r="Z561" s="80"/>
      <c r="AA561" s="80"/>
      <c r="AB561">
        <v>1</v>
      </c>
      <c r="AC561" s="79" t="str">
        <f>REPLACE(INDEX(GroupVertices[Group],MATCH(Edges[[#This Row],[Vertex 1]],GroupVertices[Vertex],0)),1,1,"")</f>
        <v>3</v>
      </c>
      <c r="AD561" s="79" t="str">
        <f>REPLACE(INDEX(GroupVertices[Group],MATCH(Edges[[#This Row],[Vertex 2]],GroupVertices[Vertex],0)),1,1,"")</f>
        <v>2</v>
      </c>
      <c r="AE561" s="34"/>
      <c r="AF561" s="34"/>
      <c r="AG561" s="34"/>
      <c r="AH561" s="34"/>
      <c r="AI561" s="34"/>
      <c r="AJ561" s="34"/>
      <c r="AK561" s="34"/>
      <c r="AL561" s="34"/>
      <c r="AM561" s="34"/>
    </row>
    <row r="562" spans="1:39" ht="15">
      <c r="A562" s="65" t="s">
        <v>201</v>
      </c>
      <c r="B562" s="65" t="s">
        <v>212</v>
      </c>
      <c r="C562" s="66" t="s">
        <v>2087</v>
      </c>
      <c r="D562" s="67">
        <v>2.8</v>
      </c>
      <c r="E562" s="68" t="s">
        <v>137</v>
      </c>
      <c r="F562" s="69">
        <v>29.833333333333332</v>
      </c>
      <c r="G562" s="66"/>
      <c r="H562" s="70"/>
      <c r="I562" s="71"/>
      <c r="J562" s="71"/>
      <c r="K562" s="34"/>
      <c r="L562" s="78">
        <v>562</v>
      </c>
      <c r="M562" s="78"/>
      <c r="N562" s="73"/>
      <c r="O562" s="80" t="s">
        <v>259</v>
      </c>
      <c r="P562" s="80" t="s">
        <v>467</v>
      </c>
      <c r="Q562" s="80" t="s">
        <v>836</v>
      </c>
      <c r="R562" s="80" t="s">
        <v>1119</v>
      </c>
      <c r="S562" s="80"/>
      <c r="T562" s="80"/>
      <c r="U562" s="80"/>
      <c r="V562" s="80"/>
      <c r="W562" s="80"/>
      <c r="X562" s="80"/>
      <c r="Y562" s="80"/>
      <c r="Z562" s="80"/>
      <c r="AA562" s="80"/>
      <c r="AB562">
        <v>2</v>
      </c>
      <c r="AC562" s="79" t="str">
        <f>REPLACE(INDEX(GroupVertices[Group],MATCH(Edges[[#This Row],[Vertex 1]],GroupVertices[Vertex],0)),1,1,"")</f>
        <v>3</v>
      </c>
      <c r="AD562" s="79" t="str">
        <f>REPLACE(INDEX(GroupVertices[Group],MATCH(Edges[[#This Row],[Vertex 2]],GroupVertices[Vertex],0)),1,1,"")</f>
        <v>4</v>
      </c>
      <c r="AE562" s="34"/>
      <c r="AF562" s="34"/>
      <c r="AG562" s="34"/>
      <c r="AH562" s="34"/>
      <c r="AI562" s="34"/>
      <c r="AJ562" s="34"/>
      <c r="AK562" s="34"/>
      <c r="AL562" s="34"/>
      <c r="AM562" s="34"/>
    </row>
    <row r="563" spans="1:39" ht="15">
      <c r="A563" s="65" t="s">
        <v>201</v>
      </c>
      <c r="B563" s="65" t="s">
        <v>212</v>
      </c>
      <c r="C563" s="66" t="s">
        <v>2087</v>
      </c>
      <c r="D563" s="67">
        <v>2.8</v>
      </c>
      <c r="E563" s="68" t="s">
        <v>137</v>
      </c>
      <c r="F563" s="69">
        <v>29.833333333333332</v>
      </c>
      <c r="G563" s="66"/>
      <c r="H563" s="70"/>
      <c r="I563" s="71"/>
      <c r="J563" s="71"/>
      <c r="K563" s="34"/>
      <c r="L563" s="78">
        <v>563</v>
      </c>
      <c r="M563" s="78"/>
      <c r="N563" s="73"/>
      <c r="O563" s="80" t="s">
        <v>259</v>
      </c>
      <c r="P563" s="80" t="s">
        <v>468</v>
      </c>
      <c r="Q563" s="80" t="s">
        <v>837</v>
      </c>
      <c r="R563" s="80" t="s">
        <v>1120</v>
      </c>
      <c r="S563" s="80"/>
      <c r="T563" s="80"/>
      <c r="U563" s="80"/>
      <c r="V563" s="80"/>
      <c r="W563" s="80"/>
      <c r="X563" s="80"/>
      <c r="Y563" s="80"/>
      <c r="Z563" s="80"/>
      <c r="AA563" s="80"/>
      <c r="AB563">
        <v>2</v>
      </c>
      <c r="AC563" s="79" t="str">
        <f>REPLACE(INDEX(GroupVertices[Group],MATCH(Edges[[#This Row],[Vertex 1]],GroupVertices[Vertex],0)),1,1,"")</f>
        <v>3</v>
      </c>
      <c r="AD563" s="79" t="str">
        <f>REPLACE(INDEX(GroupVertices[Group],MATCH(Edges[[#This Row],[Vertex 2]],GroupVertices[Vertex],0)),1,1,"")</f>
        <v>4</v>
      </c>
      <c r="AE563" s="34"/>
      <c r="AF563" s="34"/>
      <c r="AG563" s="34"/>
      <c r="AH563" s="34"/>
      <c r="AI563" s="34"/>
      <c r="AJ563" s="34"/>
      <c r="AK563" s="34"/>
      <c r="AL563" s="34"/>
      <c r="AM563" s="34"/>
    </row>
    <row r="564" spans="1:39" ht="15">
      <c r="A564" s="65" t="s">
        <v>245</v>
      </c>
      <c r="B564" s="65" t="s">
        <v>201</v>
      </c>
      <c r="C564" s="66" t="s">
        <v>2086</v>
      </c>
      <c r="D564" s="67">
        <v>2</v>
      </c>
      <c r="E564" s="68" t="s">
        <v>133</v>
      </c>
      <c r="F564" s="69">
        <v>32</v>
      </c>
      <c r="G564" s="66"/>
      <c r="H564" s="70"/>
      <c r="I564" s="71"/>
      <c r="J564" s="71"/>
      <c r="K564" s="34"/>
      <c r="L564" s="78">
        <v>564</v>
      </c>
      <c r="M564" s="78"/>
      <c r="N564" s="73"/>
      <c r="O564" s="80" t="s">
        <v>259</v>
      </c>
      <c r="P564" s="80" t="s">
        <v>469</v>
      </c>
      <c r="Q564" s="80" t="s">
        <v>838</v>
      </c>
      <c r="R564" s="80" t="s">
        <v>1121</v>
      </c>
      <c r="S564" s="80"/>
      <c r="T564" s="80"/>
      <c r="U564" s="80"/>
      <c r="V564" s="80"/>
      <c r="W564" s="80"/>
      <c r="X564" s="80"/>
      <c r="Y564" s="80"/>
      <c r="Z564" s="80"/>
      <c r="AA564" s="80"/>
      <c r="AB564">
        <v>1</v>
      </c>
      <c r="AC564" s="79" t="str">
        <f>REPLACE(INDEX(GroupVertices[Group],MATCH(Edges[[#This Row],[Vertex 1]],GroupVertices[Vertex],0)),1,1,"")</f>
        <v>2</v>
      </c>
      <c r="AD564" s="79" t="str">
        <f>REPLACE(INDEX(GroupVertices[Group],MATCH(Edges[[#This Row],[Vertex 2]],GroupVertices[Vertex],0)),1,1,"")</f>
        <v>3</v>
      </c>
      <c r="AE564" s="34"/>
      <c r="AF564" s="34"/>
      <c r="AG564" s="34"/>
      <c r="AH564" s="34"/>
      <c r="AI564" s="34"/>
      <c r="AJ564" s="34"/>
      <c r="AK564" s="34"/>
      <c r="AL564" s="34"/>
      <c r="AM564" s="34"/>
    </row>
    <row r="565" spans="1:39" ht="15">
      <c r="A565" s="65" t="s">
        <v>230</v>
      </c>
      <c r="B565" s="65" t="s">
        <v>210</v>
      </c>
      <c r="C565" s="66" t="s">
        <v>2086</v>
      </c>
      <c r="D565" s="67">
        <v>2</v>
      </c>
      <c r="E565" s="68" t="s">
        <v>133</v>
      </c>
      <c r="F565" s="69">
        <v>32</v>
      </c>
      <c r="G565" s="66"/>
      <c r="H565" s="70"/>
      <c r="I565" s="71"/>
      <c r="J565" s="71"/>
      <c r="K565" s="34"/>
      <c r="L565" s="78">
        <v>565</v>
      </c>
      <c r="M565" s="78"/>
      <c r="N565" s="73"/>
      <c r="O565" s="80" t="s">
        <v>259</v>
      </c>
      <c r="P565" s="80" t="s">
        <v>470</v>
      </c>
      <c r="Q565" s="80" t="s">
        <v>839</v>
      </c>
      <c r="R565" s="80" t="s">
        <v>1122</v>
      </c>
      <c r="S565" s="80"/>
      <c r="T565" s="80"/>
      <c r="U565" s="80"/>
      <c r="V565" s="80"/>
      <c r="W565" s="80"/>
      <c r="X565" s="80"/>
      <c r="Y565" s="80"/>
      <c r="Z565" s="80"/>
      <c r="AA565" s="80"/>
      <c r="AB565">
        <v>1</v>
      </c>
      <c r="AC565" s="79" t="str">
        <f>REPLACE(INDEX(GroupVertices[Group],MATCH(Edges[[#This Row],[Vertex 1]],GroupVertices[Vertex],0)),1,1,"")</f>
        <v>2</v>
      </c>
      <c r="AD565" s="79" t="str">
        <f>REPLACE(INDEX(GroupVertices[Group],MATCH(Edges[[#This Row],[Vertex 2]],GroupVertices[Vertex],0)),1,1,"")</f>
        <v>4</v>
      </c>
      <c r="AE565" s="34"/>
      <c r="AF565" s="34"/>
      <c r="AG565" s="34"/>
      <c r="AH565" s="34"/>
      <c r="AI565" s="34"/>
      <c r="AJ565" s="34"/>
      <c r="AK565" s="34"/>
      <c r="AL565" s="34"/>
      <c r="AM565" s="34"/>
    </row>
    <row r="566" spans="1:39" ht="15">
      <c r="A566" s="65" t="s">
        <v>245</v>
      </c>
      <c r="B566" s="65" t="s">
        <v>230</v>
      </c>
      <c r="C566" s="66" t="s">
        <v>2086</v>
      </c>
      <c r="D566" s="67">
        <v>2</v>
      </c>
      <c r="E566" s="68" t="s">
        <v>133</v>
      </c>
      <c r="F566" s="69">
        <v>32</v>
      </c>
      <c r="G566" s="66"/>
      <c r="H566" s="70"/>
      <c r="I566" s="71"/>
      <c r="J566" s="71"/>
      <c r="K566" s="34"/>
      <c r="L566" s="78">
        <v>566</v>
      </c>
      <c r="M566" s="78"/>
      <c r="N566" s="73"/>
      <c r="O566" s="80" t="s">
        <v>259</v>
      </c>
      <c r="P566" s="80" t="s">
        <v>471</v>
      </c>
      <c r="Q566" s="80" t="s">
        <v>840</v>
      </c>
      <c r="R566" s="80" t="s">
        <v>1123</v>
      </c>
      <c r="S566" s="80"/>
      <c r="T566" s="80"/>
      <c r="U566" s="80"/>
      <c r="V566" s="80"/>
      <c r="W566" s="80"/>
      <c r="X566" s="80"/>
      <c r="Y566" s="80"/>
      <c r="Z566" s="80"/>
      <c r="AA566" s="80"/>
      <c r="AB566">
        <v>1</v>
      </c>
      <c r="AC566" s="79" t="str">
        <f>REPLACE(INDEX(GroupVertices[Group],MATCH(Edges[[#This Row],[Vertex 1]],GroupVertices[Vertex],0)),1,1,"")</f>
        <v>2</v>
      </c>
      <c r="AD566" s="79" t="str">
        <f>REPLACE(INDEX(GroupVertices[Group],MATCH(Edges[[#This Row],[Vertex 2]],GroupVertices[Vertex],0)),1,1,"")</f>
        <v>2</v>
      </c>
      <c r="AE566" s="34"/>
      <c r="AF566" s="34"/>
      <c r="AG566" s="34"/>
      <c r="AH566" s="34"/>
      <c r="AI566" s="34"/>
      <c r="AJ566" s="34"/>
      <c r="AK566" s="34"/>
      <c r="AL566" s="34"/>
      <c r="AM566" s="34"/>
    </row>
    <row r="567" spans="1:39" ht="15">
      <c r="A567" s="65" t="s">
        <v>231</v>
      </c>
      <c r="B567" s="65" t="s">
        <v>219</v>
      </c>
      <c r="C567" s="66" t="s">
        <v>2086</v>
      </c>
      <c r="D567" s="67">
        <v>2</v>
      </c>
      <c r="E567" s="68" t="s">
        <v>133</v>
      </c>
      <c r="F567" s="69">
        <v>32</v>
      </c>
      <c r="G567" s="66"/>
      <c r="H567" s="70"/>
      <c r="I567" s="71"/>
      <c r="J567" s="71"/>
      <c r="K567" s="34"/>
      <c r="L567" s="78">
        <v>567</v>
      </c>
      <c r="M567" s="78"/>
      <c r="N567" s="73"/>
      <c r="O567" s="80" t="s">
        <v>259</v>
      </c>
      <c r="P567" s="80" t="s">
        <v>419</v>
      </c>
      <c r="Q567" s="80" t="s">
        <v>780</v>
      </c>
      <c r="R567" s="80" t="s">
        <v>1072</v>
      </c>
      <c r="S567" s="80"/>
      <c r="T567" s="80"/>
      <c r="U567" s="80"/>
      <c r="V567" s="80"/>
      <c r="W567" s="80"/>
      <c r="X567" s="80"/>
      <c r="Y567" s="80"/>
      <c r="Z567" s="80"/>
      <c r="AA567" s="80"/>
      <c r="AB567">
        <v>1</v>
      </c>
      <c r="AC567" s="79" t="str">
        <f>REPLACE(INDEX(GroupVertices[Group],MATCH(Edges[[#This Row],[Vertex 1]],GroupVertices[Vertex],0)),1,1,"")</f>
        <v>2</v>
      </c>
      <c r="AD567" s="79" t="str">
        <f>REPLACE(INDEX(GroupVertices[Group],MATCH(Edges[[#This Row],[Vertex 2]],GroupVertices[Vertex],0)),1,1,"")</f>
        <v>2</v>
      </c>
      <c r="AE567" s="34"/>
      <c r="AF567" s="34"/>
      <c r="AG567" s="34"/>
      <c r="AH567" s="34"/>
      <c r="AI567" s="34"/>
      <c r="AJ567" s="34"/>
      <c r="AK567" s="34"/>
      <c r="AL567" s="34"/>
      <c r="AM567" s="34"/>
    </row>
    <row r="568" spans="1:39" ht="15">
      <c r="A568" s="65" t="s">
        <v>231</v>
      </c>
      <c r="B568" s="65" t="s">
        <v>225</v>
      </c>
      <c r="C568" s="66" t="s">
        <v>2086</v>
      </c>
      <c r="D568" s="67">
        <v>2</v>
      </c>
      <c r="E568" s="68" t="s">
        <v>133</v>
      </c>
      <c r="F568" s="69">
        <v>32</v>
      </c>
      <c r="G568" s="66"/>
      <c r="H568" s="70"/>
      <c r="I568" s="71"/>
      <c r="J568" s="71"/>
      <c r="K568" s="34"/>
      <c r="L568" s="78">
        <v>568</v>
      </c>
      <c r="M568" s="78"/>
      <c r="N568" s="73"/>
      <c r="O568" s="80" t="s">
        <v>259</v>
      </c>
      <c r="P568" s="80" t="s">
        <v>472</v>
      </c>
      <c r="Q568" s="80" t="s">
        <v>841</v>
      </c>
      <c r="R568" s="80" t="s">
        <v>1124</v>
      </c>
      <c r="S568" s="80"/>
      <c r="T568" s="80"/>
      <c r="U568" s="80"/>
      <c r="V568" s="80"/>
      <c r="W568" s="80"/>
      <c r="X568" s="80"/>
      <c r="Y568" s="80"/>
      <c r="Z568" s="80"/>
      <c r="AA568" s="80"/>
      <c r="AB568">
        <v>1</v>
      </c>
      <c r="AC568" s="79" t="str">
        <f>REPLACE(INDEX(GroupVertices[Group],MATCH(Edges[[#This Row],[Vertex 1]],GroupVertices[Vertex],0)),1,1,"")</f>
        <v>2</v>
      </c>
      <c r="AD568" s="79" t="str">
        <f>REPLACE(INDEX(GroupVertices[Group],MATCH(Edges[[#This Row],[Vertex 2]],GroupVertices[Vertex],0)),1,1,"")</f>
        <v>4</v>
      </c>
      <c r="AE568" s="34"/>
      <c r="AF568" s="34"/>
      <c r="AG568" s="34"/>
      <c r="AH568" s="34"/>
      <c r="AI568" s="34"/>
      <c r="AJ568" s="34"/>
      <c r="AK568" s="34"/>
      <c r="AL568" s="34"/>
      <c r="AM568" s="34"/>
    </row>
    <row r="569" spans="1:39" ht="15">
      <c r="A569" s="65" t="s">
        <v>240</v>
      </c>
      <c r="B569" s="65" t="s">
        <v>231</v>
      </c>
      <c r="C569" s="66" t="s">
        <v>2087</v>
      </c>
      <c r="D569" s="67">
        <v>2.8</v>
      </c>
      <c r="E569" s="68" t="s">
        <v>137</v>
      </c>
      <c r="F569" s="69">
        <v>29.833333333333332</v>
      </c>
      <c r="G569" s="66"/>
      <c r="H569" s="70"/>
      <c r="I569" s="71"/>
      <c r="J569" s="71"/>
      <c r="K569" s="34"/>
      <c r="L569" s="78">
        <v>569</v>
      </c>
      <c r="M569" s="78"/>
      <c r="N569" s="73"/>
      <c r="O569" s="80" t="s">
        <v>259</v>
      </c>
      <c r="P569" s="80" t="s">
        <v>473</v>
      </c>
      <c r="Q569" s="80" t="s">
        <v>842</v>
      </c>
      <c r="R569" s="80" t="s">
        <v>1125</v>
      </c>
      <c r="S569" s="80"/>
      <c r="T569" s="80"/>
      <c r="U569" s="80"/>
      <c r="V569" s="80"/>
      <c r="W569" s="80"/>
      <c r="X569" s="80"/>
      <c r="Y569" s="80"/>
      <c r="Z569" s="80"/>
      <c r="AA569" s="80"/>
      <c r="AB569">
        <v>2</v>
      </c>
      <c r="AC569" s="79" t="str">
        <f>REPLACE(INDEX(GroupVertices[Group],MATCH(Edges[[#This Row],[Vertex 1]],GroupVertices[Vertex],0)),1,1,"")</f>
        <v>2</v>
      </c>
      <c r="AD569" s="79" t="str">
        <f>REPLACE(INDEX(GroupVertices[Group],MATCH(Edges[[#This Row],[Vertex 2]],GroupVertices[Vertex],0)),1,1,"")</f>
        <v>2</v>
      </c>
      <c r="AE569" s="34"/>
      <c r="AF569" s="34"/>
      <c r="AG569" s="34"/>
      <c r="AH569" s="34"/>
      <c r="AI569" s="34"/>
      <c r="AJ569" s="34"/>
      <c r="AK569" s="34"/>
      <c r="AL569" s="34"/>
      <c r="AM569" s="34"/>
    </row>
    <row r="570" spans="1:39" ht="15">
      <c r="A570" s="65" t="s">
        <v>240</v>
      </c>
      <c r="B570" s="65" t="s">
        <v>231</v>
      </c>
      <c r="C570" s="66" t="s">
        <v>2087</v>
      </c>
      <c r="D570" s="67">
        <v>2.8</v>
      </c>
      <c r="E570" s="68" t="s">
        <v>137</v>
      </c>
      <c r="F570" s="69">
        <v>29.833333333333332</v>
      </c>
      <c r="G570" s="66"/>
      <c r="H570" s="70"/>
      <c r="I570" s="71"/>
      <c r="J570" s="71"/>
      <c r="K570" s="34"/>
      <c r="L570" s="78">
        <v>570</v>
      </c>
      <c r="M570" s="78"/>
      <c r="N570" s="73"/>
      <c r="O570" s="80" t="s">
        <v>259</v>
      </c>
      <c r="P570" s="80" t="s">
        <v>472</v>
      </c>
      <c r="Q570" s="80" t="s">
        <v>843</v>
      </c>
      <c r="R570" s="80" t="s">
        <v>841</v>
      </c>
      <c r="S570" s="80"/>
      <c r="T570" s="80"/>
      <c r="U570" s="80"/>
      <c r="V570" s="80"/>
      <c r="W570" s="80"/>
      <c r="X570" s="80"/>
      <c r="Y570" s="80"/>
      <c r="Z570" s="80"/>
      <c r="AA570" s="80"/>
      <c r="AB570">
        <v>2</v>
      </c>
      <c r="AC570" s="79" t="str">
        <f>REPLACE(INDEX(GroupVertices[Group],MATCH(Edges[[#This Row],[Vertex 1]],GroupVertices[Vertex],0)),1,1,"")</f>
        <v>2</v>
      </c>
      <c r="AD570" s="79" t="str">
        <f>REPLACE(INDEX(GroupVertices[Group],MATCH(Edges[[#This Row],[Vertex 2]],GroupVertices[Vertex],0)),1,1,"")</f>
        <v>2</v>
      </c>
      <c r="AE570" s="34"/>
      <c r="AF570" s="34"/>
      <c r="AG570" s="34"/>
      <c r="AH570" s="34"/>
      <c r="AI570" s="34"/>
      <c r="AJ570" s="34"/>
      <c r="AK570" s="34"/>
      <c r="AL570" s="34"/>
      <c r="AM570" s="34"/>
    </row>
    <row r="571" spans="1:39" ht="15">
      <c r="A571" s="65" t="s">
        <v>244</v>
      </c>
      <c r="B571" s="65" t="s">
        <v>231</v>
      </c>
      <c r="C571" s="66" t="s">
        <v>2087</v>
      </c>
      <c r="D571" s="67">
        <v>2.8</v>
      </c>
      <c r="E571" s="68" t="s">
        <v>137</v>
      </c>
      <c r="F571" s="69">
        <v>29.833333333333332</v>
      </c>
      <c r="G571" s="66"/>
      <c r="H571" s="70"/>
      <c r="I571" s="71"/>
      <c r="J571" s="71"/>
      <c r="K571" s="34"/>
      <c r="L571" s="78">
        <v>571</v>
      </c>
      <c r="M571" s="78"/>
      <c r="N571" s="73"/>
      <c r="O571" s="80" t="s">
        <v>259</v>
      </c>
      <c r="P571" s="80" t="s">
        <v>474</v>
      </c>
      <c r="Q571" s="80" t="s">
        <v>844</v>
      </c>
      <c r="R571" s="80" t="s">
        <v>1126</v>
      </c>
      <c r="S571" s="80"/>
      <c r="T571" s="80"/>
      <c r="U571" s="80"/>
      <c r="V571" s="80"/>
      <c r="W571" s="80"/>
      <c r="X571" s="80"/>
      <c r="Y571" s="80"/>
      <c r="Z571" s="80"/>
      <c r="AA571" s="80"/>
      <c r="AB571">
        <v>2</v>
      </c>
      <c r="AC571" s="79" t="str">
        <f>REPLACE(INDEX(GroupVertices[Group],MATCH(Edges[[#This Row],[Vertex 1]],GroupVertices[Vertex],0)),1,1,"")</f>
        <v>2</v>
      </c>
      <c r="AD571" s="79" t="str">
        <f>REPLACE(INDEX(GroupVertices[Group],MATCH(Edges[[#This Row],[Vertex 2]],GroupVertices[Vertex],0)),1,1,"")</f>
        <v>2</v>
      </c>
      <c r="AE571" s="34"/>
      <c r="AF571" s="34"/>
      <c r="AG571" s="34"/>
      <c r="AH571" s="34"/>
      <c r="AI571" s="34"/>
      <c r="AJ571" s="34"/>
      <c r="AK571" s="34"/>
      <c r="AL571" s="34"/>
      <c r="AM571" s="34"/>
    </row>
    <row r="572" spans="1:39" ht="15">
      <c r="A572" s="65" t="s">
        <v>244</v>
      </c>
      <c r="B572" s="65" t="s">
        <v>231</v>
      </c>
      <c r="C572" s="66" t="s">
        <v>2087</v>
      </c>
      <c r="D572" s="67">
        <v>2.8</v>
      </c>
      <c r="E572" s="68" t="s">
        <v>137</v>
      </c>
      <c r="F572" s="69">
        <v>29.833333333333332</v>
      </c>
      <c r="G572" s="66"/>
      <c r="H572" s="70"/>
      <c r="I572" s="71"/>
      <c r="J572" s="71"/>
      <c r="K572" s="34"/>
      <c r="L572" s="78">
        <v>572</v>
      </c>
      <c r="M572" s="78"/>
      <c r="N572" s="73"/>
      <c r="O572" s="80" t="s">
        <v>259</v>
      </c>
      <c r="P572" s="80" t="s">
        <v>475</v>
      </c>
      <c r="Q572" s="80" t="s">
        <v>845</v>
      </c>
      <c r="R572" s="80" t="s">
        <v>1127</v>
      </c>
      <c r="S572" s="80"/>
      <c r="T572" s="80"/>
      <c r="U572" s="80"/>
      <c r="V572" s="80"/>
      <c r="W572" s="80"/>
      <c r="X572" s="80"/>
      <c r="Y572" s="80"/>
      <c r="Z572" s="80"/>
      <c r="AA572" s="80"/>
      <c r="AB572">
        <v>2</v>
      </c>
      <c r="AC572" s="79" t="str">
        <f>REPLACE(INDEX(GroupVertices[Group],MATCH(Edges[[#This Row],[Vertex 1]],GroupVertices[Vertex],0)),1,1,"")</f>
        <v>2</v>
      </c>
      <c r="AD572" s="79" t="str">
        <f>REPLACE(INDEX(GroupVertices[Group],MATCH(Edges[[#This Row],[Vertex 2]],GroupVertices[Vertex],0)),1,1,"")</f>
        <v>2</v>
      </c>
      <c r="AE572" s="34"/>
      <c r="AF572" s="34"/>
      <c r="AG572" s="34"/>
      <c r="AH572" s="34"/>
      <c r="AI572" s="34"/>
      <c r="AJ572" s="34"/>
      <c r="AK572" s="34"/>
      <c r="AL572" s="34"/>
      <c r="AM572" s="34"/>
    </row>
    <row r="573" spans="1:39" ht="15">
      <c r="A573" s="65" t="s">
        <v>245</v>
      </c>
      <c r="B573" s="65" t="s">
        <v>231</v>
      </c>
      <c r="C573" s="66" t="s">
        <v>2086</v>
      </c>
      <c r="D573" s="67">
        <v>2</v>
      </c>
      <c r="E573" s="68" t="s">
        <v>133</v>
      </c>
      <c r="F573" s="69">
        <v>32</v>
      </c>
      <c r="G573" s="66"/>
      <c r="H573" s="70"/>
      <c r="I573" s="71"/>
      <c r="J573" s="71"/>
      <c r="K573" s="34"/>
      <c r="L573" s="78">
        <v>573</v>
      </c>
      <c r="M573" s="78"/>
      <c r="N573" s="73"/>
      <c r="O573" s="80" t="s">
        <v>259</v>
      </c>
      <c r="P573" s="80" t="s">
        <v>476</v>
      </c>
      <c r="Q573" s="80" t="s">
        <v>846</v>
      </c>
      <c r="R573" s="80" t="s">
        <v>1128</v>
      </c>
      <c r="S573" s="80"/>
      <c r="T573" s="80"/>
      <c r="U573" s="80"/>
      <c r="V573" s="80"/>
      <c r="W573" s="80"/>
      <c r="X573" s="80"/>
      <c r="Y573" s="80"/>
      <c r="Z573" s="80"/>
      <c r="AA573" s="80"/>
      <c r="AB573">
        <v>1</v>
      </c>
      <c r="AC573" s="79" t="str">
        <f>REPLACE(INDEX(GroupVertices[Group],MATCH(Edges[[#This Row],[Vertex 1]],GroupVertices[Vertex],0)),1,1,"")</f>
        <v>2</v>
      </c>
      <c r="AD573" s="79" t="str">
        <f>REPLACE(INDEX(GroupVertices[Group],MATCH(Edges[[#This Row],[Vertex 2]],GroupVertices[Vertex],0)),1,1,"")</f>
        <v>2</v>
      </c>
      <c r="AE573" s="34"/>
      <c r="AF573" s="34"/>
      <c r="AG573" s="34"/>
      <c r="AH573" s="34"/>
      <c r="AI573" s="34"/>
      <c r="AJ573" s="34"/>
      <c r="AK573" s="34"/>
      <c r="AL573" s="34"/>
      <c r="AM573" s="34"/>
    </row>
    <row r="574" spans="1:39" ht="15">
      <c r="A574" s="65" t="s">
        <v>240</v>
      </c>
      <c r="B574" s="65" t="s">
        <v>225</v>
      </c>
      <c r="C574" s="66" t="s">
        <v>2086</v>
      </c>
      <c r="D574" s="67">
        <v>2</v>
      </c>
      <c r="E574" s="68" t="s">
        <v>133</v>
      </c>
      <c r="F574" s="69">
        <v>32</v>
      </c>
      <c r="G574" s="66"/>
      <c r="H574" s="70"/>
      <c r="I574" s="71"/>
      <c r="J574" s="71"/>
      <c r="K574" s="34"/>
      <c r="L574" s="78">
        <v>574</v>
      </c>
      <c r="M574" s="78"/>
      <c r="N574" s="73"/>
      <c r="O574" s="80" t="s">
        <v>259</v>
      </c>
      <c r="P574" s="80" t="s">
        <v>472</v>
      </c>
      <c r="Q574" s="80" t="s">
        <v>843</v>
      </c>
      <c r="R574" s="80" t="s">
        <v>1124</v>
      </c>
      <c r="S574" s="80"/>
      <c r="T574" s="80"/>
      <c r="U574" s="80"/>
      <c r="V574" s="80"/>
      <c r="W574" s="80"/>
      <c r="X574" s="80"/>
      <c r="Y574" s="80"/>
      <c r="Z574" s="80"/>
      <c r="AA574" s="80"/>
      <c r="AB574">
        <v>1</v>
      </c>
      <c r="AC574" s="79" t="str">
        <f>REPLACE(INDEX(GroupVertices[Group],MATCH(Edges[[#This Row],[Vertex 1]],GroupVertices[Vertex],0)),1,1,"")</f>
        <v>2</v>
      </c>
      <c r="AD574" s="79" t="str">
        <f>REPLACE(INDEX(GroupVertices[Group],MATCH(Edges[[#This Row],[Vertex 2]],GroupVertices[Vertex],0)),1,1,"")</f>
        <v>4</v>
      </c>
      <c r="AE574" s="34"/>
      <c r="AF574" s="34"/>
      <c r="AG574" s="34"/>
      <c r="AH574" s="34"/>
      <c r="AI574" s="34"/>
      <c r="AJ574" s="34"/>
      <c r="AK574" s="34"/>
      <c r="AL574" s="34"/>
      <c r="AM574" s="34"/>
    </row>
    <row r="575" spans="1:39" ht="15">
      <c r="A575" s="65" t="s">
        <v>244</v>
      </c>
      <c r="B575" s="65" t="s">
        <v>240</v>
      </c>
      <c r="C575" s="66" t="s">
        <v>2086</v>
      </c>
      <c r="D575" s="67">
        <v>2</v>
      </c>
      <c r="E575" s="68" t="s">
        <v>133</v>
      </c>
      <c r="F575" s="69">
        <v>32</v>
      </c>
      <c r="G575" s="66"/>
      <c r="H575" s="70"/>
      <c r="I575" s="71"/>
      <c r="J575" s="71"/>
      <c r="K575" s="34"/>
      <c r="L575" s="78">
        <v>575</v>
      </c>
      <c r="M575" s="78"/>
      <c r="N575" s="73"/>
      <c r="O575" s="80" t="s">
        <v>259</v>
      </c>
      <c r="P575" s="80" t="s">
        <v>459</v>
      </c>
      <c r="Q575" s="80" t="s">
        <v>826</v>
      </c>
      <c r="R575" s="80" t="s">
        <v>826</v>
      </c>
      <c r="S575" s="80"/>
      <c r="T575" s="80"/>
      <c r="U575" s="80"/>
      <c r="V575" s="80"/>
      <c r="W575" s="80"/>
      <c r="X575" s="80"/>
      <c r="Y575" s="80"/>
      <c r="Z575" s="80"/>
      <c r="AA575" s="80"/>
      <c r="AB575">
        <v>1</v>
      </c>
      <c r="AC575" s="79" t="str">
        <f>REPLACE(INDEX(GroupVertices[Group],MATCH(Edges[[#This Row],[Vertex 1]],GroupVertices[Vertex],0)),1,1,"")</f>
        <v>2</v>
      </c>
      <c r="AD575" s="79" t="str">
        <f>REPLACE(INDEX(GroupVertices[Group],MATCH(Edges[[#This Row],[Vertex 2]],GroupVertices[Vertex],0)),1,1,"")</f>
        <v>2</v>
      </c>
      <c r="AE575" s="34"/>
      <c r="AF575" s="34"/>
      <c r="AG575" s="34"/>
      <c r="AH575" s="34"/>
      <c r="AI575" s="34"/>
      <c r="AJ575" s="34"/>
      <c r="AK575" s="34"/>
      <c r="AL575" s="34"/>
      <c r="AM575" s="34"/>
    </row>
    <row r="576" spans="1:39" ht="15">
      <c r="A576" s="65" t="s">
        <v>245</v>
      </c>
      <c r="B576" s="65" t="s">
        <v>240</v>
      </c>
      <c r="C576" s="66" t="s">
        <v>2086</v>
      </c>
      <c r="D576" s="67">
        <v>2</v>
      </c>
      <c r="E576" s="68" t="s">
        <v>133</v>
      </c>
      <c r="F576" s="69">
        <v>32</v>
      </c>
      <c r="G576" s="66"/>
      <c r="H576" s="70"/>
      <c r="I576" s="71"/>
      <c r="J576" s="71"/>
      <c r="K576" s="34"/>
      <c r="L576" s="78">
        <v>576</v>
      </c>
      <c r="M576" s="78"/>
      <c r="N576" s="73"/>
      <c r="O576" s="80" t="s">
        <v>259</v>
      </c>
      <c r="P576" s="80" t="s">
        <v>477</v>
      </c>
      <c r="Q576" s="80" t="s">
        <v>847</v>
      </c>
      <c r="R576" s="80" t="s">
        <v>1129</v>
      </c>
      <c r="S576" s="80"/>
      <c r="T576" s="80"/>
      <c r="U576" s="80"/>
      <c r="V576" s="80"/>
      <c r="W576" s="80"/>
      <c r="X576" s="80"/>
      <c r="Y576" s="80"/>
      <c r="Z576" s="80"/>
      <c r="AA576" s="80"/>
      <c r="AB576">
        <v>1</v>
      </c>
      <c r="AC576" s="79" t="str">
        <f>REPLACE(INDEX(GroupVertices[Group],MATCH(Edges[[#This Row],[Vertex 1]],GroupVertices[Vertex],0)),1,1,"")</f>
        <v>2</v>
      </c>
      <c r="AD576" s="79" t="str">
        <f>REPLACE(INDEX(GroupVertices[Group],MATCH(Edges[[#This Row],[Vertex 2]],GroupVertices[Vertex],0)),1,1,"")</f>
        <v>2</v>
      </c>
      <c r="AE576" s="34"/>
      <c r="AF576" s="34"/>
      <c r="AG576" s="34"/>
      <c r="AH576" s="34"/>
      <c r="AI576" s="34"/>
      <c r="AJ576" s="34"/>
      <c r="AK576" s="34"/>
      <c r="AL576" s="34"/>
      <c r="AM576" s="34"/>
    </row>
    <row r="577" spans="1:39" ht="15">
      <c r="A577" s="65" t="s">
        <v>245</v>
      </c>
      <c r="B577" s="65" t="s">
        <v>244</v>
      </c>
      <c r="C577" s="66" t="s">
        <v>2087</v>
      </c>
      <c r="D577" s="67">
        <v>2.8</v>
      </c>
      <c r="E577" s="68" t="s">
        <v>137</v>
      </c>
      <c r="F577" s="69">
        <v>29.833333333333332</v>
      </c>
      <c r="G577" s="66"/>
      <c r="H577" s="70"/>
      <c r="I577" s="71"/>
      <c r="J577" s="71"/>
      <c r="K577" s="34"/>
      <c r="L577" s="78">
        <v>577</v>
      </c>
      <c r="M577" s="78"/>
      <c r="N577" s="73"/>
      <c r="O577" s="80" t="s">
        <v>259</v>
      </c>
      <c r="P577" s="80" t="s">
        <v>478</v>
      </c>
      <c r="Q577" s="80" t="s">
        <v>848</v>
      </c>
      <c r="R577" s="80" t="s">
        <v>1130</v>
      </c>
      <c r="S577" s="80"/>
      <c r="T577" s="80"/>
      <c r="U577" s="80"/>
      <c r="V577" s="80"/>
      <c r="W577" s="80"/>
      <c r="X577" s="80"/>
      <c r="Y577" s="80"/>
      <c r="Z577" s="80"/>
      <c r="AA577" s="80"/>
      <c r="AB577">
        <v>2</v>
      </c>
      <c r="AC577" s="79" t="str">
        <f>REPLACE(INDEX(GroupVertices[Group],MATCH(Edges[[#This Row],[Vertex 1]],GroupVertices[Vertex],0)),1,1,"")</f>
        <v>2</v>
      </c>
      <c r="AD577" s="79" t="str">
        <f>REPLACE(INDEX(GroupVertices[Group],MATCH(Edges[[#This Row],[Vertex 2]],GroupVertices[Vertex],0)),1,1,"")</f>
        <v>2</v>
      </c>
      <c r="AE577" s="34"/>
      <c r="AF577" s="34"/>
      <c r="AG577" s="34"/>
      <c r="AH577" s="34"/>
      <c r="AI577" s="34"/>
      <c r="AJ577" s="34"/>
      <c r="AK577" s="34"/>
      <c r="AL577" s="34"/>
      <c r="AM577" s="34"/>
    </row>
    <row r="578" spans="1:39" ht="15">
      <c r="A578" s="65" t="s">
        <v>245</v>
      </c>
      <c r="B578" s="65" t="s">
        <v>244</v>
      </c>
      <c r="C578" s="66" t="s">
        <v>2087</v>
      </c>
      <c r="D578" s="67">
        <v>2.8</v>
      </c>
      <c r="E578" s="68" t="s">
        <v>137</v>
      </c>
      <c r="F578" s="69">
        <v>29.833333333333332</v>
      </c>
      <c r="G578" s="66"/>
      <c r="H578" s="70"/>
      <c r="I578" s="71"/>
      <c r="J578" s="71"/>
      <c r="K578" s="34"/>
      <c r="L578" s="78">
        <v>578</v>
      </c>
      <c r="M578" s="78"/>
      <c r="N578" s="73"/>
      <c r="O578" s="80" t="s">
        <v>259</v>
      </c>
      <c r="P578" s="80" t="s">
        <v>478</v>
      </c>
      <c r="Q578" s="80" t="s">
        <v>848</v>
      </c>
      <c r="R578" s="80" t="s">
        <v>1131</v>
      </c>
      <c r="S578" s="80"/>
      <c r="T578" s="80"/>
      <c r="U578" s="80"/>
      <c r="V578" s="80"/>
      <c r="W578" s="80"/>
      <c r="X578" s="80"/>
      <c r="Y578" s="80"/>
      <c r="Z578" s="80"/>
      <c r="AA578" s="80"/>
      <c r="AB578">
        <v>2</v>
      </c>
      <c r="AC578" s="79" t="str">
        <f>REPLACE(INDEX(GroupVertices[Group],MATCH(Edges[[#This Row],[Vertex 1]],GroupVertices[Vertex],0)),1,1,"")</f>
        <v>2</v>
      </c>
      <c r="AD578" s="79" t="str">
        <f>REPLACE(INDEX(GroupVertices[Group],MATCH(Edges[[#This Row],[Vertex 2]],GroupVertices[Vertex],0)),1,1,"")</f>
        <v>2</v>
      </c>
      <c r="AE578" s="34"/>
      <c r="AF578" s="34"/>
      <c r="AG578" s="34"/>
      <c r="AH578" s="34"/>
      <c r="AI578" s="34"/>
      <c r="AJ578" s="34"/>
      <c r="AK578" s="34"/>
      <c r="AL578" s="34"/>
      <c r="AM578" s="34"/>
    </row>
    <row r="579" spans="1:39" ht="15">
      <c r="A579" s="65" t="s">
        <v>246</v>
      </c>
      <c r="B579" s="65" t="s">
        <v>219</v>
      </c>
      <c r="C579" s="66" t="s">
        <v>2086</v>
      </c>
      <c r="D579" s="67">
        <v>2</v>
      </c>
      <c r="E579" s="68" t="s">
        <v>133</v>
      </c>
      <c r="F579" s="69">
        <v>32</v>
      </c>
      <c r="G579" s="66"/>
      <c r="H579" s="70"/>
      <c r="I579" s="71"/>
      <c r="J579" s="71"/>
      <c r="K579" s="34"/>
      <c r="L579" s="78">
        <v>579</v>
      </c>
      <c r="M579" s="78"/>
      <c r="N579" s="73"/>
      <c r="O579" s="80" t="s">
        <v>259</v>
      </c>
      <c r="P579" s="80" t="s">
        <v>479</v>
      </c>
      <c r="Q579" s="80" t="s">
        <v>849</v>
      </c>
      <c r="R579" s="80" t="s">
        <v>1132</v>
      </c>
      <c r="S579" s="80"/>
      <c r="T579" s="80"/>
      <c r="U579" s="80"/>
      <c r="V579" s="80"/>
      <c r="W579" s="80"/>
      <c r="X579" s="80"/>
      <c r="Y579" s="80"/>
      <c r="Z579" s="80"/>
      <c r="AA579" s="80"/>
      <c r="AB579">
        <v>1</v>
      </c>
      <c r="AC579" s="79" t="str">
        <f>REPLACE(INDEX(GroupVertices[Group],MATCH(Edges[[#This Row],[Vertex 1]],GroupVertices[Vertex],0)),1,1,"")</f>
        <v>4</v>
      </c>
      <c r="AD579" s="79" t="str">
        <f>REPLACE(INDEX(GroupVertices[Group],MATCH(Edges[[#This Row],[Vertex 2]],GroupVertices[Vertex],0)),1,1,"")</f>
        <v>2</v>
      </c>
      <c r="AE579" s="34"/>
      <c r="AF579" s="34"/>
      <c r="AG579" s="34"/>
      <c r="AH579" s="34"/>
      <c r="AI579" s="34"/>
      <c r="AJ579" s="34"/>
      <c r="AK579" s="34"/>
      <c r="AL579" s="34"/>
      <c r="AM579" s="34"/>
    </row>
    <row r="580" spans="1:39" ht="15">
      <c r="A580" s="65" t="s">
        <v>217</v>
      </c>
      <c r="B580" s="65" t="s">
        <v>210</v>
      </c>
      <c r="C580" s="66" t="s">
        <v>2086</v>
      </c>
      <c r="D580" s="67">
        <v>2</v>
      </c>
      <c r="E580" s="68" t="s">
        <v>133</v>
      </c>
      <c r="F580" s="69">
        <v>32</v>
      </c>
      <c r="G580" s="66"/>
      <c r="H580" s="70"/>
      <c r="I580" s="71"/>
      <c r="J580" s="71"/>
      <c r="K580" s="34"/>
      <c r="L580" s="78">
        <v>580</v>
      </c>
      <c r="M580" s="78"/>
      <c r="N580" s="73"/>
      <c r="O580" s="80" t="s">
        <v>259</v>
      </c>
      <c r="P580" s="80" t="s">
        <v>480</v>
      </c>
      <c r="Q580" s="80" t="s">
        <v>850</v>
      </c>
      <c r="R580" s="80" t="s">
        <v>1133</v>
      </c>
      <c r="S580" s="80"/>
      <c r="T580" s="80"/>
      <c r="U580" s="80"/>
      <c r="V580" s="80"/>
      <c r="W580" s="80"/>
      <c r="X580" s="80"/>
      <c r="Y580" s="80"/>
      <c r="Z580" s="80"/>
      <c r="AA580" s="80"/>
      <c r="AB580">
        <v>1</v>
      </c>
      <c r="AC580" s="79" t="str">
        <f>REPLACE(INDEX(GroupVertices[Group],MATCH(Edges[[#This Row],[Vertex 1]],GroupVertices[Vertex],0)),1,1,"")</f>
        <v>4</v>
      </c>
      <c r="AD580" s="79" t="str">
        <f>REPLACE(INDEX(GroupVertices[Group],MATCH(Edges[[#This Row],[Vertex 2]],GroupVertices[Vertex],0)),1,1,"")</f>
        <v>4</v>
      </c>
      <c r="AE580" s="34"/>
      <c r="AF580" s="34"/>
      <c r="AG580" s="34"/>
      <c r="AH580" s="34"/>
      <c r="AI580" s="34"/>
      <c r="AJ580" s="34"/>
      <c r="AK580" s="34"/>
      <c r="AL580" s="34"/>
      <c r="AM580" s="34"/>
    </row>
    <row r="581" spans="1:39" ht="15">
      <c r="A581" s="65" t="s">
        <v>216</v>
      </c>
      <c r="B581" s="65" t="s">
        <v>210</v>
      </c>
      <c r="C581" s="66" t="s">
        <v>2087</v>
      </c>
      <c r="D581" s="67">
        <v>2.8</v>
      </c>
      <c r="E581" s="68" t="s">
        <v>137</v>
      </c>
      <c r="F581" s="69">
        <v>29.833333333333332</v>
      </c>
      <c r="G581" s="66"/>
      <c r="H581" s="70"/>
      <c r="I581" s="71"/>
      <c r="J581" s="71"/>
      <c r="K581" s="34"/>
      <c r="L581" s="78">
        <v>581</v>
      </c>
      <c r="M581" s="78"/>
      <c r="N581" s="73"/>
      <c r="O581" s="80" t="s">
        <v>259</v>
      </c>
      <c r="P581" s="80" t="s">
        <v>481</v>
      </c>
      <c r="Q581" s="80" t="s">
        <v>851</v>
      </c>
      <c r="R581" s="80" t="s">
        <v>1134</v>
      </c>
      <c r="S581" s="80"/>
      <c r="T581" s="80"/>
      <c r="U581" s="80"/>
      <c r="V581" s="80"/>
      <c r="W581" s="80"/>
      <c r="X581" s="80"/>
      <c r="Y581" s="80"/>
      <c r="Z581" s="80"/>
      <c r="AA581" s="80"/>
      <c r="AB581">
        <v>2</v>
      </c>
      <c r="AC581" s="79" t="str">
        <f>REPLACE(INDEX(GroupVertices[Group],MATCH(Edges[[#This Row],[Vertex 1]],GroupVertices[Vertex],0)),1,1,"")</f>
        <v>4</v>
      </c>
      <c r="AD581" s="79" t="str">
        <f>REPLACE(INDEX(GroupVertices[Group],MATCH(Edges[[#This Row],[Vertex 2]],GroupVertices[Vertex],0)),1,1,"")</f>
        <v>4</v>
      </c>
      <c r="AE581" s="34"/>
      <c r="AF581" s="34"/>
      <c r="AG581" s="34"/>
      <c r="AH581" s="34"/>
      <c r="AI581" s="34"/>
      <c r="AJ581" s="34"/>
      <c r="AK581" s="34"/>
      <c r="AL581" s="34"/>
      <c r="AM581" s="34"/>
    </row>
    <row r="582" spans="1:39" ht="15">
      <c r="A582" s="65" t="s">
        <v>216</v>
      </c>
      <c r="B582" s="65" t="s">
        <v>210</v>
      </c>
      <c r="C582" s="66" t="s">
        <v>2087</v>
      </c>
      <c r="D582" s="67">
        <v>2.8</v>
      </c>
      <c r="E582" s="68" t="s">
        <v>137</v>
      </c>
      <c r="F582" s="69">
        <v>29.833333333333332</v>
      </c>
      <c r="G582" s="66"/>
      <c r="H582" s="70"/>
      <c r="I582" s="71"/>
      <c r="J582" s="71"/>
      <c r="K582" s="34"/>
      <c r="L582" s="78">
        <v>582</v>
      </c>
      <c r="M582" s="78"/>
      <c r="N582" s="73"/>
      <c r="O582" s="80" t="s">
        <v>259</v>
      </c>
      <c r="P582" s="80" t="s">
        <v>315</v>
      </c>
      <c r="Q582" s="80" t="s">
        <v>610</v>
      </c>
      <c r="R582" s="80" t="s">
        <v>621</v>
      </c>
      <c r="S582" s="80"/>
      <c r="T582" s="80"/>
      <c r="U582" s="80"/>
      <c r="V582" s="80"/>
      <c r="W582" s="80"/>
      <c r="X582" s="80"/>
      <c r="Y582" s="80"/>
      <c r="Z582" s="80"/>
      <c r="AA582" s="80"/>
      <c r="AB582">
        <v>2</v>
      </c>
      <c r="AC582" s="79" t="str">
        <f>REPLACE(INDEX(GroupVertices[Group],MATCH(Edges[[#This Row],[Vertex 1]],GroupVertices[Vertex],0)),1,1,"")</f>
        <v>4</v>
      </c>
      <c r="AD582" s="79" t="str">
        <f>REPLACE(INDEX(GroupVertices[Group],MATCH(Edges[[#This Row],[Vertex 2]],GroupVertices[Vertex],0)),1,1,"")</f>
        <v>4</v>
      </c>
      <c r="AE582" s="34"/>
      <c r="AF582" s="34"/>
      <c r="AG582" s="34"/>
      <c r="AH582" s="34"/>
      <c r="AI582" s="34"/>
      <c r="AJ582" s="34"/>
      <c r="AK582" s="34"/>
      <c r="AL582" s="34"/>
      <c r="AM582" s="34"/>
    </row>
    <row r="583" spans="1:39" ht="15">
      <c r="A583" s="65" t="s">
        <v>246</v>
      </c>
      <c r="B583" s="65" t="s">
        <v>210</v>
      </c>
      <c r="C583" s="66" t="s">
        <v>2086</v>
      </c>
      <c r="D583" s="67">
        <v>2</v>
      </c>
      <c r="E583" s="68" t="s">
        <v>133</v>
      </c>
      <c r="F583" s="69">
        <v>32</v>
      </c>
      <c r="G583" s="66"/>
      <c r="H583" s="70"/>
      <c r="I583" s="71"/>
      <c r="J583" s="71"/>
      <c r="K583" s="34"/>
      <c r="L583" s="78">
        <v>583</v>
      </c>
      <c r="M583" s="78"/>
      <c r="N583" s="73"/>
      <c r="O583" s="80" t="s">
        <v>259</v>
      </c>
      <c r="P583" s="80" t="s">
        <v>482</v>
      </c>
      <c r="Q583" s="80" t="s">
        <v>852</v>
      </c>
      <c r="R583" s="80" t="s">
        <v>1135</v>
      </c>
      <c r="S583" s="80"/>
      <c r="T583" s="80"/>
      <c r="U583" s="80"/>
      <c r="V583" s="80"/>
      <c r="W583" s="80"/>
      <c r="X583" s="80"/>
      <c r="Y583" s="80"/>
      <c r="Z583" s="80"/>
      <c r="AA583" s="80"/>
      <c r="AB583">
        <v>1</v>
      </c>
      <c r="AC583" s="79" t="str">
        <f>REPLACE(INDEX(GroupVertices[Group],MATCH(Edges[[#This Row],[Vertex 1]],GroupVertices[Vertex],0)),1,1,"")</f>
        <v>4</v>
      </c>
      <c r="AD583" s="79" t="str">
        <f>REPLACE(INDEX(GroupVertices[Group],MATCH(Edges[[#This Row],[Vertex 2]],GroupVertices[Vertex],0)),1,1,"")</f>
        <v>4</v>
      </c>
      <c r="AE583" s="34"/>
      <c r="AF583" s="34"/>
      <c r="AG583" s="34"/>
      <c r="AH583" s="34"/>
      <c r="AI583" s="34"/>
      <c r="AJ583" s="34"/>
      <c r="AK583" s="34"/>
      <c r="AL583" s="34"/>
      <c r="AM583" s="34"/>
    </row>
    <row r="584" spans="1:39" ht="15">
      <c r="A584" s="65" t="s">
        <v>216</v>
      </c>
      <c r="B584" s="65" t="s">
        <v>212</v>
      </c>
      <c r="C584" s="66" t="s">
        <v>2086</v>
      </c>
      <c r="D584" s="67">
        <v>2</v>
      </c>
      <c r="E584" s="68" t="s">
        <v>133</v>
      </c>
      <c r="F584" s="69">
        <v>32</v>
      </c>
      <c r="G584" s="66"/>
      <c r="H584" s="70"/>
      <c r="I584" s="71"/>
      <c r="J584" s="71"/>
      <c r="K584" s="34"/>
      <c r="L584" s="78">
        <v>584</v>
      </c>
      <c r="M584" s="78"/>
      <c r="N584" s="73"/>
      <c r="O584" s="80" t="s">
        <v>259</v>
      </c>
      <c r="P584" s="80" t="s">
        <v>483</v>
      </c>
      <c r="Q584" s="80" t="s">
        <v>853</v>
      </c>
      <c r="R584" s="80" t="s">
        <v>1136</v>
      </c>
      <c r="S584" s="80"/>
      <c r="T584" s="80"/>
      <c r="U584" s="80"/>
      <c r="V584" s="80"/>
      <c r="W584" s="80"/>
      <c r="X584" s="80"/>
      <c r="Y584" s="80"/>
      <c r="Z584" s="80"/>
      <c r="AA584" s="80"/>
      <c r="AB584">
        <v>1</v>
      </c>
      <c r="AC584" s="79" t="str">
        <f>REPLACE(INDEX(GroupVertices[Group],MATCH(Edges[[#This Row],[Vertex 1]],GroupVertices[Vertex],0)),1,1,"")</f>
        <v>4</v>
      </c>
      <c r="AD584" s="79" t="str">
        <f>REPLACE(INDEX(GroupVertices[Group],MATCH(Edges[[#This Row],[Vertex 2]],GroupVertices[Vertex],0)),1,1,"")</f>
        <v>4</v>
      </c>
      <c r="AE584" s="34"/>
      <c r="AF584" s="34"/>
      <c r="AG584" s="34"/>
      <c r="AH584" s="34"/>
      <c r="AI584" s="34"/>
      <c r="AJ584" s="34"/>
      <c r="AK584" s="34"/>
      <c r="AL584" s="34"/>
      <c r="AM584" s="34"/>
    </row>
    <row r="585" spans="1:39" ht="15">
      <c r="A585" s="65" t="s">
        <v>225</v>
      </c>
      <c r="B585" s="65" t="s">
        <v>212</v>
      </c>
      <c r="C585" s="66" t="s">
        <v>2085</v>
      </c>
      <c r="D585" s="67">
        <v>3.6</v>
      </c>
      <c r="E585" s="68" t="s">
        <v>137</v>
      </c>
      <c r="F585" s="69">
        <v>27.666666666666668</v>
      </c>
      <c r="G585" s="66"/>
      <c r="H585" s="70"/>
      <c r="I585" s="71"/>
      <c r="J585" s="71"/>
      <c r="K585" s="34"/>
      <c r="L585" s="78">
        <v>585</v>
      </c>
      <c r="M585" s="78"/>
      <c r="N585" s="73"/>
      <c r="O585" s="80" t="s">
        <v>259</v>
      </c>
      <c r="P585" s="80" t="s">
        <v>484</v>
      </c>
      <c r="Q585" s="80" t="s">
        <v>854</v>
      </c>
      <c r="R585" s="80" t="s">
        <v>1137</v>
      </c>
      <c r="S585" s="80"/>
      <c r="T585" s="80"/>
      <c r="U585" s="80"/>
      <c r="V585" s="80"/>
      <c r="W585" s="80"/>
      <c r="X585" s="80"/>
      <c r="Y585" s="80"/>
      <c r="Z585" s="80"/>
      <c r="AA585" s="80"/>
      <c r="AB585">
        <v>3</v>
      </c>
      <c r="AC585" s="79" t="str">
        <f>REPLACE(INDEX(GroupVertices[Group],MATCH(Edges[[#This Row],[Vertex 1]],GroupVertices[Vertex],0)),1,1,"")</f>
        <v>4</v>
      </c>
      <c r="AD585" s="79" t="str">
        <f>REPLACE(INDEX(GroupVertices[Group],MATCH(Edges[[#This Row],[Vertex 2]],GroupVertices[Vertex],0)),1,1,"")</f>
        <v>4</v>
      </c>
      <c r="AE585" s="34"/>
      <c r="AF585" s="34"/>
      <c r="AG585" s="34"/>
      <c r="AH585" s="34"/>
      <c r="AI585" s="34"/>
      <c r="AJ585" s="34"/>
      <c r="AK585" s="34"/>
      <c r="AL585" s="34"/>
      <c r="AM585" s="34"/>
    </row>
    <row r="586" spans="1:39" ht="15">
      <c r="A586" s="65" t="s">
        <v>225</v>
      </c>
      <c r="B586" s="65" t="s">
        <v>212</v>
      </c>
      <c r="C586" s="66" t="s">
        <v>2085</v>
      </c>
      <c r="D586" s="67">
        <v>3.6</v>
      </c>
      <c r="E586" s="68" t="s">
        <v>137</v>
      </c>
      <c r="F586" s="69">
        <v>27.666666666666668</v>
      </c>
      <c r="G586" s="66"/>
      <c r="H586" s="70"/>
      <c r="I586" s="71"/>
      <c r="J586" s="71"/>
      <c r="K586" s="34"/>
      <c r="L586" s="78">
        <v>586</v>
      </c>
      <c r="M586" s="78"/>
      <c r="N586" s="73"/>
      <c r="O586" s="80" t="s">
        <v>259</v>
      </c>
      <c r="P586" s="80" t="s">
        <v>484</v>
      </c>
      <c r="Q586" s="80" t="s">
        <v>854</v>
      </c>
      <c r="R586" s="80" t="s">
        <v>1138</v>
      </c>
      <c r="S586" s="80"/>
      <c r="T586" s="80"/>
      <c r="U586" s="80"/>
      <c r="V586" s="80"/>
      <c r="W586" s="80"/>
      <c r="X586" s="80"/>
      <c r="Y586" s="80"/>
      <c r="Z586" s="80"/>
      <c r="AA586" s="80"/>
      <c r="AB586">
        <v>3</v>
      </c>
      <c r="AC586" s="79" t="str">
        <f>REPLACE(INDEX(GroupVertices[Group],MATCH(Edges[[#This Row],[Vertex 1]],GroupVertices[Vertex],0)),1,1,"")</f>
        <v>4</v>
      </c>
      <c r="AD586" s="79" t="str">
        <f>REPLACE(INDEX(GroupVertices[Group],MATCH(Edges[[#This Row],[Vertex 2]],GroupVertices[Vertex],0)),1,1,"")</f>
        <v>4</v>
      </c>
      <c r="AE586" s="34"/>
      <c r="AF586" s="34"/>
      <c r="AG586" s="34"/>
      <c r="AH586" s="34"/>
      <c r="AI586" s="34"/>
      <c r="AJ586" s="34"/>
      <c r="AK586" s="34"/>
      <c r="AL586" s="34"/>
      <c r="AM586" s="34"/>
    </row>
    <row r="587" spans="1:39" ht="15">
      <c r="A587" s="65" t="s">
        <v>225</v>
      </c>
      <c r="B587" s="65" t="s">
        <v>212</v>
      </c>
      <c r="C587" s="66" t="s">
        <v>2085</v>
      </c>
      <c r="D587" s="67">
        <v>3.6</v>
      </c>
      <c r="E587" s="68" t="s">
        <v>137</v>
      </c>
      <c r="F587" s="69">
        <v>27.666666666666668</v>
      </c>
      <c r="G587" s="66"/>
      <c r="H587" s="70"/>
      <c r="I587" s="71"/>
      <c r="J587" s="71"/>
      <c r="K587" s="34"/>
      <c r="L587" s="78">
        <v>587</v>
      </c>
      <c r="M587" s="78"/>
      <c r="N587" s="73"/>
      <c r="O587" s="80" t="s">
        <v>259</v>
      </c>
      <c r="P587" s="80" t="s">
        <v>485</v>
      </c>
      <c r="Q587" s="80" t="s">
        <v>855</v>
      </c>
      <c r="R587" s="80" t="s">
        <v>855</v>
      </c>
      <c r="S587" s="80"/>
      <c r="T587" s="80"/>
      <c r="U587" s="80"/>
      <c r="V587" s="80"/>
      <c r="W587" s="80"/>
      <c r="X587" s="80"/>
      <c r="Y587" s="80"/>
      <c r="Z587" s="80"/>
      <c r="AA587" s="80"/>
      <c r="AB587">
        <v>3</v>
      </c>
      <c r="AC587" s="79" t="str">
        <f>REPLACE(INDEX(GroupVertices[Group],MATCH(Edges[[#This Row],[Vertex 1]],GroupVertices[Vertex],0)),1,1,"")</f>
        <v>4</v>
      </c>
      <c r="AD587" s="79" t="str">
        <f>REPLACE(INDEX(GroupVertices[Group],MATCH(Edges[[#This Row],[Vertex 2]],GroupVertices[Vertex],0)),1,1,"")</f>
        <v>4</v>
      </c>
      <c r="AE587" s="34"/>
      <c r="AF587" s="34"/>
      <c r="AG587" s="34"/>
      <c r="AH587" s="34"/>
      <c r="AI587" s="34"/>
      <c r="AJ587" s="34"/>
      <c r="AK587" s="34"/>
      <c r="AL587" s="34"/>
      <c r="AM587" s="34"/>
    </row>
    <row r="588" spans="1:39" ht="15">
      <c r="A588" s="65" t="s">
        <v>236</v>
      </c>
      <c r="B588" s="65" t="s">
        <v>212</v>
      </c>
      <c r="C588" s="66" t="s">
        <v>2088</v>
      </c>
      <c r="D588" s="67">
        <v>5.2</v>
      </c>
      <c r="E588" s="68" t="s">
        <v>137</v>
      </c>
      <c r="F588" s="69">
        <v>23.333333333333336</v>
      </c>
      <c r="G588" s="66"/>
      <c r="H588" s="70"/>
      <c r="I588" s="71"/>
      <c r="J588" s="71"/>
      <c r="K588" s="34"/>
      <c r="L588" s="78">
        <v>588</v>
      </c>
      <c r="M588" s="78"/>
      <c r="N588" s="73"/>
      <c r="O588" s="80" t="s">
        <v>259</v>
      </c>
      <c r="P588" s="80" t="s">
        <v>369</v>
      </c>
      <c r="Q588" s="80" t="s">
        <v>691</v>
      </c>
      <c r="R588" s="80" t="s">
        <v>686</v>
      </c>
      <c r="S588" s="80"/>
      <c r="T588" s="80"/>
      <c r="U588" s="80"/>
      <c r="V588" s="80"/>
      <c r="W588" s="80"/>
      <c r="X588" s="80"/>
      <c r="Y588" s="80"/>
      <c r="Z588" s="80"/>
      <c r="AA588" s="80"/>
      <c r="AB588">
        <v>5</v>
      </c>
      <c r="AC588" s="79" t="str">
        <f>REPLACE(INDEX(GroupVertices[Group],MATCH(Edges[[#This Row],[Vertex 1]],GroupVertices[Vertex],0)),1,1,"")</f>
        <v>4</v>
      </c>
      <c r="AD588" s="79" t="str">
        <f>REPLACE(INDEX(GroupVertices[Group],MATCH(Edges[[#This Row],[Vertex 2]],GroupVertices[Vertex],0)),1,1,"")</f>
        <v>4</v>
      </c>
      <c r="AE588" s="34"/>
      <c r="AF588" s="34"/>
      <c r="AG588" s="34"/>
      <c r="AH588" s="34"/>
      <c r="AI588" s="34"/>
      <c r="AJ588" s="34"/>
      <c r="AK588" s="34"/>
      <c r="AL588" s="34"/>
      <c r="AM588" s="34"/>
    </row>
    <row r="589" spans="1:39" ht="15">
      <c r="A589" s="65" t="s">
        <v>236</v>
      </c>
      <c r="B589" s="65" t="s">
        <v>212</v>
      </c>
      <c r="C589" s="66" t="s">
        <v>2088</v>
      </c>
      <c r="D589" s="67">
        <v>5.2</v>
      </c>
      <c r="E589" s="68" t="s">
        <v>137</v>
      </c>
      <c r="F589" s="69">
        <v>23.333333333333336</v>
      </c>
      <c r="G589" s="66"/>
      <c r="H589" s="70"/>
      <c r="I589" s="71"/>
      <c r="J589" s="71"/>
      <c r="K589" s="34"/>
      <c r="L589" s="78">
        <v>589</v>
      </c>
      <c r="M589" s="78"/>
      <c r="N589" s="73"/>
      <c r="O589" s="80" t="s">
        <v>259</v>
      </c>
      <c r="P589" s="80" t="s">
        <v>486</v>
      </c>
      <c r="Q589" s="80" t="s">
        <v>856</v>
      </c>
      <c r="R589" s="80" t="s">
        <v>1139</v>
      </c>
      <c r="S589" s="80"/>
      <c r="T589" s="80"/>
      <c r="U589" s="80"/>
      <c r="V589" s="80"/>
      <c r="W589" s="80"/>
      <c r="X589" s="80"/>
      <c r="Y589" s="80"/>
      <c r="Z589" s="80"/>
      <c r="AA589" s="80"/>
      <c r="AB589">
        <v>5</v>
      </c>
      <c r="AC589" s="79" t="str">
        <f>REPLACE(INDEX(GroupVertices[Group],MATCH(Edges[[#This Row],[Vertex 1]],GroupVertices[Vertex],0)),1,1,"")</f>
        <v>4</v>
      </c>
      <c r="AD589" s="79" t="str">
        <f>REPLACE(INDEX(GroupVertices[Group],MATCH(Edges[[#This Row],[Vertex 2]],GroupVertices[Vertex],0)),1,1,"")</f>
        <v>4</v>
      </c>
      <c r="AE589" s="34"/>
      <c r="AF589" s="34"/>
      <c r="AG589" s="34"/>
      <c r="AH589" s="34"/>
      <c r="AI589" s="34"/>
      <c r="AJ589" s="34"/>
      <c r="AK589" s="34"/>
      <c r="AL589" s="34"/>
      <c r="AM589" s="34"/>
    </row>
    <row r="590" spans="1:39" ht="15">
      <c r="A590" s="65" t="s">
        <v>236</v>
      </c>
      <c r="B590" s="65" t="s">
        <v>212</v>
      </c>
      <c r="C590" s="66" t="s">
        <v>2088</v>
      </c>
      <c r="D590" s="67">
        <v>5.2</v>
      </c>
      <c r="E590" s="68" t="s">
        <v>137</v>
      </c>
      <c r="F590" s="69">
        <v>23.333333333333336</v>
      </c>
      <c r="G590" s="66"/>
      <c r="H590" s="70"/>
      <c r="I590" s="71"/>
      <c r="J590" s="71"/>
      <c r="K590" s="34"/>
      <c r="L590" s="78">
        <v>590</v>
      </c>
      <c r="M590" s="78"/>
      <c r="N590" s="73"/>
      <c r="O590" s="80" t="s">
        <v>259</v>
      </c>
      <c r="P590" s="80" t="s">
        <v>486</v>
      </c>
      <c r="Q590" s="80" t="s">
        <v>856</v>
      </c>
      <c r="R590" s="80" t="s">
        <v>1140</v>
      </c>
      <c r="S590" s="80"/>
      <c r="T590" s="80"/>
      <c r="U590" s="80"/>
      <c r="V590" s="80"/>
      <c r="W590" s="80"/>
      <c r="X590" s="80"/>
      <c r="Y590" s="80"/>
      <c r="Z590" s="80"/>
      <c r="AA590" s="80"/>
      <c r="AB590">
        <v>5</v>
      </c>
      <c r="AC590" s="79" t="str">
        <f>REPLACE(INDEX(GroupVertices[Group],MATCH(Edges[[#This Row],[Vertex 1]],GroupVertices[Vertex],0)),1,1,"")</f>
        <v>4</v>
      </c>
      <c r="AD590" s="79" t="str">
        <f>REPLACE(INDEX(GroupVertices[Group],MATCH(Edges[[#This Row],[Vertex 2]],GroupVertices[Vertex],0)),1,1,"")</f>
        <v>4</v>
      </c>
      <c r="AE590" s="34"/>
      <c r="AF590" s="34"/>
      <c r="AG590" s="34"/>
      <c r="AH590" s="34"/>
      <c r="AI590" s="34"/>
      <c r="AJ590" s="34"/>
      <c r="AK590" s="34"/>
      <c r="AL590" s="34"/>
      <c r="AM590" s="34"/>
    </row>
    <row r="591" spans="1:39" ht="15">
      <c r="A591" s="65" t="s">
        <v>236</v>
      </c>
      <c r="B591" s="65" t="s">
        <v>212</v>
      </c>
      <c r="C591" s="66" t="s">
        <v>2088</v>
      </c>
      <c r="D591" s="67">
        <v>5.2</v>
      </c>
      <c r="E591" s="68" t="s">
        <v>137</v>
      </c>
      <c r="F591" s="69">
        <v>23.333333333333336</v>
      </c>
      <c r="G591" s="66"/>
      <c r="H591" s="70"/>
      <c r="I591" s="71"/>
      <c r="J591" s="71"/>
      <c r="K591" s="34"/>
      <c r="L591" s="78">
        <v>591</v>
      </c>
      <c r="M591" s="78"/>
      <c r="N591" s="73"/>
      <c r="O591" s="80" t="s">
        <v>259</v>
      </c>
      <c r="P591" s="80" t="s">
        <v>487</v>
      </c>
      <c r="Q591" s="80" t="s">
        <v>857</v>
      </c>
      <c r="R591" s="80" t="s">
        <v>1141</v>
      </c>
      <c r="S591" s="80"/>
      <c r="T591" s="80"/>
      <c r="U591" s="80"/>
      <c r="V591" s="80"/>
      <c r="W591" s="80"/>
      <c r="X591" s="80"/>
      <c r="Y591" s="80"/>
      <c r="Z591" s="80"/>
      <c r="AA591" s="80"/>
      <c r="AB591">
        <v>5</v>
      </c>
      <c r="AC591" s="79" t="str">
        <f>REPLACE(INDEX(GroupVertices[Group],MATCH(Edges[[#This Row],[Vertex 1]],GroupVertices[Vertex],0)),1,1,"")</f>
        <v>4</v>
      </c>
      <c r="AD591" s="79" t="str">
        <f>REPLACE(INDEX(GroupVertices[Group],MATCH(Edges[[#This Row],[Vertex 2]],GroupVertices[Vertex],0)),1,1,"")</f>
        <v>4</v>
      </c>
      <c r="AE591" s="34"/>
      <c r="AF591" s="34"/>
      <c r="AG591" s="34"/>
      <c r="AH591" s="34"/>
      <c r="AI591" s="34"/>
      <c r="AJ591" s="34"/>
      <c r="AK591" s="34"/>
      <c r="AL591" s="34"/>
      <c r="AM591" s="34"/>
    </row>
    <row r="592" spans="1:39" ht="15">
      <c r="A592" s="65" t="s">
        <v>236</v>
      </c>
      <c r="B592" s="65" t="s">
        <v>212</v>
      </c>
      <c r="C592" s="66" t="s">
        <v>2088</v>
      </c>
      <c r="D592" s="67">
        <v>5.2</v>
      </c>
      <c r="E592" s="68" t="s">
        <v>137</v>
      </c>
      <c r="F592" s="69">
        <v>23.333333333333336</v>
      </c>
      <c r="G592" s="66"/>
      <c r="H592" s="70"/>
      <c r="I592" s="71"/>
      <c r="J592" s="71"/>
      <c r="K592" s="34"/>
      <c r="L592" s="78">
        <v>592</v>
      </c>
      <c r="M592" s="78"/>
      <c r="N592" s="73"/>
      <c r="O592" s="80" t="s">
        <v>259</v>
      </c>
      <c r="P592" s="80" t="s">
        <v>488</v>
      </c>
      <c r="Q592" s="80" t="s">
        <v>858</v>
      </c>
      <c r="R592" s="80" t="s">
        <v>1142</v>
      </c>
      <c r="S592" s="80"/>
      <c r="T592" s="80"/>
      <c r="U592" s="80"/>
      <c r="V592" s="80"/>
      <c r="W592" s="80"/>
      <c r="X592" s="80"/>
      <c r="Y592" s="80"/>
      <c r="Z592" s="80"/>
      <c r="AA592" s="80"/>
      <c r="AB592">
        <v>5</v>
      </c>
      <c r="AC592" s="79" t="str">
        <f>REPLACE(INDEX(GroupVertices[Group],MATCH(Edges[[#This Row],[Vertex 1]],GroupVertices[Vertex],0)),1,1,"")</f>
        <v>4</v>
      </c>
      <c r="AD592" s="79" t="str">
        <f>REPLACE(INDEX(GroupVertices[Group],MATCH(Edges[[#This Row],[Vertex 2]],GroupVertices[Vertex],0)),1,1,"")</f>
        <v>4</v>
      </c>
      <c r="AE592" s="34"/>
      <c r="AF592" s="34"/>
      <c r="AG592" s="34"/>
      <c r="AH592" s="34"/>
      <c r="AI592" s="34"/>
      <c r="AJ592" s="34"/>
      <c r="AK592" s="34"/>
      <c r="AL592" s="34"/>
      <c r="AM592" s="34"/>
    </row>
    <row r="593" spans="1:39" ht="15">
      <c r="A593" s="65" t="s">
        <v>246</v>
      </c>
      <c r="B593" s="65" t="s">
        <v>212</v>
      </c>
      <c r="C593" s="66" t="s">
        <v>2086</v>
      </c>
      <c r="D593" s="67">
        <v>2</v>
      </c>
      <c r="E593" s="68" t="s">
        <v>133</v>
      </c>
      <c r="F593" s="69">
        <v>32</v>
      </c>
      <c r="G593" s="66"/>
      <c r="H593" s="70"/>
      <c r="I593" s="71"/>
      <c r="J593" s="71"/>
      <c r="K593" s="34"/>
      <c r="L593" s="78">
        <v>593</v>
      </c>
      <c r="M593" s="78"/>
      <c r="N593" s="73"/>
      <c r="O593" s="80" t="s">
        <v>259</v>
      </c>
      <c r="P593" s="80" t="s">
        <v>489</v>
      </c>
      <c r="Q593" s="80" t="s">
        <v>859</v>
      </c>
      <c r="R593" s="80" t="s">
        <v>1143</v>
      </c>
      <c r="S593" s="80" t="s">
        <v>1165</v>
      </c>
      <c r="T593" s="80"/>
      <c r="U593" s="80" t="s">
        <v>1176</v>
      </c>
      <c r="V593" s="80"/>
      <c r="W593" s="80"/>
      <c r="X593" s="80"/>
      <c r="Y593" s="80" t="s">
        <v>1190</v>
      </c>
      <c r="Z593" s="80" t="s">
        <v>1200</v>
      </c>
      <c r="AA593" s="80"/>
      <c r="AB593">
        <v>1</v>
      </c>
      <c r="AC593" s="79" t="str">
        <f>REPLACE(INDEX(GroupVertices[Group],MATCH(Edges[[#This Row],[Vertex 1]],GroupVertices[Vertex],0)),1,1,"")</f>
        <v>4</v>
      </c>
      <c r="AD593" s="79" t="str">
        <f>REPLACE(INDEX(GroupVertices[Group],MATCH(Edges[[#This Row],[Vertex 2]],GroupVertices[Vertex],0)),1,1,"")</f>
        <v>4</v>
      </c>
      <c r="AE593" s="34"/>
      <c r="AF593" s="34"/>
      <c r="AG593" s="34"/>
      <c r="AH593" s="34"/>
      <c r="AI593" s="34"/>
      <c r="AJ593" s="34"/>
      <c r="AK593" s="34"/>
      <c r="AL593" s="34"/>
      <c r="AM593" s="34"/>
    </row>
    <row r="594" spans="1:39" ht="15">
      <c r="A594" s="65" t="s">
        <v>215</v>
      </c>
      <c r="B594" s="65" t="s">
        <v>217</v>
      </c>
      <c r="C594" s="66" t="s">
        <v>2086</v>
      </c>
      <c r="D594" s="67">
        <v>2</v>
      </c>
      <c r="E594" s="68" t="s">
        <v>133</v>
      </c>
      <c r="F594" s="69">
        <v>32</v>
      </c>
      <c r="G594" s="66"/>
      <c r="H594" s="70"/>
      <c r="I594" s="71"/>
      <c r="J594" s="71"/>
      <c r="K594" s="34"/>
      <c r="L594" s="78">
        <v>594</v>
      </c>
      <c r="M594" s="78"/>
      <c r="N594" s="73"/>
      <c r="O594" s="80" t="s">
        <v>259</v>
      </c>
      <c r="P594" s="80" t="s">
        <v>490</v>
      </c>
      <c r="Q594" s="80" t="s">
        <v>860</v>
      </c>
      <c r="R594" s="80" t="s">
        <v>1144</v>
      </c>
      <c r="S594" s="80"/>
      <c r="T594" s="80"/>
      <c r="U594" s="80"/>
      <c r="V594" s="80"/>
      <c r="W594" s="80"/>
      <c r="X594" s="80"/>
      <c r="Y594" s="80"/>
      <c r="Z594" s="80"/>
      <c r="AA594" s="80"/>
      <c r="AB594">
        <v>1</v>
      </c>
      <c r="AC594" s="79" t="str">
        <f>REPLACE(INDEX(GroupVertices[Group],MATCH(Edges[[#This Row],[Vertex 1]],GroupVertices[Vertex],0)),1,1,"")</f>
        <v>4</v>
      </c>
      <c r="AD594" s="79" t="str">
        <f>REPLACE(INDEX(GroupVertices[Group],MATCH(Edges[[#This Row],[Vertex 2]],GroupVertices[Vertex],0)),1,1,"")</f>
        <v>4</v>
      </c>
      <c r="AE594" s="34"/>
      <c r="AF594" s="34"/>
      <c r="AG594" s="34"/>
      <c r="AH594" s="34"/>
      <c r="AI594" s="34"/>
      <c r="AJ594" s="34"/>
      <c r="AK594" s="34"/>
      <c r="AL594" s="34"/>
      <c r="AM594" s="34"/>
    </row>
    <row r="595" spans="1:39" ht="15">
      <c r="A595" s="65" t="s">
        <v>216</v>
      </c>
      <c r="B595" s="65" t="s">
        <v>217</v>
      </c>
      <c r="C595" s="66" t="s">
        <v>2085</v>
      </c>
      <c r="D595" s="67">
        <v>3.6</v>
      </c>
      <c r="E595" s="68" t="s">
        <v>137</v>
      </c>
      <c r="F595" s="69">
        <v>27.666666666666668</v>
      </c>
      <c r="G595" s="66"/>
      <c r="H595" s="70"/>
      <c r="I595" s="71"/>
      <c r="J595" s="71"/>
      <c r="K595" s="34"/>
      <c r="L595" s="78">
        <v>595</v>
      </c>
      <c r="M595" s="78"/>
      <c r="N595" s="73"/>
      <c r="O595" s="80" t="s">
        <v>259</v>
      </c>
      <c r="P595" s="80" t="s">
        <v>490</v>
      </c>
      <c r="Q595" s="80" t="s">
        <v>861</v>
      </c>
      <c r="R595" s="80" t="s">
        <v>1144</v>
      </c>
      <c r="S595" s="80"/>
      <c r="T595" s="80"/>
      <c r="U595" s="80"/>
      <c r="V595" s="80"/>
      <c r="W595" s="80"/>
      <c r="X595" s="80"/>
      <c r="Y595" s="80"/>
      <c r="Z595" s="80"/>
      <c r="AA595" s="80"/>
      <c r="AB595">
        <v>3</v>
      </c>
      <c r="AC595" s="79" t="str">
        <f>REPLACE(INDEX(GroupVertices[Group],MATCH(Edges[[#This Row],[Vertex 1]],GroupVertices[Vertex],0)),1,1,"")</f>
        <v>4</v>
      </c>
      <c r="AD595" s="79" t="str">
        <f>REPLACE(INDEX(GroupVertices[Group],MATCH(Edges[[#This Row],[Vertex 2]],GroupVertices[Vertex],0)),1,1,"")</f>
        <v>4</v>
      </c>
      <c r="AE595" s="34"/>
      <c r="AF595" s="34"/>
      <c r="AG595" s="34"/>
      <c r="AH595" s="34"/>
      <c r="AI595" s="34"/>
      <c r="AJ595" s="34"/>
      <c r="AK595" s="34"/>
      <c r="AL595" s="34"/>
      <c r="AM595" s="34"/>
    </row>
    <row r="596" spans="1:39" ht="15">
      <c r="A596" s="65" t="s">
        <v>216</v>
      </c>
      <c r="B596" s="65" t="s">
        <v>217</v>
      </c>
      <c r="C596" s="66" t="s">
        <v>2085</v>
      </c>
      <c r="D596" s="67">
        <v>3.6</v>
      </c>
      <c r="E596" s="68" t="s">
        <v>137</v>
      </c>
      <c r="F596" s="69">
        <v>27.666666666666668</v>
      </c>
      <c r="G596" s="66"/>
      <c r="H596" s="70"/>
      <c r="I596" s="71"/>
      <c r="J596" s="71"/>
      <c r="K596" s="34"/>
      <c r="L596" s="78">
        <v>596</v>
      </c>
      <c r="M596" s="78"/>
      <c r="N596" s="73"/>
      <c r="O596" s="80" t="s">
        <v>259</v>
      </c>
      <c r="P596" s="80" t="s">
        <v>491</v>
      </c>
      <c r="Q596" s="80" t="s">
        <v>862</v>
      </c>
      <c r="R596" s="80" t="s">
        <v>862</v>
      </c>
      <c r="S596" s="80"/>
      <c r="T596" s="80"/>
      <c r="U596" s="80"/>
      <c r="V596" s="80"/>
      <c r="W596" s="80"/>
      <c r="X596" s="80"/>
      <c r="Y596" s="80"/>
      <c r="Z596" s="80"/>
      <c r="AA596" s="80"/>
      <c r="AB596">
        <v>3</v>
      </c>
      <c r="AC596" s="79" t="str">
        <f>REPLACE(INDEX(GroupVertices[Group],MATCH(Edges[[#This Row],[Vertex 1]],GroupVertices[Vertex],0)),1,1,"")</f>
        <v>4</v>
      </c>
      <c r="AD596" s="79" t="str">
        <f>REPLACE(INDEX(GroupVertices[Group],MATCH(Edges[[#This Row],[Vertex 2]],GroupVertices[Vertex],0)),1,1,"")</f>
        <v>4</v>
      </c>
      <c r="AE596" s="34"/>
      <c r="AF596" s="34"/>
      <c r="AG596" s="34"/>
      <c r="AH596" s="34"/>
      <c r="AI596" s="34"/>
      <c r="AJ596" s="34"/>
      <c r="AK596" s="34"/>
      <c r="AL596" s="34"/>
      <c r="AM596" s="34"/>
    </row>
    <row r="597" spans="1:39" ht="15">
      <c r="A597" s="65" t="s">
        <v>216</v>
      </c>
      <c r="B597" s="65" t="s">
        <v>217</v>
      </c>
      <c r="C597" s="66" t="s">
        <v>2085</v>
      </c>
      <c r="D597" s="67">
        <v>3.6</v>
      </c>
      <c r="E597" s="68" t="s">
        <v>137</v>
      </c>
      <c r="F597" s="69">
        <v>27.666666666666668</v>
      </c>
      <c r="G597" s="66"/>
      <c r="H597" s="70"/>
      <c r="I597" s="71"/>
      <c r="J597" s="71"/>
      <c r="K597" s="34"/>
      <c r="L597" s="78">
        <v>597</v>
      </c>
      <c r="M597" s="78"/>
      <c r="N597" s="73"/>
      <c r="O597" s="80" t="s">
        <v>259</v>
      </c>
      <c r="P597" s="80" t="s">
        <v>407</v>
      </c>
      <c r="Q597" s="80" t="s">
        <v>753</v>
      </c>
      <c r="R597" s="80" t="s">
        <v>750</v>
      </c>
      <c r="S597" s="80"/>
      <c r="T597" s="80"/>
      <c r="U597" s="80"/>
      <c r="V597" s="80"/>
      <c r="W597" s="80"/>
      <c r="X597" s="80"/>
      <c r="Y597" s="80"/>
      <c r="Z597" s="80"/>
      <c r="AA597" s="80"/>
      <c r="AB597">
        <v>3</v>
      </c>
      <c r="AC597" s="79" t="str">
        <f>REPLACE(INDEX(GroupVertices[Group],MATCH(Edges[[#This Row],[Vertex 1]],GroupVertices[Vertex],0)),1,1,"")</f>
        <v>4</v>
      </c>
      <c r="AD597" s="79" t="str">
        <f>REPLACE(INDEX(GroupVertices[Group],MATCH(Edges[[#This Row],[Vertex 2]],GroupVertices[Vertex],0)),1,1,"")</f>
        <v>4</v>
      </c>
      <c r="AE597" s="34"/>
      <c r="AF597" s="34"/>
      <c r="AG597" s="34"/>
      <c r="AH597" s="34"/>
      <c r="AI597" s="34"/>
      <c r="AJ597" s="34"/>
      <c r="AK597" s="34"/>
      <c r="AL597" s="34"/>
      <c r="AM597" s="34"/>
    </row>
    <row r="598" spans="1:39" ht="15">
      <c r="A598" s="65" t="s">
        <v>236</v>
      </c>
      <c r="B598" s="65" t="s">
        <v>217</v>
      </c>
      <c r="C598" s="66" t="s">
        <v>2085</v>
      </c>
      <c r="D598" s="67">
        <v>3.6</v>
      </c>
      <c r="E598" s="68" t="s">
        <v>137</v>
      </c>
      <c r="F598" s="69">
        <v>27.666666666666668</v>
      </c>
      <c r="G598" s="66"/>
      <c r="H598" s="70"/>
      <c r="I598" s="71"/>
      <c r="J598" s="71"/>
      <c r="K598" s="34"/>
      <c r="L598" s="78">
        <v>598</v>
      </c>
      <c r="M598" s="78"/>
      <c r="N598" s="73"/>
      <c r="O598" s="80" t="s">
        <v>259</v>
      </c>
      <c r="P598" s="80" t="s">
        <v>490</v>
      </c>
      <c r="Q598" s="80" t="s">
        <v>863</v>
      </c>
      <c r="R598" s="80" t="s">
        <v>1144</v>
      </c>
      <c r="S598" s="80"/>
      <c r="T598" s="80"/>
      <c r="U598" s="80"/>
      <c r="V598" s="80"/>
      <c r="W598" s="80"/>
      <c r="X598" s="80"/>
      <c r="Y598" s="80"/>
      <c r="Z598" s="80"/>
      <c r="AA598" s="80"/>
      <c r="AB598">
        <v>3</v>
      </c>
      <c r="AC598" s="79" t="str">
        <f>REPLACE(INDEX(GroupVertices[Group],MATCH(Edges[[#This Row],[Vertex 1]],GroupVertices[Vertex],0)),1,1,"")</f>
        <v>4</v>
      </c>
      <c r="AD598" s="79" t="str">
        <f>REPLACE(INDEX(GroupVertices[Group],MATCH(Edges[[#This Row],[Vertex 2]],GroupVertices[Vertex],0)),1,1,"")</f>
        <v>4</v>
      </c>
      <c r="AE598" s="34"/>
      <c r="AF598" s="34"/>
      <c r="AG598" s="34"/>
      <c r="AH598" s="34"/>
      <c r="AI598" s="34"/>
      <c r="AJ598" s="34"/>
      <c r="AK598" s="34"/>
      <c r="AL598" s="34"/>
      <c r="AM598" s="34"/>
    </row>
    <row r="599" spans="1:39" ht="15">
      <c r="A599" s="65" t="s">
        <v>236</v>
      </c>
      <c r="B599" s="65" t="s">
        <v>217</v>
      </c>
      <c r="C599" s="66" t="s">
        <v>2085</v>
      </c>
      <c r="D599" s="67">
        <v>3.6</v>
      </c>
      <c r="E599" s="68" t="s">
        <v>137</v>
      </c>
      <c r="F599" s="69">
        <v>27.666666666666668</v>
      </c>
      <c r="G599" s="66"/>
      <c r="H599" s="70"/>
      <c r="I599" s="71"/>
      <c r="J599" s="71"/>
      <c r="K599" s="34"/>
      <c r="L599" s="78">
        <v>599</v>
      </c>
      <c r="M599" s="78"/>
      <c r="N599" s="73"/>
      <c r="O599" s="80" t="s">
        <v>259</v>
      </c>
      <c r="P599" s="80" t="s">
        <v>492</v>
      </c>
      <c r="Q599" s="80" t="s">
        <v>864</v>
      </c>
      <c r="R599" s="80" t="s">
        <v>1145</v>
      </c>
      <c r="S599" s="80"/>
      <c r="T599" s="80"/>
      <c r="U599" s="80"/>
      <c r="V599" s="80"/>
      <c r="W599" s="80"/>
      <c r="X599" s="80"/>
      <c r="Y599" s="80"/>
      <c r="Z599" s="80"/>
      <c r="AA599" s="80"/>
      <c r="AB599">
        <v>3</v>
      </c>
      <c r="AC599" s="79" t="str">
        <f>REPLACE(INDEX(GroupVertices[Group],MATCH(Edges[[#This Row],[Vertex 1]],GroupVertices[Vertex],0)),1,1,"")</f>
        <v>4</v>
      </c>
      <c r="AD599" s="79" t="str">
        <f>REPLACE(INDEX(GroupVertices[Group],MATCH(Edges[[#This Row],[Vertex 2]],GroupVertices[Vertex],0)),1,1,"")</f>
        <v>4</v>
      </c>
      <c r="AE599" s="34"/>
      <c r="AF599" s="34"/>
      <c r="AG599" s="34"/>
      <c r="AH599" s="34"/>
      <c r="AI599" s="34"/>
      <c r="AJ599" s="34"/>
      <c r="AK599" s="34"/>
      <c r="AL599" s="34"/>
      <c r="AM599" s="34"/>
    </row>
    <row r="600" spans="1:39" ht="15">
      <c r="A600" s="65" t="s">
        <v>236</v>
      </c>
      <c r="B600" s="65" t="s">
        <v>217</v>
      </c>
      <c r="C600" s="66" t="s">
        <v>2085</v>
      </c>
      <c r="D600" s="67">
        <v>3.6</v>
      </c>
      <c r="E600" s="68" t="s">
        <v>137</v>
      </c>
      <c r="F600" s="69">
        <v>27.666666666666668</v>
      </c>
      <c r="G600" s="66"/>
      <c r="H600" s="70"/>
      <c r="I600" s="71"/>
      <c r="J600" s="71"/>
      <c r="K600" s="34"/>
      <c r="L600" s="78">
        <v>600</v>
      </c>
      <c r="M600" s="78"/>
      <c r="N600" s="73"/>
      <c r="O600" s="80" t="s">
        <v>259</v>
      </c>
      <c r="P600" s="80" t="s">
        <v>492</v>
      </c>
      <c r="Q600" s="80" t="s">
        <v>865</v>
      </c>
      <c r="R600" s="80" t="s">
        <v>1145</v>
      </c>
      <c r="S600" s="80"/>
      <c r="T600" s="80"/>
      <c r="U600" s="80"/>
      <c r="V600" s="80"/>
      <c r="W600" s="80"/>
      <c r="X600" s="80"/>
      <c r="Y600" s="80"/>
      <c r="Z600" s="80"/>
      <c r="AA600" s="80"/>
      <c r="AB600">
        <v>3</v>
      </c>
      <c r="AC600" s="79" t="str">
        <f>REPLACE(INDEX(GroupVertices[Group],MATCH(Edges[[#This Row],[Vertex 1]],GroupVertices[Vertex],0)),1,1,"")</f>
        <v>4</v>
      </c>
      <c r="AD600" s="79" t="str">
        <f>REPLACE(INDEX(GroupVertices[Group],MATCH(Edges[[#This Row],[Vertex 2]],GroupVertices[Vertex],0)),1,1,"")</f>
        <v>4</v>
      </c>
      <c r="AE600" s="34"/>
      <c r="AF600" s="34"/>
      <c r="AG600" s="34"/>
      <c r="AH600" s="34"/>
      <c r="AI600" s="34"/>
      <c r="AJ600" s="34"/>
      <c r="AK600" s="34"/>
      <c r="AL600" s="34"/>
      <c r="AM600" s="34"/>
    </row>
    <row r="601" spans="1:39" ht="15">
      <c r="A601" s="65" t="s">
        <v>246</v>
      </c>
      <c r="B601" s="65" t="s">
        <v>217</v>
      </c>
      <c r="C601" s="66" t="s">
        <v>2087</v>
      </c>
      <c r="D601" s="67">
        <v>2.8</v>
      </c>
      <c r="E601" s="68" t="s">
        <v>137</v>
      </c>
      <c r="F601" s="69">
        <v>29.833333333333332</v>
      </c>
      <c r="G601" s="66"/>
      <c r="H601" s="70"/>
      <c r="I601" s="71"/>
      <c r="J601" s="71"/>
      <c r="K601" s="34"/>
      <c r="L601" s="78">
        <v>601</v>
      </c>
      <c r="M601" s="78"/>
      <c r="N601" s="73"/>
      <c r="O601" s="80" t="s">
        <v>259</v>
      </c>
      <c r="P601" s="80" t="s">
        <v>493</v>
      </c>
      <c r="Q601" s="80" t="s">
        <v>866</v>
      </c>
      <c r="R601" s="80" t="s">
        <v>1146</v>
      </c>
      <c r="S601" s="80"/>
      <c r="T601" s="80"/>
      <c r="U601" s="80"/>
      <c r="V601" s="80"/>
      <c r="W601" s="80"/>
      <c r="X601" s="80"/>
      <c r="Y601" s="80"/>
      <c r="Z601" s="80"/>
      <c r="AA601" s="80"/>
      <c r="AB601">
        <v>2</v>
      </c>
      <c r="AC601" s="79" t="str">
        <f>REPLACE(INDEX(GroupVertices[Group],MATCH(Edges[[#This Row],[Vertex 1]],GroupVertices[Vertex],0)),1,1,"")</f>
        <v>4</v>
      </c>
      <c r="AD601" s="79" t="str">
        <f>REPLACE(INDEX(GroupVertices[Group],MATCH(Edges[[#This Row],[Vertex 2]],GroupVertices[Vertex],0)),1,1,"")</f>
        <v>4</v>
      </c>
      <c r="AE601" s="34"/>
      <c r="AF601" s="34"/>
      <c r="AG601" s="34"/>
      <c r="AH601" s="34"/>
      <c r="AI601" s="34"/>
      <c r="AJ601" s="34"/>
      <c r="AK601" s="34"/>
      <c r="AL601" s="34"/>
      <c r="AM601" s="34"/>
    </row>
    <row r="602" spans="1:39" ht="15">
      <c r="A602" s="65" t="s">
        <v>246</v>
      </c>
      <c r="B602" s="65" t="s">
        <v>217</v>
      </c>
      <c r="C602" s="66" t="s">
        <v>2087</v>
      </c>
      <c r="D602" s="67">
        <v>2.8</v>
      </c>
      <c r="E602" s="68" t="s">
        <v>137</v>
      </c>
      <c r="F602" s="69">
        <v>29.833333333333332</v>
      </c>
      <c r="G602" s="66"/>
      <c r="H602" s="70"/>
      <c r="I602" s="71"/>
      <c r="J602" s="71"/>
      <c r="K602" s="34"/>
      <c r="L602" s="78">
        <v>602</v>
      </c>
      <c r="M602" s="78"/>
      <c r="N602" s="73"/>
      <c r="O602" s="80" t="s">
        <v>259</v>
      </c>
      <c r="P602" s="80" t="s">
        <v>491</v>
      </c>
      <c r="Q602" s="80" t="s">
        <v>867</v>
      </c>
      <c r="R602" s="80" t="s">
        <v>862</v>
      </c>
      <c r="S602" s="80"/>
      <c r="T602" s="80"/>
      <c r="U602" s="80"/>
      <c r="V602" s="80"/>
      <c r="W602" s="80"/>
      <c r="X602" s="80"/>
      <c r="Y602" s="80"/>
      <c r="Z602" s="80"/>
      <c r="AA602" s="80"/>
      <c r="AB602">
        <v>2</v>
      </c>
      <c r="AC602" s="79" t="str">
        <f>REPLACE(INDEX(GroupVertices[Group],MATCH(Edges[[#This Row],[Vertex 1]],GroupVertices[Vertex],0)),1,1,"")</f>
        <v>4</v>
      </c>
      <c r="AD602" s="79" t="str">
        <f>REPLACE(INDEX(GroupVertices[Group],MATCH(Edges[[#This Row],[Vertex 2]],GroupVertices[Vertex],0)),1,1,"")</f>
        <v>4</v>
      </c>
      <c r="AE602" s="34"/>
      <c r="AF602" s="34"/>
      <c r="AG602" s="34"/>
      <c r="AH602" s="34"/>
      <c r="AI602" s="34"/>
      <c r="AJ602" s="34"/>
      <c r="AK602" s="34"/>
      <c r="AL602" s="34"/>
      <c r="AM602" s="34"/>
    </row>
    <row r="603" spans="1:39" ht="15">
      <c r="A603" s="65" t="s">
        <v>216</v>
      </c>
      <c r="B603" s="65" t="s">
        <v>215</v>
      </c>
      <c r="C603" s="66" t="s">
        <v>2087</v>
      </c>
      <c r="D603" s="67">
        <v>2.8</v>
      </c>
      <c r="E603" s="68" t="s">
        <v>137</v>
      </c>
      <c r="F603" s="69">
        <v>29.833333333333332</v>
      </c>
      <c r="G603" s="66"/>
      <c r="H603" s="70"/>
      <c r="I603" s="71"/>
      <c r="J603" s="71"/>
      <c r="K603" s="34"/>
      <c r="L603" s="78">
        <v>603</v>
      </c>
      <c r="M603" s="78"/>
      <c r="N603" s="73"/>
      <c r="O603" s="80" t="s">
        <v>259</v>
      </c>
      <c r="P603" s="80" t="s">
        <v>494</v>
      </c>
      <c r="Q603" s="80" t="s">
        <v>868</v>
      </c>
      <c r="R603" s="80" t="s">
        <v>1147</v>
      </c>
      <c r="S603" s="80"/>
      <c r="T603" s="80"/>
      <c r="U603" s="80"/>
      <c r="V603" s="80"/>
      <c r="W603" s="80"/>
      <c r="X603" s="80"/>
      <c r="Y603" s="80"/>
      <c r="Z603" s="80"/>
      <c r="AA603" s="80"/>
      <c r="AB603">
        <v>2</v>
      </c>
      <c r="AC603" s="79" t="str">
        <f>REPLACE(INDEX(GroupVertices[Group],MATCH(Edges[[#This Row],[Vertex 1]],GroupVertices[Vertex],0)),1,1,"")</f>
        <v>4</v>
      </c>
      <c r="AD603" s="79" t="str">
        <f>REPLACE(INDEX(GroupVertices[Group],MATCH(Edges[[#This Row],[Vertex 2]],GroupVertices[Vertex],0)),1,1,"")</f>
        <v>4</v>
      </c>
      <c r="AE603" s="34"/>
      <c r="AF603" s="34"/>
      <c r="AG603" s="34"/>
      <c r="AH603" s="34"/>
      <c r="AI603" s="34"/>
      <c r="AJ603" s="34"/>
      <c r="AK603" s="34"/>
      <c r="AL603" s="34"/>
      <c r="AM603" s="34"/>
    </row>
    <row r="604" spans="1:39" ht="15">
      <c r="A604" s="65" t="s">
        <v>216</v>
      </c>
      <c r="B604" s="65" t="s">
        <v>215</v>
      </c>
      <c r="C604" s="66" t="s">
        <v>2087</v>
      </c>
      <c r="D604" s="67">
        <v>2.8</v>
      </c>
      <c r="E604" s="68" t="s">
        <v>137</v>
      </c>
      <c r="F604" s="69">
        <v>29.833333333333332</v>
      </c>
      <c r="G604" s="66"/>
      <c r="H604" s="70"/>
      <c r="I604" s="71"/>
      <c r="J604" s="71"/>
      <c r="K604" s="34"/>
      <c r="L604" s="78">
        <v>604</v>
      </c>
      <c r="M604" s="78"/>
      <c r="N604" s="73"/>
      <c r="O604" s="80" t="s">
        <v>259</v>
      </c>
      <c r="P604" s="80" t="s">
        <v>490</v>
      </c>
      <c r="Q604" s="80" t="s">
        <v>861</v>
      </c>
      <c r="R604" s="80" t="s">
        <v>860</v>
      </c>
      <c r="S604" s="80"/>
      <c r="T604" s="80"/>
      <c r="U604" s="80"/>
      <c r="V604" s="80"/>
      <c r="W604" s="80"/>
      <c r="X604" s="80"/>
      <c r="Y604" s="80"/>
      <c r="Z604" s="80"/>
      <c r="AA604" s="80"/>
      <c r="AB604">
        <v>2</v>
      </c>
      <c r="AC604" s="79" t="str">
        <f>REPLACE(INDEX(GroupVertices[Group],MATCH(Edges[[#This Row],[Vertex 1]],GroupVertices[Vertex],0)),1,1,"")</f>
        <v>4</v>
      </c>
      <c r="AD604" s="79" t="str">
        <f>REPLACE(INDEX(GroupVertices[Group],MATCH(Edges[[#This Row],[Vertex 2]],GroupVertices[Vertex],0)),1,1,"")</f>
        <v>4</v>
      </c>
      <c r="AE604" s="34"/>
      <c r="AF604" s="34"/>
      <c r="AG604" s="34"/>
      <c r="AH604" s="34"/>
      <c r="AI604" s="34"/>
      <c r="AJ604" s="34"/>
      <c r="AK604" s="34"/>
      <c r="AL604" s="34"/>
      <c r="AM604" s="34"/>
    </row>
    <row r="605" spans="1:39" ht="15">
      <c r="A605" s="65" t="s">
        <v>225</v>
      </c>
      <c r="B605" s="65" t="s">
        <v>215</v>
      </c>
      <c r="C605" s="66" t="s">
        <v>2087</v>
      </c>
      <c r="D605" s="67">
        <v>2.8</v>
      </c>
      <c r="E605" s="68" t="s">
        <v>137</v>
      </c>
      <c r="F605" s="69">
        <v>29.833333333333332</v>
      </c>
      <c r="G605" s="66"/>
      <c r="H605" s="70"/>
      <c r="I605" s="71"/>
      <c r="J605" s="71"/>
      <c r="K605" s="34"/>
      <c r="L605" s="78">
        <v>605</v>
      </c>
      <c r="M605" s="78"/>
      <c r="N605" s="73"/>
      <c r="O605" s="80" t="s">
        <v>259</v>
      </c>
      <c r="P605" s="80" t="s">
        <v>495</v>
      </c>
      <c r="Q605" s="80" t="s">
        <v>869</v>
      </c>
      <c r="R605" s="80" t="s">
        <v>1148</v>
      </c>
      <c r="S605" s="80"/>
      <c r="T605" s="80"/>
      <c r="U605" s="80"/>
      <c r="V605" s="80"/>
      <c r="W605" s="80"/>
      <c r="X605" s="80"/>
      <c r="Y605" s="80"/>
      <c r="Z605" s="80"/>
      <c r="AA605" s="80"/>
      <c r="AB605">
        <v>2</v>
      </c>
      <c r="AC605" s="79" t="str">
        <f>REPLACE(INDEX(GroupVertices[Group],MATCH(Edges[[#This Row],[Vertex 1]],GroupVertices[Vertex],0)),1,1,"")</f>
        <v>4</v>
      </c>
      <c r="AD605" s="79" t="str">
        <f>REPLACE(INDEX(GroupVertices[Group],MATCH(Edges[[#This Row],[Vertex 2]],GroupVertices[Vertex],0)),1,1,"")</f>
        <v>4</v>
      </c>
      <c r="AE605" s="34"/>
      <c r="AF605" s="34"/>
      <c r="AG605" s="34"/>
      <c r="AH605" s="34"/>
      <c r="AI605" s="34"/>
      <c r="AJ605" s="34"/>
      <c r="AK605" s="34"/>
      <c r="AL605" s="34"/>
      <c r="AM605" s="34"/>
    </row>
    <row r="606" spans="1:39" ht="15">
      <c r="A606" s="65" t="s">
        <v>225</v>
      </c>
      <c r="B606" s="65" t="s">
        <v>215</v>
      </c>
      <c r="C606" s="66" t="s">
        <v>2087</v>
      </c>
      <c r="D606" s="67">
        <v>2.8</v>
      </c>
      <c r="E606" s="68" t="s">
        <v>137</v>
      </c>
      <c r="F606" s="69">
        <v>29.833333333333332</v>
      </c>
      <c r="G606" s="66"/>
      <c r="H606" s="70"/>
      <c r="I606" s="71"/>
      <c r="J606" s="71"/>
      <c r="K606" s="34"/>
      <c r="L606" s="78">
        <v>606</v>
      </c>
      <c r="M606" s="78"/>
      <c r="N606" s="73"/>
      <c r="O606" s="80" t="s">
        <v>259</v>
      </c>
      <c r="P606" s="80" t="s">
        <v>496</v>
      </c>
      <c r="Q606" s="80" t="s">
        <v>870</v>
      </c>
      <c r="R606" s="80" t="s">
        <v>1149</v>
      </c>
      <c r="S606" s="80"/>
      <c r="T606" s="80"/>
      <c r="U606" s="80"/>
      <c r="V606" s="80"/>
      <c r="W606" s="80"/>
      <c r="X606" s="80"/>
      <c r="Y606" s="80"/>
      <c r="Z606" s="80"/>
      <c r="AA606" s="80"/>
      <c r="AB606">
        <v>2</v>
      </c>
      <c r="AC606" s="79" t="str">
        <f>REPLACE(INDEX(GroupVertices[Group],MATCH(Edges[[#This Row],[Vertex 1]],GroupVertices[Vertex],0)),1,1,"")</f>
        <v>4</v>
      </c>
      <c r="AD606" s="79" t="str">
        <f>REPLACE(INDEX(GroupVertices[Group],MATCH(Edges[[#This Row],[Vertex 2]],GroupVertices[Vertex],0)),1,1,"")</f>
        <v>4</v>
      </c>
      <c r="AE606" s="34"/>
      <c r="AF606" s="34"/>
      <c r="AG606" s="34"/>
      <c r="AH606" s="34"/>
      <c r="AI606" s="34"/>
      <c r="AJ606" s="34"/>
      <c r="AK606" s="34"/>
      <c r="AL606" s="34"/>
      <c r="AM606" s="34"/>
    </row>
    <row r="607" spans="1:39" ht="15">
      <c r="A607" s="65" t="s">
        <v>236</v>
      </c>
      <c r="B607" s="65" t="s">
        <v>215</v>
      </c>
      <c r="C607" s="66" t="s">
        <v>2091</v>
      </c>
      <c r="D607" s="67">
        <v>6</v>
      </c>
      <c r="E607" s="68" t="s">
        <v>137</v>
      </c>
      <c r="F607" s="69">
        <v>21.166666666666664</v>
      </c>
      <c r="G607" s="66"/>
      <c r="H607" s="70"/>
      <c r="I607" s="71"/>
      <c r="J607" s="71"/>
      <c r="K607" s="34"/>
      <c r="L607" s="78">
        <v>607</v>
      </c>
      <c r="M607" s="78"/>
      <c r="N607" s="73"/>
      <c r="O607" s="80" t="s">
        <v>259</v>
      </c>
      <c r="P607" s="80" t="s">
        <v>490</v>
      </c>
      <c r="Q607" s="80" t="s">
        <v>863</v>
      </c>
      <c r="R607" s="80" t="s">
        <v>860</v>
      </c>
      <c r="S607" s="80"/>
      <c r="T607" s="80"/>
      <c r="U607" s="80"/>
      <c r="V607" s="80"/>
      <c r="W607" s="80"/>
      <c r="X607" s="80"/>
      <c r="Y607" s="80"/>
      <c r="Z607" s="80"/>
      <c r="AA607" s="80"/>
      <c r="AB607">
        <v>6</v>
      </c>
      <c r="AC607" s="79" t="str">
        <f>REPLACE(INDEX(GroupVertices[Group],MATCH(Edges[[#This Row],[Vertex 1]],GroupVertices[Vertex],0)),1,1,"")</f>
        <v>4</v>
      </c>
      <c r="AD607" s="79" t="str">
        <f>REPLACE(INDEX(GroupVertices[Group],MATCH(Edges[[#This Row],[Vertex 2]],GroupVertices[Vertex],0)),1,1,"")</f>
        <v>4</v>
      </c>
      <c r="AE607" s="34"/>
      <c r="AF607" s="34"/>
      <c r="AG607" s="34"/>
      <c r="AH607" s="34"/>
      <c r="AI607" s="34"/>
      <c r="AJ607" s="34"/>
      <c r="AK607" s="34"/>
      <c r="AL607" s="34"/>
      <c r="AM607" s="34"/>
    </row>
    <row r="608" spans="1:39" ht="15">
      <c r="A608" s="65" t="s">
        <v>236</v>
      </c>
      <c r="B608" s="65" t="s">
        <v>215</v>
      </c>
      <c r="C608" s="66" t="s">
        <v>2091</v>
      </c>
      <c r="D608" s="67">
        <v>6</v>
      </c>
      <c r="E608" s="68" t="s">
        <v>137</v>
      </c>
      <c r="F608" s="69">
        <v>21.166666666666664</v>
      </c>
      <c r="G608" s="66"/>
      <c r="H608" s="70"/>
      <c r="I608" s="71"/>
      <c r="J608" s="71"/>
      <c r="K608" s="34"/>
      <c r="L608" s="78">
        <v>608</v>
      </c>
      <c r="M608" s="78"/>
      <c r="N608" s="73"/>
      <c r="O608" s="80" t="s">
        <v>259</v>
      </c>
      <c r="P608" s="80" t="s">
        <v>460</v>
      </c>
      <c r="Q608" s="80" t="s">
        <v>871</v>
      </c>
      <c r="R608" s="80" t="s">
        <v>1112</v>
      </c>
      <c r="S608" s="80"/>
      <c r="T608" s="80"/>
      <c r="U608" s="80"/>
      <c r="V608" s="80"/>
      <c r="W608" s="80"/>
      <c r="X608" s="80"/>
      <c r="Y608" s="80"/>
      <c r="Z608" s="80"/>
      <c r="AA608" s="80"/>
      <c r="AB608">
        <v>6</v>
      </c>
      <c r="AC608" s="79" t="str">
        <f>REPLACE(INDEX(GroupVertices[Group],MATCH(Edges[[#This Row],[Vertex 1]],GroupVertices[Vertex],0)),1,1,"")</f>
        <v>4</v>
      </c>
      <c r="AD608" s="79" t="str">
        <f>REPLACE(INDEX(GroupVertices[Group],MATCH(Edges[[#This Row],[Vertex 2]],GroupVertices[Vertex],0)),1,1,"")</f>
        <v>4</v>
      </c>
      <c r="AE608" s="34"/>
      <c r="AF608" s="34"/>
      <c r="AG608" s="34"/>
      <c r="AH608" s="34"/>
      <c r="AI608" s="34"/>
      <c r="AJ608" s="34"/>
      <c r="AK608" s="34"/>
      <c r="AL608" s="34"/>
      <c r="AM608" s="34"/>
    </row>
    <row r="609" spans="1:39" ht="15">
      <c r="A609" s="65" t="s">
        <v>236</v>
      </c>
      <c r="B609" s="65" t="s">
        <v>215</v>
      </c>
      <c r="C609" s="66" t="s">
        <v>2091</v>
      </c>
      <c r="D609" s="67">
        <v>6</v>
      </c>
      <c r="E609" s="68" t="s">
        <v>137</v>
      </c>
      <c r="F609" s="69">
        <v>21.166666666666664</v>
      </c>
      <c r="G609" s="66"/>
      <c r="H609" s="70"/>
      <c r="I609" s="71"/>
      <c r="J609" s="71"/>
      <c r="K609" s="34"/>
      <c r="L609" s="78">
        <v>609</v>
      </c>
      <c r="M609" s="78"/>
      <c r="N609" s="73"/>
      <c r="O609" s="80" t="s">
        <v>259</v>
      </c>
      <c r="P609" s="80" t="s">
        <v>497</v>
      </c>
      <c r="Q609" s="80" t="s">
        <v>872</v>
      </c>
      <c r="R609" s="80" t="s">
        <v>1150</v>
      </c>
      <c r="S609" s="80"/>
      <c r="T609" s="80"/>
      <c r="U609" s="80"/>
      <c r="V609" s="80"/>
      <c r="W609" s="80"/>
      <c r="X609" s="80"/>
      <c r="Y609" s="80"/>
      <c r="Z609" s="80"/>
      <c r="AA609" s="80"/>
      <c r="AB609">
        <v>6</v>
      </c>
      <c r="AC609" s="79" t="str">
        <f>REPLACE(INDEX(GroupVertices[Group],MATCH(Edges[[#This Row],[Vertex 1]],GroupVertices[Vertex],0)),1,1,"")</f>
        <v>4</v>
      </c>
      <c r="AD609" s="79" t="str">
        <f>REPLACE(INDEX(GroupVertices[Group],MATCH(Edges[[#This Row],[Vertex 2]],GroupVertices[Vertex],0)),1,1,"")</f>
        <v>4</v>
      </c>
      <c r="AE609" s="34"/>
      <c r="AF609" s="34"/>
      <c r="AG609" s="34"/>
      <c r="AH609" s="34"/>
      <c r="AI609" s="34"/>
      <c r="AJ609" s="34"/>
      <c r="AK609" s="34"/>
      <c r="AL609" s="34"/>
      <c r="AM609" s="34"/>
    </row>
    <row r="610" spans="1:39" ht="15">
      <c r="A610" s="65" t="s">
        <v>236</v>
      </c>
      <c r="B610" s="65" t="s">
        <v>215</v>
      </c>
      <c r="C610" s="66" t="s">
        <v>2091</v>
      </c>
      <c r="D610" s="67">
        <v>6</v>
      </c>
      <c r="E610" s="68" t="s">
        <v>137</v>
      </c>
      <c r="F610" s="69">
        <v>21.166666666666664</v>
      </c>
      <c r="G610" s="66"/>
      <c r="H610" s="70"/>
      <c r="I610" s="71"/>
      <c r="J610" s="71"/>
      <c r="K610" s="34"/>
      <c r="L610" s="78">
        <v>610</v>
      </c>
      <c r="M610" s="78"/>
      <c r="N610" s="73"/>
      <c r="O610" s="80" t="s">
        <v>259</v>
      </c>
      <c r="P610" s="80" t="s">
        <v>495</v>
      </c>
      <c r="Q610" s="80" t="s">
        <v>873</v>
      </c>
      <c r="R610" s="80" t="s">
        <v>1148</v>
      </c>
      <c r="S610" s="80"/>
      <c r="T610" s="80"/>
      <c r="U610" s="80"/>
      <c r="V610" s="80"/>
      <c r="W610" s="80"/>
      <c r="X610" s="80"/>
      <c r="Y610" s="80"/>
      <c r="Z610" s="80"/>
      <c r="AA610" s="80"/>
      <c r="AB610">
        <v>6</v>
      </c>
      <c r="AC610" s="79" t="str">
        <f>REPLACE(INDEX(GroupVertices[Group],MATCH(Edges[[#This Row],[Vertex 1]],GroupVertices[Vertex],0)),1,1,"")</f>
        <v>4</v>
      </c>
      <c r="AD610" s="79" t="str">
        <f>REPLACE(INDEX(GroupVertices[Group],MATCH(Edges[[#This Row],[Vertex 2]],GroupVertices[Vertex],0)),1,1,"")</f>
        <v>4</v>
      </c>
      <c r="AE610" s="34"/>
      <c r="AF610" s="34"/>
      <c r="AG610" s="34"/>
      <c r="AH610" s="34"/>
      <c r="AI610" s="34"/>
      <c r="AJ610" s="34"/>
      <c r="AK610" s="34"/>
      <c r="AL610" s="34"/>
      <c r="AM610" s="34"/>
    </row>
    <row r="611" spans="1:39" ht="15">
      <c r="A611" s="65" t="s">
        <v>236</v>
      </c>
      <c r="B611" s="65" t="s">
        <v>215</v>
      </c>
      <c r="C611" s="66" t="s">
        <v>2091</v>
      </c>
      <c r="D611" s="67">
        <v>6</v>
      </c>
      <c r="E611" s="68" t="s">
        <v>137</v>
      </c>
      <c r="F611" s="69">
        <v>21.166666666666664</v>
      </c>
      <c r="G611" s="66"/>
      <c r="H611" s="70"/>
      <c r="I611" s="71"/>
      <c r="J611" s="71"/>
      <c r="K611" s="34"/>
      <c r="L611" s="78">
        <v>611</v>
      </c>
      <c r="M611" s="78"/>
      <c r="N611" s="73"/>
      <c r="O611" s="80" t="s">
        <v>259</v>
      </c>
      <c r="P611" s="80" t="s">
        <v>498</v>
      </c>
      <c r="Q611" s="80" t="s">
        <v>874</v>
      </c>
      <c r="R611" s="80" t="s">
        <v>1151</v>
      </c>
      <c r="S611" s="80"/>
      <c r="T611" s="80"/>
      <c r="U611" s="80"/>
      <c r="V611" s="80"/>
      <c r="W611" s="80"/>
      <c r="X611" s="80"/>
      <c r="Y611" s="80"/>
      <c r="Z611" s="80"/>
      <c r="AA611" s="80"/>
      <c r="AB611">
        <v>6</v>
      </c>
      <c r="AC611" s="79" t="str">
        <f>REPLACE(INDEX(GroupVertices[Group],MATCH(Edges[[#This Row],[Vertex 1]],GroupVertices[Vertex],0)),1,1,"")</f>
        <v>4</v>
      </c>
      <c r="AD611" s="79" t="str">
        <f>REPLACE(INDEX(GroupVertices[Group],MATCH(Edges[[#This Row],[Vertex 2]],GroupVertices[Vertex],0)),1,1,"")</f>
        <v>4</v>
      </c>
      <c r="AE611" s="34"/>
      <c r="AF611" s="34"/>
      <c r="AG611" s="34"/>
      <c r="AH611" s="34"/>
      <c r="AI611" s="34"/>
      <c r="AJ611" s="34"/>
      <c r="AK611" s="34"/>
      <c r="AL611" s="34"/>
      <c r="AM611" s="34"/>
    </row>
    <row r="612" spans="1:39" ht="15">
      <c r="A612" s="65" t="s">
        <v>236</v>
      </c>
      <c r="B612" s="65" t="s">
        <v>215</v>
      </c>
      <c r="C612" s="66" t="s">
        <v>2091</v>
      </c>
      <c r="D612" s="67">
        <v>6</v>
      </c>
      <c r="E612" s="68" t="s">
        <v>137</v>
      </c>
      <c r="F612" s="69">
        <v>21.166666666666664</v>
      </c>
      <c r="G612" s="66"/>
      <c r="H612" s="70"/>
      <c r="I612" s="71"/>
      <c r="J612" s="71"/>
      <c r="K612" s="34"/>
      <c r="L612" s="78">
        <v>612</v>
      </c>
      <c r="M612" s="78"/>
      <c r="N612" s="73"/>
      <c r="O612" s="80" t="s">
        <v>259</v>
      </c>
      <c r="P612" s="80" t="s">
        <v>498</v>
      </c>
      <c r="Q612" s="80" t="s">
        <v>875</v>
      </c>
      <c r="R612" s="80" t="s">
        <v>1151</v>
      </c>
      <c r="S612" s="80"/>
      <c r="T612" s="80"/>
      <c r="U612" s="80"/>
      <c r="V612" s="80"/>
      <c r="W612" s="80"/>
      <c r="X612" s="80"/>
      <c r="Y612" s="80"/>
      <c r="Z612" s="80"/>
      <c r="AA612" s="80"/>
      <c r="AB612">
        <v>6</v>
      </c>
      <c r="AC612" s="79" t="str">
        <f>REPLACE(INDEX(GroupVertices[Group],MATCH(Edges[[#This Row],[Vertex 1]],GroupVertices[Vertex],0)),1,1,"")</f>
        <v>4</v>
      </c>
      <c r="AD612" s="79" t="str">
        <f>REPLACE(INDEX(GroupVertices[Group],MATCH(Edges[[#This Row],[Vertex 2]],GroupVertices[Vertex],0)),1,1,"")</f>
        <v>4</v>
      </c>
      <c r="AE612" s="34"/>
      <c r="AF612" s="34"/>
      <c r="AG612" s="34"/>
      <c r="AH612" s="34"/>
      <c r="AI612" s="34"/>
      <c r="AJ612" s="34"/>
      <c r="AK612" s="34"/>
      <c r="AL612" s="34"/>
      <c r="AM612" s="34"/>
    </row>
    <row r="613" spans="1:39" ht="15">
      <c r="A613" s="65" t="s">
        <v>246</v>
      </c>
      <c r="B613" s="65" t="s">
        <v>215</v>
      </c>
      <c r="C613" s="66" t="s">
        <v>2085</v>
      </c>
      <c r="D613" s="67">
        <v>3.6</v>
      </c>
      <c r="E613" s="68" t="s">
        <v>137</v>
      </c>
      <c r="F613" s="69">
        <v>27.666666666666668</v>
      </c>
      <c r="G613" s="66"/>
      <c r="H613" s="70"/>
      <c r="I613" s="71"/>
      <c r="J613" s="71"/>
      <c r="K613" s="34"/>
      <c r="L613" s="78">
        <v>613</v>
      </c>
      <c r="M613" s="78"/>
      <c r="N613" s="73"/>
      <c r="O613" s="80" t="s">
        <v>259</v>
      </c>
      <c r="P613" s="80" t="s">
        <v>499</v>
      </c>
      <c r="Q613" s="80" t="s">
        <v>876</v>
      </c>
      <c r="R613" s="80" t="s">
        <v>1152</v>
      </c>
      <c r="S613" s="80"/>
      <c r="T613" s="80"/>
      <c r="U613" s="80"/>
      <c r="V613" s="80"/>
      <c r="W613" s="80"/>
      <c r="X613" s="80"/>
      <c r="Y613" s="80"/>
      <c r="Z613" s="80"/>
      <c r="AA613" s="80"/>
      <c r="AB613">
        <v>3</v>
      </c>
      <c r="AC613" s="79" t="str">
        <f>REPLACE(INDEX(GroupVertices[Group],MATCH(Edges[[#This Row],[Vertex 1]],GroupVertices[Vertex],0)),1,1,"")</f>
        <v>4</v>
      </c>
      <c r="AD613" s="79" t="str">
        <f>REPLACE(INDEX(GroupVertices[Group],MATCH(Edges[[#This Row],[Vertex 2]],GroupVertices[Vertex],0)),1,1,"")</f>
        <v>4</v>
      </c>
      <c r="AE613" s="34"/>
      <c r="AF613" s="34"/>
      <c r="AG613" s="34"/>
      <c r="AH613" s="34"/>
      <c r="AI613" s="34"/>
      <c r="AJ613" s="34"/>
      <c r="AK613" s="34"/>
      <c r="AL613" s="34"/>
      <c r="AM613" s="34"/>
    </row>
    <row r="614" spans="1:39" ht="15">
      <c r="A614" s="65" t="s">
        <v>246</v>
      </c>
      <c r="B614" s="65" t="s">
        <v>215</v>
      </c>
      <c r="C614" s="66" t="s">
        <v>2085</v>
      </c>
      <c r="D614" s="67">
        <v>3.6</v>
      </c>
      <c r="E614" s="68" t="s">
        <v>137</v>
      </c>
      <c r="F614" s="69">
        <v>27.666666666666668</v>
      </c>
      <c r="G614" s="66"/>
      <c r="H614" s="70"/>
      <c r="I614" s="71"/>
      <c r="J614" s="71"/>
      <c r="K614" s="34"/>
      <c r="L614" s="78">
        <v>614</v>
      </c>
      <c r="M614" s="78"/>
      <c r="N614" s="73"/>
      <c r="O614" s="80" t="s">
        <v>259</v>
      </c>
      <c r="P614" s="80" t="s">
        <v>495</v>
      </c>
      <c r="Q614" s="80" t="s">
        <v>877</v>
      </c>
      <c r="R614" s="80" t="s">
        <v>1148</v>
      </c>
      <c r="S614" s="80"/>
      <c r="T614" s="80"/>
      <c r="U614" s="80"/>
      <c r="V614" s="80"/>
      <c r="W614" s="80"/>
      <c r="X614" s="80"/>
      <c r="Y614" s="80"/>
      <c r="Z614" s="80"/>
      <c r="AA614" s="80"/>
      <c r="AB614">
        <v>3</v>
      </c>
      <c r="AC614" s="79" t="str">
        <f>REPLACE(INDEX(GroupVertices[Group],MATCH(Edges[[#This Row],[Vertex 1]],GroupVertices[Vertex],0)),1,1,"")</f>
        <v>4</v>
      </c>
      <c r="AD614" s="79" t="str">
        <f>REPLACE(INDEX(GroupVertices[Group],MATCH(Edges[[#This Row],[Vertex 2]],GroupVertices[Vertex],0)),1,1,"")</f>
        <v>4</v>
      </c>
      <c r="AE614" s="34"/>
      <c r="AF614" s="34"/>
      <c r="AG614" s="34"/>
      <c r="AH614" s="34"/>
      <c r="AI614" s="34"/>
      <c r="AJ614" s="34"/>
      <c r="AK614" s="34"/>
      <c r="AL614" s="34"/>
      <c r="AM614" s="34"/>
    </row>
    <row r="615" spans="1:39" ht="15">
      <c r="A615" s="65" t="s">
        <v>246</v>
      </c>
      <c r="B615" s="65" t="s">
        <v>215</v>
      </c>
      <c r="C615" s="66" t="s">
        <v>2085</v>
      </c>
      <c r="D615" s="67">
        <v>3.6</v>
      </c>
      <c r="E615" s="68" t="s">
        <v>137</v>
      </c>
      <c r="F615" s="69">
        <v>27.666666666666668</v>
      </c>
      <c r="G615" s="66"/>
      <c r="H615" s="70"/>
      <c r="I615" s="71"/>
      <c r="J615" s="71"/>
      <c r="K615" s="34"/>
      <c r="L615" s="78">
        <v>615</v>
      </c>
      <c r="M615" s="78"/>
      <c r="N615" s="73"/>
      <c r="O615" s="80" t="s">
        <v>259</v>
      </c>
      <c r="P615" s="80" t="s">
        <v>500</v>
      </c>
      <c r="Q615" s="80" t="s">
        <v>878</v>
      </c>
      <c r="R615" s="80" t="s">
        <v>1153</v>
      </c>
      <c r="S615" s="80"/>
      <c r="T615" s="80"/>
      <c r="U615" s="80"/>
      <c r="V615" s="80"/>
      <c r="W615" s="80"/>
      <c r="X615" s="80"/>
      <c r="Y615" s="80"/>
      <c r="Z615" s="80"/>
      <c r="AA615" s="80"/>
      <c r="AB615">
        <v>3</v>
      </c>
      <c r="AC615" s="79" t="str">
        <f>REPLACE(INDEX(GroupVertices[Group],MATCH(Edges[[#This Row],[Vertex 1]],GroupVertices[Vertex],0)),1,1,"")</f>
        <v>4</v>
      </c>
      <c r="AD615" s="79" t="str">
        <f>REPLACE(INDEX(GroupVertices[Group],MATCH(Edges[[#This Row],[Vertex 2]],GroupVertices[Vertex],0)),1,1,"")</f>
        <v>4</v>
      </c>
      <c r="AE615" s="34"/>
      <c r="AF615" s="34"/>
      <c r="AG615" s="34"/>
      <c r="AH615" s="34"/>
      <c r="AI615" s="34"/>
      <c r="AJ615" s="34"/>
      <c r="AK615" s="34"/>
      <c r="AL615" s="34"/>
      <c r="AM615" s="34"/>
    </row>
    <row r="616" spans="1:39" ht="15">
      <c r="A616" s="65" t="s">
        <v>225</v>
      </c>
      <c r="B616" s="65" t="s">
        <v>216</v>
      </c>
      <c r="C616" s="66" t="s">
        <v>2086</v>
      </c>
      <c r="D616" s="67">
        <v>2</v>
      </c>
      <c r="E616" s="68" t="s">
        <v>133</v>
      </c>
      <c r="F616" s="69">
        <v>32</v>
      </c>
      <c r="G616" s="66"/>
      <c r="H616" s="70"/>
      <c r="I616" s="71"/>
      <c r="J616" s="71"/>
      <c r="K616" s="34"/>
      <c r="L616" s="78">
        <v>616</v>
      </c>
      <c r="M616" s="78"/>
      <c r="N616" s="73"/>
      <c r="O616" s="80" t="s">
        <v>259</v>
      </c>
      <c r="P616" s="80" t="s">
        <v>501</v>
      </c>
      <c r="Q616" s="80" t="s">
        <v>879</v>
      </c>
      <c r="R616" s="80" t="s">
        <v>1154</v>
      </c>
      <c r="S616" s="80"/>
      <c r="T616" s="80"/>
      <c r="U616" s="80"/>
      <c r="V616" s="80"/>
      <c r="W616" s="80"/>
      <c r="X616" s="80"/>
      <c r="Y616" s="80"/>
      <c r="Z616" s="80"/>
      <c r="AA616" s="80"/>
      <c r="AB616">
        <v>1</v>
      </c>
      <c r="AC616" s="79" t="str">
        <f>REPLACE(INDEX(GroupVertices[Group],MATCH(Edges[[#This Row],[Vertex 1]],GroupVertices[Vertex],0)),1,1,"")</f>
        <v>4</v>
      </c>
      <c r="AD616" s="79" t="str">
        <f>REPLACE(INDEX(GroupVertices[Group],MATCH(Edges[[#This Row],[Vertex 2]],GroupVertices[Vertex],0)),1,1,"")</f>
        <v>4</v>
      </c>
      <c r="AE616" s="34"/>
      <c r="AF616" s="34"/>
      <c r="AG616" s="34"/>
      <c r="AH616" s="34"/>
      <c r="AI616" s="34"/>
      <c r="AJ616" s="34"/>
      <c r="AK616" s="34"/>
      <c r="AL616" s="34"/>
      <c r="AM616" s="34"/>
    </row>
    <row r="617" spans="1:39" ht="15">
      <c r="A617" s="65" t="s">
        <v>236</v>
      </c>
      <c r="B617" s="65" t="s">
        <v>216</v>
      </c>
      <c r="C617" s="66" t="s">
        <v>2086</v>
      </c>
      <c r="D617" s="67">
        <v>2</v>
      </c>
      <c r="E617" s="68" t="s">
        <v>133</v>
      </c>
      <c r="F617" s="69">
        <v>32</v>
      </c>
      <c r="G617" s="66"/>
      <c r="H617" s="70"/>
      <c r="I617" s="71"/>
      <c r="J617" s="71"/>
      <c r="K617" s="34"/>
      <c r="L617" s="78">
        <v>617</v>
      </c>
      <c r="M617" s="78"/>
      <c r="N617" s="73"/>
      <c r="O617" s="80" t="s">
        <v>259</v>
      </c>
      <c r="P617" s="80" t="s">
        <v>490</v>
      </c>
      <c r="Q617" s="80" t="s">
        <v>863</v>
      </c>
      <c r="R617" s="80" t="s">
        <v>861</v>
      </c>
      <c r="S617" s="80"/>
      <c r="T617" s="80"/>
      <c r="U617" s="80"/>
      <c r="V617" s="80"/>
      <c r="W617" s="80"/>
      <c r="X617" s="80"/>
      <c r="Y617" s="80"/>
      <c r="Z617" s="80"/>
      <c r="AA617" s="80"/>
      <c r="AB617">
        <v>1</v>
      </c>
      <c r="AC617" s="79" t="str">
        <f>REPLACE(INDEX(GroupVertices[Group],MATCH(Edges[[#This Row],[Vertex 1]],GroupVertices[Vertex],0)),1,1,"")</f>
        <v>4</v>
      </c>
      <c r="AD617" s="79" t="str">
        <f>REPLACE(INDEX(GroupVertices[Group],MATCH(Edges[[#This Row],[Vertex 2]],GroupVertices[Vertex],0)),1,1,"")</f>
        <v>4</v>
      </c>
      <c r="AE617" s="34"/>
      <c r="AF617" s="34"/>
      <c r="AG617" s="34"/>
      <c r="AH617" s="34"/>
      <c r="AI617" s="34"/>
      <c r="AJ617" s="34"/>
      <c r="AK617" s="34"/>
      <c r="AL617" s="34"/>
      <c r="AM617" s="34"/>
    </row>
    <row r="618" spans="1:39" ht="15">
      <c r="A618" s="65" t="s">
        <v>246</v>
      </c>
      <c r="B618" s="65" t="s">
        <v>216</v>
      </c>
      <c r="C618" s="66" t="s">
        <v>2086</v>
      </c>
      <c r="D618" s="67">
        <v>2</v>
      </c>
      <c r="E618" s="68" t="s">
        <v>133</v>
      </c>
      <c r="F618" s="69">
        <v>32</v>
      </c>
      <c r="G618" s="66"/>
      <c r="H618" s="70"/>
      <c r="I618" s="71"/>
      <c r="J618" s="71"/>
      <c r="K618" s="34"/>
      <c r="L618" s="78">
        <v>618</v>
      </c>
      <c r="M618" s="78"/>
      <c r="N618" s="73"/>
      <c r="O618" s="80" t="s">
        <v>259</v>
      </c>
      <c r="P618" s="80" t="s">
        <v>491</v>
      </c>
      <c r="Q618" s="80" t="s">
        <v>867</v>
      </c>
      <c r="R618" s="80" t="s">
        <v>862</v>
      </c>
      <c r="S618" s="80"/>
      <c r="T618" s="80"/>
      <c r="U618" s="80"/>
      <c r="V618" s="80"/>
      <c r="W618" s="80"/>
      <c r="X618" s="80"/>
      <c r="Y618" s="80"/>
      <c r="Z618" s="80"/>
      <c r="AA618" s="80"/>
      <c r="AB618">
        <v>1</v>
      </c>
      <c r="AC618" s="79" t="str">
        <f>REPLACE(INDEX(GroupVertices[Group],MATCH(Edges[[#This Row],[Vertex 1]],GroupVertices[Vertex],0)),1,1,"")</f>
        <v>4</v>
      </c>
      <c r="AD618" s="79" t="str">
        <f>REPLACE(INDEX(GroupVertices[Group],MATCH(Edges[[#This Row],[Vertex 2]],GroupVertices[Vertex],0)),1,1,"")</f>
        <v>4</v>
      </c>
      <c r="AE618" s="34"/>
      <c r="AF618" s="34"/>
      <c r="AG618" s="34"/>
      <c r="AH618" s="34"/>
      <c r="AI618" s="34"/>
      <c r="AJ618" s="34"/>
      <c r="AK618" s="34"/>
      <c r="AL618" s="34"/>
      <c r="AM618" s="34"/>
    </row>
    <row r="619" spans="1:39" ht="15">
      <c r="A619" s="65" t="s">
        <v>236</v>
      </c>
      <c r="B619" s="65" t="s">
        <v>225</v>
      </c>
      <c r="C619" s="66" t="s">
        <v>2087</v>
      </c>
      <c r="D619" s="67">
        <v>2.8</v>
      </c>
      <c r="E619" s="68" t="s">
        <v>137</v>
      </c>
      <c r="F619" s="69">
        <v>29.833333333333332</v>
      </c>
      <c r="G619" s="66"/>
      <c r="H619" s="70"/>
      <c r="I619" s="71"/>
      <c r="J619" s="71"/>
      <c r="K619" s="34"/>
      <c r="L619" s="78">
        <v>619</v>
      </c>
      <c r="M619" s="78"/>
      <c r="N619" s="73"/>
      <c r="O619" s="80" t="s">
        <v>259</v>
      </c>
      <c r="P619" s="80" t="s">
        <v>502</v>
      </c>
      <c r="Q619" s="80" t="s">
        <v>880</v>
      </c>
      <c r="R619" s="80" t="s">
        <v>1155</v>
      </c>
      <c r="S619" s="80"/>
      <c r="T619" s="80"/>
      <c r="U619" s="80"/>
      <c r="V619" s="80"/>
      <c r="W619" s="80"/>
      <c r="X619" s="80"/>
      <c r="Y619" s="80"/>
      <c r="Z619" s="80"/>
      <c r="AA619" s="80"/>
      <c r="AB619">
        <v>2</v>
      </c>
      <c r="AC619" s="79" t="str">
        <f>REPLACE(INDEX(GroupVertices[Group],MATCH(Edges[[#This Row],[Vertex 1]],GroupVertices[Vertex],0)),1,1,"")</f>
        <v>4</v>
      </c>
      <c r="AD619" s="79" t="str">
        <f>REPLACE(INDEX(GroupVertices[Group],MATCH(Edges[[#This Row],[Vertex 2]],GroupVertices[Vertex],0)),1,1,"")</f>
        <v>4</v>
      </c>
      <c r="AE619" s="34"/>
      <c r="AF619" s="34"/>
      <c r="AG619" s="34"/>
      <c r="AH619" s="34"/>
      <c r="AI619" s="34"/>
      <c r="AJ619" s="34"/>
      <c r="AK619" s="34"/>
      <c r="AL619" s="34"/>
      <c r="AM619" s="34"/>
    </row>
    <row r="620" spans="1:39" ht="15">
      <c r="A620" s="65" t="s">
        <v>236</v>
      </c>
      <c r="B620" s="65" t="s">
        <v>225</v>
      </c>
      <c r="C620" s="66" t="s">
        <v>2087</v>
      </c>
      <c r="D620" s="67">
        <v>2.8</v>
      </c>
      <c r="E620" s="68" t="s">
        <v>137</v>
      </c>
      <c r="F620" s="69">
        <v>29.833333333333332</v>
      </c>
      <c r="G620" s="66"/>
      <c r="H620" s="70"/>
      <c r="I620" s="71"/>
      <c r="J620" s="71"/>
      <c r="K620" s="34"/>
      <c r="L620" s="78">
        <v>620</v>
      </c>
      <c r="M620" s="78"/>
      <c r="N620" s="73"/>
      <c r="O620" s="80" t="s">
        <v>259</v>
      </c>
      <c r="P620" s="80" t="s">
        <v>495</v>
      </c>
      <c r="Q620" s="80" t="s">
        <v>873</v>
      </c>
      <c r="R620" s="80" t="s">
        <v>869</v>
      </c>
      <c r="S620" s="80"/>
      <c r="T620" s="80"/>
      <c r="U620" s="80"/>
      <c r="V620" s="80"/>
      <c r="W620" s="80"/>
      <c r="X620" s="80"/>
      <c r="Y620" s="80"/>
      <c r="Z620" s="80"/>
      <c r="AA620" s="80"/>
      <c r="AB620">
        <v>2</v>
      </c>
      <c r="AC620" s="79" t="str">
        <f>REPLACE(INDEX(GroupVertices[Group],MATCH(Edges[[#This Row],[Vertex 1]],GroupVertices[Vertex],0)),1,1,"")</f>
        <v>4</v>
      </c>
      <c r="AD620" s="79" t="str">
        <f>REPLACE(INDEX(GroupVertices[Group],MATCH(Edges[[#This Row],[Vertex 2]],GroupVertices[Vertex],0)),1,1,"")</f>
        <v>4</v>
      </c>
      <c r="AE620" s="34"/>
      <c r="AF620" s="34"/>
      <c r="AG620" s="34"/>
      <c r="AH620" s="34"/>
      <c r="AI620" s="34"/>
      <c r="AJ620" s="34"/>
      <c r="AK620" s="34"/>
      <c r="AL620" s="34"/>
      <c r="AM620" s="34"/>
    </row>
    <row r="621" spans="1:39" ht="15">
      <c r="A621" s="65" t="s">
        <v>246</v>
      </c>
      <c r="B621" s="65" t="s">
        <v>225</v>
      </c>
      <c r="C621" s="66" t="s">
        <v>2087</v>
      </c>
      <c r="D621" s="67">
        <v>2.8</v>
      </c>
      <c r="E621" s="68" t="s">
        <v>137</v>
      </c>
      <c r="F621" s="69">
        <v>29.833333333333332</v>
      </c>
      <c r="G621" s="66"/>
      <c r="H621" s="70"/>
      <c r="I621" s="71"/>
      <c r="J621" s="71"/>
      <c r="K621" s="34"/>
      <c r="L621" s="78">
        <v>621</v>
      </c>
      <c r="M621" s="78"/>
      <c r="N621" s="73"/>
      <c r="O621" s="80" t="s">
        <v>259</v>
      </c>
      <c r="P621" s="80" t="s">
        <v>495</v>
      </c>
      <c r="Q621" s="80" t="s">
        <v>877</v>
      </c>
      <c r="R621" s="80" t="s">
        <v>869</v>
      </c>
      <c r="S621" s="80"/>
      <c r="T621" s="80"/>
      <c r="U621" s="80"/>
      <c r="V621" s="80"/>
      <c r="W621" s="80"/>
      <c r="X621" s="80"/>
      <c r="Y621" s="80"/>
      <c r="Z621" s="80"/>
      <c r="AA621" s="80"/>
      <c r="AB621">
        <v>2</v>
      </c>
      <c r="AC621" s="79" t="str">
        <f>REPLACE(INDEX(GroupVertices[Group],MATCH(Edges[[#This Row],[Vertex 1]],GroupVertices[Vertex],0)),1,1,"")</f>
        <v>4</v>
      </c>
      <c r="AD621" s="79" t="str">
        <f>REPLACE(INDEX(GroupVertices[Group],MATCH(Edges[[#This Row],[Vertex 2]],GroupVertices[Vertex],0)),1,1,"")</f>
        <v>4</v>
      </c>
      <c r="AE621" s="34"/>
      <c r="AF621" s="34"/>
      <c r="AG621" s="34"/>
      <c r="AH621" s="34"/>
      <c r="AI621" s="34"/>
      <c r="AJ621" s="34"/>
      <c r="AK621" s="34"/>
      <c r="AL621" s="34"/>
      <c r="AM621" s="34"/>
    </row>
    <row r="622" spans="1:39" ht="15">
      <c r="A622" s="65" t="s">
        <v>246</v>
      </c>
      <c r="B622" s="65" t="s">
        <v>225</v>
      </c>
      <c r="C622" s="66" t="s">
        <v>2087</v>
      </c>
      <c r="D622" s="67">
        <v>2.8</v>
      </c>
      <c r="E622" s="68" t="s">
        <v>137</v>
      </c>
      <c r="F622" s="69">
        <v>29.833333333333332</v>
      </c>
      <c r="G622" s="66"/>
      <c r="H622" s="70"/>
      <c r="I622" s="71"/>
      <c r="J622" s="71"/>
      <c r="K622" s="34"/>
      <c r="L622" s="78">
        <v>622</v>
      </c>
      <c r="M622" s="78"/>
      <c r="N622" s="73"/>
      <c r="O622" s="80" t="s">
        <v>259</v>
      </c>
      <c r="P622" s="80" t="s">
        <v>503</v>
      </c>
      <c r="Q622" s="80" t="s">
        <v>881</v>
      </c>
      <c r="R622" s="80" t="s">
        <v>1156</v>
      </c>
      <c r="S622" s="80"/>
      <c r="T622" s="80"/>
      <c r="U622" s="80"/>
      <c r="V622" s="80"/>
      <c r="W622" s="80"/>
      <c r="X622" s="80"/>
      <c r="Y622" s="80"/>
      <c r="Z622" s="80"/>
      <c r="AA622" s="80"/>
      <c r="AB622">
        <v>2</v>
      </c>
      <c r="AC622" s="79" t="str">
        <f>REPLACE(INDEX(GroupVertices[Group],MATCH(Edges[[#This Row],[Vertex 1]],GroupVertices[Vertex],0)),1,1,"")</f>
        <v>4</v>
      </c>
      <c r="AD622" s="79" t="str">
        <f>REPLACE(INDEX(GroupVertices[Group],MATCH(Edges[[#This Row],[Vertex 2]],GroupVertices[Vertex],0)),1,1,"")</f>
        <v>4</v>
      </c>
      <c r="AE622" s="34"/>
      <c r="AF622" s="34"/>
      <c r="AG622" s="34"/>
      <c r="AH622" s="34"/>
      <c r="AI622" s="34"/>
      <c r="AJ622" s="34"/>
      <c r="AK622" s="34"/>
      <c r="AL622" s="34"/>
      <c r="AM622" s="34"/>
    </row>
    <row r="623" spans="1:39" ht="15">
      <c r="A623" s="65" t="s">
        <v>246</v>
      </c>
      <c r="B623" s="65" t="s">
        <v>236</v>
      </c>
      <c r="C623" s="66" t="s">
        <v>2088</v>
      </c>
      <c r="D623" s="67">
        <v>5.2</v>
      </c>
      <c r="E623" s="68" t="s">
        <v>137</v>
      </c>
      <c r="F623" s="69">
        <v>23.333333333333336</v>
      </c>
      <c r="G623" s="66"/>
      <c r="H623" s="70"/>
      <c r="I623" s="71"/>
      <c r="J623" s="71"/>
      <c r="K623" s="34"/>
      <c r="L623" s="78">
        <v>623</v>
      </c>
      <c r="M623" s="78"/>
      <c r="N623" s="73"/>
      <c r="O623" s="80" t="s">
        <v>259</v>
      </c>
      <c r="P623" s="80" t="s">
        <v>495</v>
      </c>
      <c r="Q623" s="80" t="s">
        <v>877</v>
      </c>
      <c r="R623" s="80" t="s">
        <v>873</v>
      </c>
      <c r="S623" s="80"/>
      <c r="T623" s="80"/>
      <c r="U623" s="80"/>
      <c r="V623" s="80"/>
      <c r="W623" s="80"/>
      <c r="X623" s="80"/>
      <c r="Y623" s="80"/>
      <c r="Z623" s="80"/>
      <c r="AA623" s="80"/>
      <c r="AB623">
        <v>5</v>
      </c>
      <c r="AC623" s="79" t="str">
        <f>REPLACE(INDEX(GroupVertices[Group],MATCH(Edges[[#This Row],[Vertex 1]],GroupVertices[Vertex],0)),1,1,"")</f>
        <v>4</v>
      </c>
      <c r="AD623" s="79" t="str">
        <f>REPLACE(INDEX(GroupVertices[Group],MATCH(Edges[[#This Row],[Vertex 2]],GroupVertices[Vertex],0)),1,1,"")</f>
        <v>4</v>
      </c>
      <c r="AE623" s="34"/>
      <c r="AF623" s="34"/>
      <c r="AG623" s="34"/>
      <c r="AH623" s="34"/>
      <c r="AI623" s="34"/>
      <c r="AJ623" s="34"/>
      <c r="AK623" s="34"/>
      <c r="AL623" s="34"/>
      <c r="AM623" s="34"/>
    </row>
    <row r="624" spans="1:39" ht="15">
      <c r="A624" s="65" t="s">
        <v>246</v>
      </c>
      <c r="B624" s="65" t="s">
        <v>236</v>
      </c>
      <c r="C624" s="66" t="s">
        <v>2088</v>
      </c>
      <c r="D624" s="67">
        <v>5.2</v>
      </c>
      <c r="E624" s="68" t="s">
        <v>137</v>
      </c>
      <c r="F624" s="69">
        <v>23.333333333333336</v>
      </c>
      <c r="G624" s="66"/>
      <c r="H624" s="70"/>
      <c r="I624" s="71"/>
      <c r="J624" s="71"/>
      <c r="K624" s="34"/>
      <c r="L624" s="78">
        <v>624</v>
      </c>
      <c r="M624" s="78"/>
      <c r="N624" s="73"/>
      <c r="O624" s="80" t="s">
        <v>259</v>
      </c>
      <c r="P624" s="80" t="s">
        <v>504</v>
      </c>
      <c r="Q624" s="80" t="s">
        <v>882</v>
      </c>
      <c r="R624" s="80" t="s">
        <v>1157</v>
      </c>
      <c r="S624" s="80"/>
      <c r="T624" s="80"/>
      <c r="U624" s="80"/>
      <c r="V624" s="80"/>
      <c r="W624" s="80"/>
      <c r="X624" s="80"/>
      <c r="Y624" s="80"/>
      <c r="Z624" s="80"/>
      <c r="AA624" s="80"/>
      <c r="AB624">
        <v>5</v>
      </c>
      <c r="AC624" s="79" t="str">
        <f>REPLACE(INDEX(GroupVertices[Group],MATCH(Edges[[#This Row],[Vertex 1]],GroupVertices[Vertex],0)),1,1,"")</f>
        <v>4</v>
      </c>
      <c r="AD624" s="79" t="str">
        <f>REPLACE(INDEX(GroupVertices[Group],MATCH(Edges[[#This Row],[Vertex 2]],GroupVertices[Vertex],0)),1,1,"")</f>
        <v>4</v>
      </c>
      <c r="AE624" s="34"/>
      <c r="AF624" s="34"/>
      <c r="AG624" s="34"/>
      <c r="AH624" s="34"/>
      <c r="AI624" s="34"/>
      <c r="AJ624" s="34"/>
      <c r="AK624" s="34"/>
      <c r="AL624" s="34"/>
      <c r="AM624" s="34"/>
    </row>
    <row r="625" spans="1:39" ht="15">
      <c r="A625" s="65" t="s">
        <v>246</v>
      </c>
      <c r="B625" s="65" t="s">
        <v>236</v>
      </c>
      <c r="C625" s="66" t="s">
        <v>2088</v>
      </c>
      <c r="D625" s="67">
        <v>5.2</v>
      </c>
      <c r="E625" s="68" t="s">
        <v>137</v>
      </c>
      <c r="F625" s="69">
        <v>23.333333333333336</v>
      </c>
      <c r="G625" s="66"/>
      <c r="H625" s="70"/>
      <c r="I625" s="71"/>
      <c r="J625" s="71"/>
      <c r="K625" s="34"/>
      <c r="L625" s="78">
        <v>625</v>
      </c>
      <c r="M625" s="78"/>
      <c r="N625" s="73"/>
      <c r="O625" s="80" t="s">
        <v>259</v>
      </c>
      <c r="P625" s="80" t="s">
        <v>504</v>
      </c>
      <c r="Q625" s="80" t="s">
        <v>882</v>
      </c>
      <c r="R625" s="80" t="s">
        <v>1158</v>
      </c>
      <c r="S625" s="80"/>
      <c r="T625" s="80"/>
      <c r="U625" s="80"/>
      <c r="V625" s="80"/>
      <c r="W625" s="80"/>
      <c r="X625" s="80"/>
      <c r="Y625" s="80"/>
      <c r="Z625" s="80"/>
      <c r="AA625" s="80"/>
      <c r="AB625">
        <v>5</v>
      </c>
      <c r="AC625" s="79" t="str">
        <f>REPLACE(INDEX(GroupVertices[Group],MATCH(Edges[[#This Row],[Vertex 1]],GroupVertices[Vertex],0)),1,1,"")</f>
        <v>4</v>
      </c>
      <c r="AD625" s="79" t="str">
        <f>REPLACE(INDEX(GroupVertices[Group],MATCH(Edges[[#This Row],[Vertex 2]],GroupVertices[Vertex],0)),1,1,"")</f>
        <v>4</v>
      </c>
      <c r="AE625" s="34"/>
      <c r="AF625" s="34"/>
      <c r="AG625" s="34"/>
      <c r="AH625" s="34"/>
      <c r="AI625" s="34"/>
      <c r="AJ625" s="34"/>
      <c r="AK625" s="34"/>
      <c r="AL625" s="34"/>
      <c r="AM625" s="34"/>
    </row>
    <row r="626" spans="1:39" ht="15">
      <c r="A626" s="65" t="s">
        <v>246</v>
      </c>
      <c r="B626" s="65" t="s">
        <v>236</v>
      </c>
      <c r="C626" s="66" t="s">
        <v>2088</v>
      </c>
      <c r="D626" s="67">
        <v>5.2</v>
      </c>
      <c r="E626" s="68" t="s">
        <v>137</v>
      </c>
      <c r="F626" s="69">
        <v>23.333333333333336</v>
      </c>
      <c r="G626" s="66"/>
      <c r="H626" s="70"/>
      <c r="I626" s="71"/>
      <c r="J626" s="71"/>
      <c r="K626" s="34"/>
      <c r="L626" s="78">
        <v>626</v>
      </c>
      <c r="M626" s="78"/>
      <c r="N626" s="73"/>
      <c r="O626" s="80" t="s">
        <v>259</v>
      </c>
      <c r="P626" s="80" t="s">
        <v>504</v>
      </c>
      <c r="Q626" s="80" t="s">
        <v>882</v>
      </c>
      <c r="R626" s="80" t="s">
        <v>1159</v>
      </c>
      <c r="S626" s="80"/>
      <c r="T626" s="80"/>
      <c r="U626" s="80"/>
      <c r="V626" s="80"/>
      <c r="W626" s="80"/>
      <c r="X626" s="80"/>
      <c r="Y626" s="80"/>
      <c r="Z626" s="80"/>
      <c r="AA626" s="80"/>
      <c r="AB626">
        <v>5</v>
      </c>
      <c r="AC626" s="79" t="str">
        <f>REPLACE(INDEX(GroupVertices[Group],MATCH(Edges[[#This Row],[Vertex 1]],GroupVertices[Vertex],0)),1,1,"")</f>
        <v>4</v>
      </c>
      <c r="AD626" s="79" t="str">
        <f>REPLACE(INDEX(GroupVertices[Group],MATCH(Edges[[#This Row],[Vertex 2]],GroupVertices[Vertex],0)),1,1,"")</f>
        <v>4</v>
      </c>
      <c r="AE626" s="34"/>
      <c r="AF626" s="34"/>
      <c r="AG626" s="34"/>
      <c r="AH626" s="34"/>
      <c r="AI626" s="34"/>
      <c r="AJ626" s="34"/>
      <c r="AK626" s="34"/>
      <c r="AL626" s="34"/>
      <c r="AM626" s="34"/>
    </row>
    <row r="627" spans="1:39" ht="15">
      <c r="A627" s="65" t="s">
        <v>246</v>
      </c>
      <c r="B627" s="65" t="s">
        <v>236</v>
      </c>
      <c r="C627" s="66" t="s">
        <v>2088</v>
      </c>
      <c r="D627" s="67">
        <v>5.2</v>
      </c>
      <c r="E627" s="68" t="s">
        <v>137</v>
      </c>
      <c r="F627" s="69">
        <v>23.333333333333336</v>
      </c>
      <c r="G627" s="66"/>
      <c r="H627" s="70"/>
      <c r="I627" s="71"/>
      <c r="J627" s="71"/>
      <c r="K627" s="34"/>
      <c r="L627" s="78">
        <v>627</v>
      </c>
      <c r="M627" s="78"/>
      <c r="N627" s="73"/>
      <c r="O627" s="80" t="s">
        <v>259</v>
      </c>
      <c r="P627" s="80" t="s">
        <v>505</v>
      </c>
      <c r="Q627" s="80" t="s">
        <v>883</v>
      </c>
      <c r="R627" s="80" t="s">
        <v>883</v>
      </c>
      <c r="S627" s="80"/>
      <c r="T627" s="80"/>
      <c r="U627" s="80"/>
      <c r="V627" s="80"/>
      <c r="W627" s="80"/>
      <c r="X627" s="80"/>
      <c r="Y627" s="80"/>
      <c r="Z627" s="80"/>
      <c r="AA627" s="80"/>
      <c r="AB627">
        <v>5</v>
      </c>
      <c r="AC627" s="79" t="str">
        <f>REPLACE(INDEX(GroupVertices[Group],MATCH(Edges[[#This Row],[Vertex 1]],GroupVertices[Vertex],0)),1,1,"")</f>
        <v>4</v>
      </c>
      <c r="AD627" s="79" t="str">
        <f>REPLACE(INDEX(GroupVertices[Group],MATCH(Edges[[#This Row],[Vertex 2]],GroupVertices[Vertex],0)),1,1,"")</f>
        <v>4</v>
      </c>
      <c r="AE627" s="34"/>
      <c r="AF627" s="34"/>
      <c r="AG627" s="34"/>
      <c r="AH627" s="34"/>
      <c r="AI627" s="34"/>
      <c r="AJ627" s="34"/>
      <c r="AK627" s="34"/>
      <c r="AL627" s="34"/>
      <c r="AM627"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7"/>
    <dataValidation allowBlank="1" showErrorMessage="1" sqref="N2:N6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7"/>
    <dataValidation allowBlank="1" showInputMessage="1" promptTitle="Edge Color" prompt="To select an optional edge color, right-click and select Select Color on the right-click menu." sqref="C3:C627"/>
    <dataValidation allowBlank="1" showInputMessage="1" promptTitle="Edge Width" prompt="Enter an optional edge width between 1 and 10." errorTitle="Invalid Edge Width" error="The optional edge width must be a whole number between 1 and 10." sqref="D3:D627"/>
    <dataValidation allowBlank="1" showInputMessage="1" promptTitle="Edge Opacity" prompt="Enter an optional edge opacity between 0 (transparent) and 100 (opaque)." errorTitle="Invalid Edge Opacity" error="The optional edge opacity must be a whole number between 0 and 10." sqref="F3:F6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7">
      <formula1>ValidEdgeVisibilities</formula1>
    </dataValidation>
    <dataValidation allowBlank="1" showInputMessage="1" showErrorMessage="1" promptTitle="Vertex 1 Name" prompt="Enter the name of the edge's first vertex." sqref="A3:A627"/>
    <dataValidation allowBlank="1" showInputMessage="1" showErrorMessage="1" promptTitle="Vertex 2 Name" prompt="Enter the name of the edge's second vertex." sqref="B3:B627"/>
    <dataValidation allowBlank="1" showInputMessage="1" showErrorMessage="1" promptTitle="Edge Label" prompt="Enter an optional edge label." errorTitle="Invalid Edge Visibility" error="You have entered an unrecognized edge visibility.  Try selecting from the drop-down list instead." sqref="H3:H6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A388C-B35C-443B-AE32-8C0CB60F4D6F}">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2053</v>
      </c>
      <c r="B2" s="116" t="s">
        <v>2054</v>
      </c>
      <c r="C2" s="52" t="s">
        <v>2055</v>
      </c>
    </row>
    <row r="3" spans="1:3" ht="15">
      <c r="A3" s="115" t="s">
        <v>1856</v>
      </c>
      <c r="B3" s="115" t="s">
        <v>1856</v>
      </c>
      <c r="C3" s="34">
        <v>94</v>
      </c>
    </row>
    <row r="4" spans="1:3" ht="15">
      <c r="A4" s="115" t="s">
        <v>1856</v>
      </c>
      <c r="B4" s="115" t="s">
        <v>1857</v>
      </c>
      <c r="C4" s="34">
        <v>24</v>
      </c>
    </row>
    <row r="5" spans="1:3" ht="15">
      <c r="A5" s="115" t="s">
        <v>1856</v>
      </c>
      <c r="B5" s="115" t="s">
        <v>1858</v>
      </c>
      <c r="C5" s="34">
        <v>38</v>
      </c>
    </row>
    <row r="6" spans="1:3" ht="15">
      <c r="A6" s="115" t="s">
        <v>1856</v>
      </c>
      <c r="B6" s="115" t="s">
        <v>1859</v>
      </c>
      <c r="C6" s="34">
        <v>11</v>
      </c>
    </row>
    <row r="7" spans="1:3" ht="15">
      <c r="A7" s="115" t="s">
        <v>1856</v>
      </c>
      <c r="B7" s="115" t="s">
        <v>1860</v>
      </c>
      <c r="C7" s="34">
        <v>3</v>
      </c>
    </row>
    <row r="8" spans="1:3" ht="15">
      <c r="A8" s="115" t="s">
        <v>1857</v>
      </c>
      <c r="B8" s="115" t="s">
        <v>1857</v>
      </c>
      <c r="C8" s="34">
        <v>94</v>
      </c>
    </row>
    <row r="9" spans="1:3" ht="15">
      <c r="A9" s="115" t="s">
        <v>1857</v>
      </c>
      <c r="B9" s="115" t="s">
        <v>1858</v>
      </c>
      <c r="C9" s="34">
        <v>74</v>
      </c>
    </row>
    <row r="10" spans="1:3" ht="15">
      <c r="A10" s="115" t="s">
        <v>1857</v>
      </c>
      <c r="B10" s="115" t="s">
        <v>1859</v>
      </c>
      <c r="C10" s="34">
        <v>35</v>
      </c>
    </row>
    <row r="11" spans="1:3" ht="15">
      <c r="A11" s="115" t="s">
        <v>1857</v>
      </c>
      <c r="B11" s="115" t="s">
        <v>1860</v>
      </c>
      <c r="C11" s="34">
        <v>4</v>
      </c>
    </row>
    <row r="12" spans="1:3" ht="15">
      <c r="A12" s="115" t="s">
        <v>1858</v>
      </c>
      <c r="B12" s="115" t="s">
        <v>1858</v>
      </c>
      <c r="C12" s="34">
        <v>150</v>
      </c>
    </row>
    <row r="13" spans="1:3" ht="15">
      <c r="A13" s="115" t="s">
        <v>1858</v>
      </c>
      <c r="B13" s="115" t="s">
        <v>1859</v>
      </c>
      <c r="C13" s="34">
        <v>45</v>
      </c>
    </row>
    <row r="14" spans="1:3" ht="15">
      <c r="A14" s="115" t="s">
        <v>1858</v>
      </c>
      <c r="B14" s="115" t="s">
        <v>1860</v>
      </c>
      <c r="C14" s="34">
        <v>9</v>
      </c>
    </row>
    <row r="15" spans="1:3" ht="15">
      <c r="A15" s="115" t="s">
        <v>1859</v>
      </c>
      <c r="B15" s="115" t="s">
        <v>1859</v>
      </c>
      <c r="C15" s="34">
        <v>37</v>
      </c>
    </row>
    <row r="16" spans="1:3" ht="15">
      <c r="A16" s="115" t="s">
        <v>1859</v>
      </c>
      <c r="B16" s="115" t="s">
        <v>1860</v>
      </c>
      <c r="C16" s="34">
        <v>4</v>
      </c>
    </row>
    <row r="17" spans="1:3" ht="15">
      <c r="A17" s="115" t="s">
        <v>1860</v>
      </c>
      <c r="B17" s="115" t="s">
        <v>1860</v>
      </c>
      <c r="C17" s="34">
        <v>2</v>
      </c>
    </row>
    <row r="18" spans="1:3" ht="15">
      <c r="A18" s="115" t="s">
        <v>1861</v>
      </c>
      <c r="B18" s="115" t="s">
        <v>1861</v>
      </c>
      <c r="C18"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0D2D6-23DF-42A8-812B-7A5CD56B5B4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2073</v>
      </c>
      <c r="B1" s="13" t="s">
        <v>17</v>
      </c>
    </row>
    <row r="2" spans="1:2" ht="15">
      <c r="A2" s="79" t="s">
        <v>2074</v>
      </c>
      <c r="B2" s="79" t="s">
        <v>2080</v>
      </c>
    </row>
    <row r="3" spans="1:2" ht="15">
      <c r="A3" s="79" t="s">
        <v>2075</v>
      </c>
      <c r="B3" s="79" t="s">
        <v>2081</v>
      </c>
    </row>
    <row r="4" spans="1:2" ht="15">
      <c r="A4" s="79" t="s">
        <v>2076</v>
      </c>
      <c r="B4" s="79" t="s">
        <v>2082</v>
      </c>
    </row>
    <row r="5" spans="1:2" ht="15">
      <c r="A5" s="79" t="s">
        <v>2077</v>
      </c>
      <c r="B5" s="79" t="s">
        <v>2083</v>
      </c>
    </row>
    <row r="6" spans="1:2" ht="15">
      <c r="A6" s="79" t="s">
        <v>2078</v>
      </c>
      <c r="B6" s="79" t="s">
        <v>2084</v>
      </c>
    </row>
    <row r="7" spans="1:2" ht="15">
      <c r="A7" s="79" t="s">
        <v>2079</v>
      </c>
      <c r="B7" s="79"/>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52"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1223</v>
      </c>
      <c r="AE2" s="13" t="s">
        <v>1224</v>
      </c>
      <c r="AF2" s="13" t="s">
        <v>1225</v>
      </c>
      <c r="AG2" s="13" t="s">
        <v>1226</v>
      </c>
      <c r="AH2" s="13" t="s">
        <v>1227</v>
      </c>
      <c r="AI2" s="13" t="s">
        <v>1228</v>
      </c>
      <c r="AJ2" s="13" t="s">
        <v>1229</v>
      </c>
      <c r="AK2" s="13" t="s">
        <v>1230</v>
      </c>
      <c r="AL2" s="13" t="s">
        <v>1231</v>
      </c>
      <c r="AM2" s="13" t="s">
        <v>1232</v>
      </c>
      <c r="AN2" s="13" t="s">
        <v>1233</v>
      </c>
      <c r="AO2" s="13" t="s">
        <v>1869</v>
      </c>
      <c r="AP2" s="114" t="s">
        <v>2042</v>
      </c>
      <c r="AQ2" s="114" t="s">
        <v>2043</v>
      </c>
      <c r="AR2" s="114" t="s">
        <v>2044</v>
      </c>
      <c r="AS2" s="114" t="s">
        <v>2045</v>
      </c>
      <c r="AT2" s="114" t="s">
        <v>2046</v>
      </c>
      <c r="AU2" s="114" t="s">
        <v>2047</v>
      </c>
      <c r="AV2" s="114" t="s">
        <v>2048</v>
      </c>
      <c r="AW2" s="114" t="s">
        <v>2049</v>
      </c>
      <c r="AX2" s="114" t="s">
        <v>2051</v>
      </c>
      <c r="AY2" s="3"/>
      <c r="AZ2" s="3"/>
    </row>
    <row r="3" spans="1:52" ht="15" customHeight="1">
      <c r="A3" s="65" t="s">
        <v>190</v>
      </c>
      <c r="B3" s="66"/>
      <c r="C3" s="66" t="s">
        <v>65</v>
      </c>
      <c r="D3" s="67">
        <v>1000</v>
      </c>
      <c r="E3" s="69">
        <v>99.90679007624755</v>
      </c>
      <c r="F3" s="96" t="s">
        <v>1637</v>
      </c>
      <c r="G3" s="66"/>
      <c r="H3" s="70" t="s">
        <v>1234</v>
      </c>
      <c r="I3" s="71"/>
      <c r="J3" s="71"/>
      <c r="K3" s="70" t="s">
        <v>1234</v>
      </c>
      <c r="L3" s="74">
        <v>32.06376058923239</v>
      </c>
      <c r="M3" s="75">
        <v>4699.744140625</v>
      </c>
      <c r="N3" s="75">
        <v>5907.18701171875</v>
      </c>
      <c r="O3" s="76"/>
      <c r="P3" s="77"/>
      <c r="Q3" s="77"/>
      <c r="R3" s="48">
        <v>2</v>
      </c>
      <c r="S3" s="48"/>
      <c r="T3" s="48"/>
      <c r="U3" s="49">
        <v>0.658824</v>
      </c>
      <c r="V3" s="49">
        <v>0.005435</v>
      </c>
      <c r="W3" s="49">
        <v>0.002401</v>
      </c>
      <c r="X3" s="49">
        <v>0.345834</v>
      </c>
      <c r="Y3" s="49">
        <v>0</v>
      </c>
      <c r="Z3" s="49"/>
      <c r="AA3" s="72">
        <v>3</v>
      </c>
      <c r="AB3" s="72"/>
      <c r="AC3" s="73"/>
      <c r="AD3" s="79" t="s">
        <v>1234</v>
      </c>
      <c r="AE3" s="79" t="s">
        <v>1325</v>
      </c>
      <c r="AF3" s="79" t="s">
        <v>1412</v>
      </c>
      <c r="AG3" s="79" t="s">
        <v>1489</v>
      </c>
      <c r="AH3" s="79" t="s">
        <v>1546</v>
      </c>
      <c r="AI3" s="79">
        <v>2435840</v>
      </c>
      <c r="AJ3" s="79">
        <v>10391</v>
      </c>
      <c r="AK3" s="79">
        <v>22420</v>
      </c>
      <c r="AL3" s="79">
        <v>2998</v>
      </c>
      <c r="AM3" s="79" t="s">
        <v>1728</v>
      </c>
      <c r="AN3" s="98" t="s">
        <v>1729</v>
      </c>
      <c r="AO3" s="79" t="str">
        <f>REPLACE(INDEX(GroupVertices[Group],MATCH(Vertices[[#This Row],[Vertex]],GroupVertices[Vertex],0)),1,1,"")</f>
        <v>3</v>
      </c>
      <c r="AP3" s="48">
        <v>0</v>
      </c>
      <c r="AQ3" s="49">
        <v>0</v>
      </c>
      <c r="AR3" s="48">
        <v>0</v>
      </c>
      <c r="AS3" s="49">
        <v>0</v>
      </c>
      <c r="AT3" s="48">
        <v>0</v>
      </c>
      <c r="AU3" s="49">
        <v>0</v>
      </c>
      <c r="AV3" s="48">
        <v>15</v>
      </c>
      <c r="AW3" s="49">
        <v>100</v>
      </c>
      <c r="AX3" s="48">
        <v>15</v>
      </c>
      <c r="AY3" s="3"/>
      <c r="AZ3" s="3"/>
    </row>
    <row r="4" spans="1:55" ht="15">
      <c r="A4" s="65" t="s">
        <v>223</v>
      </c>
      <c r="B4" s="66"/>
      <c r="C4" s="66" t="s">
        <v>65</v>
      </c>
      <c r="D4" s="67">
        <v>207.29037001881952</v>
      </c>
      <c r="E4" s="69">
        <v>90.79391126892251</v>
      </c>
      <c r="F4" s="96" t="s">
        <v>1638</v>
      </c>
      <c r="G4" s="66"/>
      <c r="H4" s="70" t="s">
        <v>1235</v>
      </c>
      <c r="I4" s="71"/>
      <c r="J4" s="71"/>
      <c r="K4" s="70" t="s">
        <v>1235</v>
      </c>
      <c r="L4" s="74">
        <v>3069.082504443757</v>
      </c>
      <c r="M4" s="75">
        <v>7420.234375</v>
      </c>
      <c r="N4" s="75">
        <v>4055.98193359375</v>
      </c>
      <c r="O4" s="76"/>
      <c r="P4" s="77"/>
      <c r="Q4" s="77"/>
      <c r="R4" s="48">
        <v>14</v>
      </c>
      <c r="S4" s="81"/>
      <c r="T4" s="81"/>
      <c r="U4" s="49">
        <v>65.070241</v>
      </c>
      <c r="V4" s="49">
        <v>0.007752</v>
      </c>
      <c r="W4" s="49">
        <v>0.028721</v>
      </c>
      <c r="X4" s="49">
        <v>1.345065</v>
      </c>
      <c r="Y4" s="49">
        <v>0.5384615384615384</v>
      </c>
      <c r="Z4" s="49"/>
      <c r="AA4" s="72">
        <v>4</v>
      </c>
      <c r="AB4" s="72"/>
      <c r="AC4" s="73"/>
      <c r="AD4" s="79" t="s">
        <v>1235</v>
      </c>
      <c r="AE4" s="79" t="s">
        <v>1326</v>
      </c>
      <c r="AF4" s="79" t="s">
        <v>1413</v>
      </c>
      <c r="AG4" s="79" t="s">
        <v>1490</v>
      </c>
      <c r="AH4" s="79" t="s">
        <v>1547</v>
      </c>
      <c r="AI4" s="79">
        <v>131715</v>
      </c>
      <c r="AJ4" s="79">
        <v>1582</v>
      </c>
      <c r="AK4" s="79">
        <v>859</v>
      </c>
      <c r="AL4" s="79">
        <v>678</v>
      </c>
      <c r="AM4" s="79" t="s">
        <v>1728</v>
      </c>
      <c r="AN4" s="98" t="s">
        <v>1730</v>
      </c>
      <c r="AO4" s="79" t="str">
        <f>REPLACE(INDEX(GroupVertices[Group],MATCH(Vertices[[#This Row],[Vertex]],GroupVertices[Vertex],0)),1,1,"")</f>
        <v>4</v>
      </c>
      <c r="AP4" s="48">
        <v>0</v>
      </c>
      <c r="AQ4" s="49">
        <v>0</v>
      </c>
      <c r="AR4" s="48">
        <v>0</v>
      </c>
      <c r="AS4" s="49">
        <v>0</v>
      </c>
      <c r="AT4" s="48">
        <v>0</v>
      </c>
      <c r="AU4" s="49">
        <v>0</v>
      </c>
      <c r="AV4" s="48">
        <v>9</v>
      </c>
      <c r="AW4" s="49">
        <v>100</v>
      </c>
      <c r="AX4" s="48">
        <v>9</v>
      </c>
      <c r="AY4" s="2"/>
      <c r="AZ4" s="3"/>
      <c r="BA4" s="3"/>
      <c r="BB4" s="3"/>
      <c r="BC4" s="3"/>
    </row>
    <row r="5" spans="1:55" ht="15">
      <c r="A5" s="65" t="s">
        <v>203</v>
      </c>
      <c r="B5" s="66"/>
      <c r="C5" s="66" t="s">
        <v>65</v>
      </c>
      <c r="D5" s="67">
        <v>283.1455384913506</v>
      </c>
      <c r="E5" s="69">
        <v>95.55072539640634</v>
      </c>
      <c r="F5" s="96" t="s">
        <v>1639</v>
      </c>
      <c r="G5" s="66"/>
      <c r="H5" s="70" t="s">
        <v>1236</v>
      </c>
      <c r="I5" s="71"/>
      <c r="J5" s="71"/>
      <c r="K5" s="70" t="s">
        <v>1236</v>
      </c>
      <c r="L5" s="74">
        <v>1483.7949162243135</v>
      </c>
      <c r="M5" s="75">
        <v>5145.97119140625</v>
      </c>
      <c r="N5" s="75">
        <v>5591.8701171875</v>
      </c>
      <c r="O5" s="76"/>
      <c r="P5" s="77"/>
      <c r="Q5" s="77"/>
      <c r="R5" s="48">
        <v>5</v>
      </c>
      <c r="S5" s="81"/>
      <c r="T5" s="81"/>
      <c r="U5" s="49">
        <v>31.448249</v>
      </c>
      <c r="V5" s="49">
        <v>0.006711</v>
      </c>
      <c r="W5" s="49">
        <v>0.005393</v>
      </c>
      <c r="X5" s="49">
        <v>0.671585</v>
      </c>
      <c r="Y5" s="49">
        <v>0</v>
      </c>
      <c r="Z5" s="49"/>
      <c r="AA5" s="72">
        <v>5</v>
      </c>
      <c r="AB5" s="72"/>
      <c r="AC5" s="73"/>
      <c r="AD5" s="79" t="s">
        <v>1236</v>
      </c>
      <c r="AE5" s="79" t="s">
        <v>1327</v>
      </c>
      <c r="AF5" s="79" t="s">
        <v>1414</v>
      </c>
      <c r="AG5" s="79" t="s">
        <v>1491</v>
      </c>
      <c r="AH5" s="79" t="s">
        <v>1548</v>
      </c>
      <c r="AI5" s="79">
        <v>352199</v>
      </c>
      <c r="AJ5" s="79">
        <v>1689</v>
      </c>
      <c r="AK5" s="79">
        <v>1929</v>
      </c>
      <c r="AL5" s="79">
        <v>486</v>
      </c>
      <c r="AM5" s="79" t="s">
        <v>1728</v>
      </c>
      <c r="AN5" s="98" t="s">
        <v>1731</v>
      </c>
      <c r="AO5" s="79" t="str">
        <f>REPLACE(INDEX(GroupVertices[Group],MATCH(Vertices[[#This Row],[Vertex]],GroupVertices[Vertex],0)),1,1,"")</f>
        <v>3</v>
      </c>
      <c r="AP5" s="48">
        <v>0</v>
      </c>
      <c r="AQ5" s="49">
        <v>0</v>
      </c>
      <c r="AR5" s="48">
        <v>0</v>
      </c>
      <c r="AS5" s="49">
        <v>0</v>
      </c>
      <c r="AT5" s="48">
        <v>0</v>
      </c>
      <c r="AU5" s="49">
        <v>0</v>
      </c>
      <c r="AV5" s="48">
        <v>12</v>
      </c>
      <c r="AW5" s="49">
        <v>100</v>
      </c>
      <c r="AX5" s="48">
        <v>12</v>
      </c>
      <c r="AY5" s="2"/>
      <c r="AZ5" s="3"/>
      <c r="BA5" s="3"/>
      <c r="BB5" s="3"/>
      <c r="BC5" s="3"/>
    </row>
    <row r="6" spans="1:55" ht="15">
      <c r="A6" s="65" t="s">
        <v>191</v>
      </c>
      <c r="B6" s="66"/>
      <c r="C6" s="66" t="s">
        <v>65</v>
      </c>
      <c r="D6" s="67">
        <v>178.36629514797798</v>
      </c>
      <c r="E6" s="69">
        <v>99.69031763142725</v>
      </c>
      <c r="F6" s="96" t="s">
        <v>1640</v>
      </c>
      <c r="G6" s="66"/>
      <c r="H6" s="70" t="s">
        <v>1237</v>
      </c>
      <c r="I6" s="71"/>
      <c r="J6" s="71"/>
      <c r="K6" s="70" t="s">
        <v>1237</v>
      </c>
      <c r="L6" s="74">
        <v>104.20681069967746</v>
      </c>
      <c r="M6" s="75">
        <v>9186.8544921875</v>
      </c>
      <c r="N6" s="75">
        <v>6022.07568359375</v>
      </c>
      <c r="O6" s="76"/>
      <c r="P6" s="77"/>
      <c r="Q6" s="77"/>
      <c r="R6" s="48">
        <v>3</v>
      </c>
      <c r="S6" s="81"/>
      <c r="T6" s="81"/>
      <c r="U6" s="49">
        <v>2.188889</v>
      </c>
      <c r="V6" s="49">
        <v>0.005464</v>
      </c>
      <c r="W6" s="49">
        <v>0.00296</v>
      </c>
      <c r="X6" s="49">
        <v>0.531925</v>
      </c>
      <c r="Y6" s="49">
        <v>0.3333333333333333</v>
      </c>
      <c r="Z6" s="49"/>
      <c r="AA6" s="72">
        <v>6</v>
      </c>
      <c r="AB6" s="72"/>
      <c r="AC6" s="73"/>
      <c r="AD6" s="79" t="s">
        <v>1237</v>
      </c>
      <c r="AE6" s="79" t="s">
        <v>1328</v>
      </c>
      <c r="AF6" s="79" t="s">
        <v>1415</v>
      </c>
      <c r="AG6" s="79" t="s">
        <v>1492</v>
      </c>
      <c r="AH6" s="79" t="s">
        <v>1549</v>
      </c>
      <c r="AI6" s="79">
        <v>47643</v>
      </c>
      <c r="AJ6" s="79">
        <v>82</v>
      </c>
      <c r="AK6" s="79">
        <v>564</v>
      </c>
      <c r="AL6" s="79">
        <v>56</v>
      </c>
      <c r="AM6" s="79" t="s">
        <v>1728</v>
      </c>
      <c r="AN6" s="98" t="s">
        <v>1732</v>
      </c>
      <c r="AO6" s="79" t="str">
        <f>REPLACE(INDEX(GroupVertices[Group],MATCH(Vertices[[#This Row],[Vertex]],GroupVertices[Vertex],0)),1,1,"")</f>
        <v>5</v>
      </c>
      <c r="AP6" s="48">
        <v>0</v>
      </c>
      <c r="AQ6" s="49">
        <v>0</v>
      </c>
      <c r="AR6" s="48">
        <v>0</v>
      </c>
      <c r="AS6" s="49">
        <v>0</v>
      </c>
      <c r="AT6" s="48">
        <v>0</v>
      </c>
      <c r="AU6" s="49">
        <v>0</v>
      </c>
      <c r="AV6" s="48">
        <v>14</v>
      </c>
      <c r="AW6" s="49">
        <v>100</v>
      </c>
      <c r="AX6" s="48">
        <v>14</v>
      </c>
      <c r="AY6" s="2"/>
      <c r="AZ6" s="3"/>
      <c r="BA6" s="3"/>
      <c r="BB6" s="3"/>
      <c r="BC6" s="3"/>
    </row>
    <row r="7" spans="1:55" ht="15">
      <c r="A7" s="65" t="s">
        <v>247</v>
      </c>
      <c r="B7" s="66"/>
      <c r="C7" s="66" t="s">
        <v>65</v>
      </c>
      <c r="D7" s="67">
        <v>165.36195236984804</v>
      </c>
      <c r="E7" s="69">
        <v>100</v>
      </c>
      <c r="F7" s="96" t="s">
        <v>1641</v>
      </c>
      <c r="G7" s="66"/>
      <c r="H7" s="70" t="s">
        <v>1238</v>
      </c>
      <c r="I7" s="71"/>
      <c r="J7" s="71"/>
      <c r="K7" s="70" t="s">
        <v>1238</v>
      </c>
      <c r="L7" s="74">
        <v>1</v>
      </c>
      <c r="M7" s="75">
        <v>9297.7861328125</v>
      </c>
      <c r="N7" s="75">
        <v>5147.80712890625</v>
      </c>
      <c r="O7" s="76"/>
      <c r="P7" s="77"/>
      <c r="Q7" s="77"/>
      <c r="R7" s="48">
        <v>2</v>
      </c>
      <c r="S7" s="81"/>
      <c r="T7" s="81"/>
      <c r="U7" s="49">
        <v>0</v>
      </c>
      <c r="V7" s="49">
        <v>0.005435</v>
      </c>
      <c r="W7" s="49">
        <v>0.002687</v>
      </c>
      <c r="X7" s="49">
        <v>0.386955</v>
      </c>
      <c r="Y7" s="49">
        <v>1</v>
      </c>
      <c r="Z7" s="49"/>
      <c r="AA7" s="72">
        <v>7</v>
      </c>
      <c r="AB7" s="72"/>
      <c r="AC7" s="73"/>
      <c r="AD7" s="79" t="s">
        <v>1238</v>
      </c>
      <c r="AE7" s="79" t="s">
        <v>1329</v>
      </c>
      <c r="AF7" s="79" t="s">
        <v>1416</v>
      </c>
      <c r="AG7" s="79" t="s">
        <v>1492</v>
      </c>
      <c r="AH7" s="79" t="s">
        <v>1550</v>
      </c>
      <c r="AI7" s="79">
        <v>9844</v>
      </c>
      <c r="AJ7" s="79">
        <v>22</v>
      </c>
      <c r="AK7" s="79">
        <v>129</v>
      </c>
      <c r="AL7" s="79">
        <v>9</v>
      </c>
      <c r="AM7" s="79" t="s">
        <v>1728</v>
      </c>
      <c r="AN7" s="98" t="s">
        <v>1733</v>
      </c>
      <c r="AO7" s="79" t="str">
        <f>REPLACE(INDEX(GroupVertices[Group],MATCH(Vertices[[#This Row],[Vertex]],GroupVertices[Vertex],0)),1,1,"")</f>
        <v>5</v>
      </c>
      <c r="AP7" s="48">
        <v>0</v>
      </c>
      <c r="AQ7" s="49">
        <v>0</v>
      </c>
      <c r="AR7" s="48">
        <v>0</v>
      </c>
      <c r="AS7" s="49">
        <v>0</v>
      </c>
      <c r="AT7" s="48">
        <v>0</v>
      </c>
      <c r="AU7" s="49">
        <v>0</v>
      </c>
      <c r="AV7" s="48">
        <v>9</v>
      </c>
      <c r="AW7" s="49">
        <v>100</v>
      </c>
      <c r="AX7" s="48">
        <v>9</v>
      </c>
      <c r="AY7" s="2"/>
      <c r="AZ7" s="3"/>
      <c r="BA7" s="3"/>
      <c r="BB7" s="3"/>
      <c r="BC7" s="3"/>
    </row>
    <row r="8" spans="1:55" ht="15">
      <c r="A8" s="65" t="s">
        <v>192</v>
      </c>
      <c r="B8" s="66"/>
      <c r="C8" s="66" t="s">
        <v>65</v>
      </c>
      <c r="D8" s="67">
        <v>175.01948050881694</v>
      </c>
      <c r="E8" s="69">
        <v>70</v>
      </c>
      <c r="F8" s="96" t="s">
        <v>1642</v>
      </c>
      <c r="G8" s="66"/>
      <c r="H8" s="70" t="s">
        <v>1239</v>
      </c>
      <c r="I8" s="71"/>
      <c r="J8" s="71"/>
      <c r="K8" s="70" t="s">
        <v>1239</v>
      </c>
      <c r="L8" s="74">
        <v>9999</v>
      </c>
      <c r="M8" s="75">
        <v>8879.537109375</v>
      </c>
      <c r="N8" s="75">
        <v>5275.0478515625</v>
      </c>
      <c r="O8" s="76"/>
      <c r="P8" s="77"/>
      <c r="Q8" s="77"/>
      <c r="R8" s="48">
        <v>20</v>
      </c>
      <c r="S8" s="81"/>
      <c r="T8" s="81"/>
      <c r="U8" s="49">
        <v>212.045233</v>
      </c>
      <c r="V8" s="49">
        <v>0.008264</v>
      </c>
      <c r="W8" s="49">
        <v>0.035219</v>
      </c>
      <c r="X8" s="49">
        <v>2.029246</v>
      </c>
      <c r="Y8" s="49">
        <v>0.3736842105263158</v>
      </c>
      <c r="Z8" s="49"/>
      <c r="AA8" s="72">
        <v>8</v>
      </c>
      <c r="AB8" s="72"/>
      <c r="AC8" s="73"/>
      <c r="AD8" s="79" t="s">
        <v>1239</v>
      </c>
      <c r="AE8" s="79" t="s">
        <v>1330</v>
      </c>
      <c r="AF8" s="79" t="s">
        <v>1417</v>
      </c>
      <c r="AG8" s="79" t="s">
        <v>1493</v>
      </c>
      <c r="AH8" s="79" t="s">
        <v>1551</v>
      </c>
      <c r="AI8" s="79">
        <v>37915</v>
      </c>
      <c r="AJ8" s="79">
        <v>249</v>
      </c>
      <c r="AK8" s="79">
        <v>262</v>
      </c>
      <c r="AL8" s="79">
        <v>196</v>
      </c>
      <c r="AM8" s="79" t="s">
        <v>1728</v>
      </c>
      <c r="AN8" s="98" t="s">
        <v>1734</v>
      </c>
      <c r="AO8" s="79" t="str">
        <f>REPLACE(INDEX(GroupVertices[Group],MATCH(Vertices[[#This Row],[Vertex]],GroupVertices[Vertex],0)),1,1,"")</f>
        <v>5</v>
      </c>
      <c r="AP8" s="48">
        <v>0</v>
      </c>
      <c r="AQ8" s="49">
        <v>0</v>
      </c>
      <c r="AR8" s="48">
        <v>0</v>
      </c>
      <c r="AS8" s="49">
        <v>0</v>
      </c>
      <c r="AT8" s="48">
        <v>0</v>
      </c>
      <c r="AU8" s="49">
        <v>0</v>
      </c>
      <c r="AV8" s="48">
        <v>15</v>
      </c>
      <c r="AW8" s="49">
        <v>100</v>
      </c>
      <c r="AX8" s="48">
        <v>15</v>
      </c>
      <c r="AY8" s="2"/>
      <c r="AZ8" s="3"/>
      <c r="BA8" s="3"/>
      <c r="BB8" s="3"/>
      <c r="BC8" s="3"/>
    </row>
    <row r="9" spans="1:55" ht="15">
      <c r="A9" s="65" t="s">
        <v>220</v>
      </c>
      <c r="B9" s="66"/>
      <c r="C9" s="66" t="s">
        <v>65</v>
      </c>
      <c r="D9" s="67">
        <v>166.6551962255847</v>
      </c>
      <c r="E9" s="69">
        <v>99.35754033197247</v>
      </c>
      <c r="F9" s="96" t="s">
        <v>1643</v>
      </c>
      <c r="G9" s="66"/>
      <c r="H9" s="70" t="s">
        <v>1240</v>
      </c>
      <c r="I9" s="71"/>
      <c r="J9" s="71"/>
      <c r="K9" s="70" t="s">
        <v>1240</v>
      </c>
      <c r="L9" s="74">
        <v>215.11039203130778</v>
      </c>
      <c r="M9" s="75">
        <v>7376.1767578125</v>
      </c>
      <c r="N9" s="75">
        <v>3333</v>
      </c>
      <c r="O9" s="76"/>
      <c r="P9" s="77"/>
      <c r="Q9" s="77"/>
      <c r="R9" s="48">
        <v>3</v>
      </c>
      <c r="S9" s="81"/>
      <c r="T9" s="81"/>
      <c r="U9" s="49">
        <v>4.541017</v>
      </c>
      <c r="V9" s="49">
        <v>0.005714</v>
      </c>
      <c r="W9" s="49">
        <v>0.004158</v>
      </c>
      <c r="X9" s="49">
        <v>0.463153</v>
      </c>
      <c r="Y9" s="49">
        <v>0.3333333333333333</v>
      </c>
      <c r="Z9" s="49"/>
      <c r="AA9" s="72">
        <v>9</v>
      </c>
      <c r="AB9" s="72"/>
      <c r="AC9" s="73"/>
      <c r="AD9" s="79" t="s">
        <v>1240</v>
      </c>
      <c r="AE9" s="79" t="s">
        <v>1331</v>
      </c>
      <c r="AF9" s="79" t="s">
        <v>1418</v>
      </c>
      <c r="AG9" s="79" t="s">
        <v>1492</v>
      </c>
      <c r="AH9" s="79" t="s">
        <v>1552</v>
      </c>
      <c r="AI9" s="79">
        <v>13603</v>
      </c>
      <c r="AJ9" s="79">
        <v>36</v>
      </c>
      <c r="AK9" s="79">
        <v>146</v>
      </c>
      <c r="AL9" s="79">
        <v>67</v>
      </c>
      <c r="AM9" s="79" t="s">
        <v>1728</v>
      </c>
      <c r="AN9" s="98" t="s">
        <v>1735</v>
      </c>
      <c r="AO9" s="79" t="str">
        <f>REPLACE(INDEX(GroupVertices[Group],MATCH(Vertices[[#This Row],[Vertex]],GroupVertices[Vertex],0)),1,1,"")</f>
        <v>4</v>
      </c>
      <c r="AP9" s="48">
        <v>1</v>
      </c>
      <c r="AQ9" s="49">
        <v>9.090909090909092</v>
      </c>
      <c r="AR9" s="48">
        <v>1</v>
      </c>
      <c r="AS9" s="49">
        <v>9.090909090909092</v>
      </c>
      <c r="AT9" s="48">
        <v>0</v>
      </c>
      <c r="AU9" s="49">
        <v>0</v>
      </c>
      <c r="AV9" s="48">
        <v>9</v>
      </c>
      <c r="AW9" s="49">
        <v>81.81818181818181</v>
      </c>
      <c r="AX9" s="48">
        <v>11</v>
      </c>
      <c r="AY9" s="2"/>
      <c r="AZ9" s="3"/>
      <c r="BA9" s="3"/>
      <c r="BB9" s="3"/>
      <c r="BC9" s="3"/>
    </row>
    <row r="10" spans="1:55" ht="15">
      <c r="A10" s="65" t="s">
        <v>248</v>
      </c>
      <c r="B10" s="66"/>
      <c r="C10" s="66" t="s">
        <v>65</v>
      </c>
      <c r="D10" s="67">
        <v>163.72122878697806</v>
      </c>
      <c r="E10" s="69">
        <v>100</v>
      </c>
      <c r="F10" s="96" t="s">
        <v>1644</v>
      </c>
      <c r="G10" s="66"/>
      <c r="H10" s="70" t="s">
        <v>1241</v>
      </c>
      <c r="I10" s="71"/>
      <c r="J10" s="71"/>
      <c r="K10" s="70" t="s">
        <v>1241</v>
      </c>
      <c r="L10" s="74">
        <v>1</v>
      </c>
      <c r="M10" s="75">
        <v>8704.400390625</v>
      </c>
      <c r="N10" s="75">
        <v>6666</v>
      </c>
      <c r="O10" s="76"/>
      <c r="P10" s="77"/>
      <c r="Q10" s="77"/>
      <c r="R10" s="48">
        <v>1</v>
      </c>
      <c r="S10" s="81"/>
      <c r="T10" s="81"/>
      <c r="U10" s="49">
        <v>0</v>
      </c>
      <c r="V10" s="49">
        <v>0.005376</v>
      </c>
      <c r="W10" s="49">
        <v>0.002478</v>
      </c>
      <c r="X10" s="49">
        <v>0.236243</v>
      </c>
      <c r="Y10" s="49">
        <v>0</v>
      </c>
      <c r="Z10" s="49"/>
      <c r="AA10" s="72">
        <v>10</v>
      </c>
      <c r="AB10" s="72"/>
      <c r="AC10" s="73"/>
      <c r="AD10" s="79" t="s">
        <v>1241</v>
      </c>
      <c r="AE10" s="79"/>
      <c r="AF10" s="79"/>
      <c r="AG10" s="79" t="s">
        <v>1494</v>
      </c>
      <c r="AH10" s="79" t="s">
        <v>1553</v>
      </c>
      <c r="AI10" s="79">
        <v>5075</v>
      </c>
      <c r="AJ10" s="79">
        <v>4</v>
      </c>
      <c r="AK10" s="79">
        <v>18</v>
      </c>
      <c r="AL10" s="79">
        <v>14</v>
      </c>
      <c r="AM10" s="79" t="s">
        <v>1728</v>
      </c>
      <c r="AN10" s="98" t="s">
        <v>1736</v>
      </c>
      <c r="AO10" s="79" t="str">
        <f>REPLACE(INDEX(GroupVertices[Group],MATCH(Vertices[[#This Row],[Vertex]],GroupVertices[Vertex],0)),1,1,"")</f>
        <v>5</v>
      </c>
      <c r="AP10" s="48">
        <v>0</v>
      </c>
      <c r="AQ10" s="49">
        <v>0</v>
      </c>
      <c r="AR10" s="48">
        <v>0</v>
      </c>
      <c r="AS10" s="49">
        <v>0</v>
      </c>
      <c r="AT10" s="48">
        <v>0</v>
      </c>
      <c r="AU10" s="49">
        <v>0</v>
      </c>
      <c r="AV10" s="48">
        <v>5</v>
      </c>
      <c r="AW10" s="49">
        <v>100</v>
      </c>
      <c r="AX10" s="48">
        <v>5</v>
      </c>
      <c r="AY10" s="2"/>
      <c r="AZ10" s="3"/>
      <c r="BA10" s="3"/>
      <c r="BB10" s="3"/>
      <c r="BC10" s="3"/>
    </row>
    <row r="11" spans="1:55" ht="15">
      <c r="A11" s="65" t="s">
        <v>193</v>
      </c>
      <c r="B11" s="66"/>
      <c r="C11" s="66" t="s">
        <v>65</v>
      </c>
      <c r="D11" s="67">
        <v>162.32718140643937</v>
      </c>
      <c r="E11" s="69">
        <v>97.97226863383436</v>
      </c>
      <c r="F11" s="96" t="s">
        <v>1645</v>
      </c>
      <c r="G11" s="66"/>
      <c r="H11" s="70" t="s">
        <v>1242</v>
      </c>
      <c r="I11" s="71"/>
      <c r="J11" s="71"/>
      <c r="K11" s="70" t="s">
        <v>1242</v>
      </c>
      <c r="L11" s="74">
        <v>676.7752732974667</v>
      </c>
      <c r="M11" s="75">
        <v>5897.1728515625</v>
      </c>
      <c r="N11" s="75">
        <v>6666</v>
      </c>
      <c r="O11" s="76"/>
      <c r="P11" s="77"/>
      <c r="Q11" s="77"/>
      <c r="R11" s="48">
        <v>4</v>
      </c>
      <c r="S11" s="81"/>
      <c r="T11" s="81"/>
      <c r="U11" s="49">
        <v>14.332359</v>
      </c>
      <c r="V11" s="49">
        <v>0.006211</v>
      </c>
      <c r="W11" s="49">
        <v>0.004952</v>
      </c>
      <c r="X11" s="49">
        <v>0.575118</v>
      </c>
      <c r="Y11" s="49">
        <v>0.16666666666666666</v>
      </c>
      <c r="Z11" s="49"/>
      <c r="AA11" s="72">
        <v>11</v>
      </c>
      <c r="AB11" s="72"/>
      <c r="AC11" s="73"/>
      <c r="AD11" s="79" t="s">
        <v>1242</v>
      </c>
      <c r="AE11" s="79" t="s">
        <v>1332</v>
      </c>
      <c r="AF11" s="79" t="s">
        <v>1419</v>
      </c>
      <c r="AG11" s="79" t="s">
        <v>1495</v>
      </c>
      <c r="AH11" s="79" t="s">
        <v>1554</v>
      </c>
      <c r="AI11" s="79">
        <v>1023</v>
      </c>
      <c r="AJ11" s="79">
        <v>12</v>
      </c>
      <c r="AK11" s="79">
        <v>16</v>
      </c>
      <c r="AL11" s="79">
        <v>0</v>
      </c>
      <c r="AM11" s="79" t="s">
        <v>1728</v>
      </c>
      <c r="AN11" s="98" t="s">
        <v>1737</v>
      </c>
      <c r="AO11" s="79" t="str">
        <f>REPLACE(INDEX(GroupVertices[Group],MATCH(Vertices[[#This Row],[Vertex]],GroupVertices[Vertex],0)),1,1,"")</f>
        <v>3</v>
      </c>
      <c r="AP11" s="48">
        <v>0</v>
      </c>
      <c r="AQ11" s="49">
        <v>0</v>
      </c>
      <c r="AR11" s="48">
        <v>0</v>
      </c>
      <c r="AS11" s="49">
        <v>0</v>
      </c>
      <c r="AT11" s="48">
        <v>0</v>
      </c>
      <c r="AU11" s="49">
        <v>0</v>
      </c>
      <c r="AV11" s="48">
        <v>8</v>
      </c>
      <c r="AW11" s="49">
        <v>100</v>
      </c>
      <c r="AX11" s="48">
        <v>8</v>
      </c>
      <c r="AY11" s="2"/>
      <c r="AZ11" s="3"/>
      <c r="BA11" s="3"/>
      <c r="BB11" s="3"/>
      <c r="BC11" s="3"/>
    </row>
    <row r="12" spans="1:55" ht="15">
      <c r="A12" s="65" t="s">
        <v>249</v>
      </c>
      <c r="B12" s="66"/>
      <c r="C12" s="66" t="s">
        <v>65</v>
      </c>
      <c r="D12" s="67">
        <v>162.19541434159575</v>
      </c>
      <c r="E12" s="69">
        <v>99.79574230749154</v>
      </c>
      <c r="F12" s="96" t="s">
        <v>1646</v>
      </c>
      <c r="G12" s="66"/>
      <c r="H12" s="70" t="s">
        <v>1243</v>
      </c>
      <c r="I12" s="71"/>
      <c r="J12" s="71"/>
      <c r="K12" s="70" t="s">
        <v>1243</v>
      </c>
      <c r="L12" s="74">
        <v>69.0722803233214</v>
      </c>
      <c r="M12" s="75">
        <v>6399.19091796875</v>
      </c>
      <c r="N12" s="75">
        <v>6136.7880859375</v>
      </c>
      <c r="O12" s="76"/>
      <c r="P12" s="77"/>
      <c r="Q12" s="77"/>
      <c r="R12" s="48">
        <v>2</v>
      </c>
      <c r="S12" s="81"/>
      <c r="T12" s="81"/>
      <c r="U12" s="49">
        <v>1.443729</v>
      </c>
      <c r="V12" s="49">
        <v>0.005435</v>
      </c>
      <c r="W12" s="49">
        <v>0.002505</v>
      </c>
      <c r="X12" s="49">
        <v>0.356482</v>
      </c>
      <c r="Y12" s="49">
        <v>0</v>
      </c>
      <c r="Z12" s="49"/>
      <c r="AA12" s="72">
        <v>12</v>
      </c>
      <c r="AB12" s="72"/>
      <c r="AC12" s="73"/>
      <c r="AD12" s="79" t="s">
        <v>1243</v>
      </c>
      <c r="AE12" s="79" t="s">
        <v>1333</v>
      </c>
      <c r="AF12" s="79" t="s">
        <v>1420</v>
      </c>
      <c r="AG12" s="79" t="s">
        <v>1496</v>
      </c>
      <c r="AH12" s="79" t="s">
        <v>1555</v>
      </c>
      <c r="AI12" s="79">
        <v>640</v>
      </c>
      <c r="AJ12" s="79">
        <v>11</v>
      </c>
      <c r="AK12" s="79">
        <v>15</v>
      </c>
      <c r="AL12" s="79">
        <v>3</v>
      </c>
      <c r="AM12" s="79" t="s">
        <v>1728</v>
      </c>
      <c r="AN12" s="98" t="s">
        <v>1738</v>
      </c>
      <c r="AO12" s="79" t="str">
        <f>REPLACE(INDEX(GroupVertices[Group],MATCH(Vertices[[#This Row],[Vertex]],GroupVertices[Vertex],0)),1,1,"")</f>
        <v>3</v>
      </c>
      <c r="AP12" s="48">
        <v>0</v>
      </c>
      <c r="AQ12" s="49">
        <v>0</v>
      </c>
      <c r="AR12" s="48">
        <v>0</v>
      </c>
      <c r="AS12" s="49">
        <v>0</v>
      </c>
      <c r="AT12" s="48">
        <v>0</v>
      </c>
      <c r="AU12" s="49">
        <v>0</v>
      </c>
      <c r="AV12" s="48">
        <v>16</v>
      </c>
      <c r="AW12" s="49">
        <v>100</v>
      </c>
      <c r="AX12" s="48">
        <v>16</v>
      </c>
      <c r="AY12" s="2"/>
      <c r="AZ12" s="3"/>
      <c r="BA12" s="3"/>
      <c r="BB12" s="3"/>
      <c r="BC12" s="3"/>
    </row>
    <row r="13" spans="1:55" ht="15">
      <c r="A13" s="65" t="s">
        <v>194</v>
      </c>
      <c r="B13" s="66"/>
      <c r="C13" s="66" t="s">
        <v>65</v>
      </c>
      <c r="D13" s="67">
        <v>164.9656190573158</v>
      </c>
      <c r="E13" s="69">
        <v>74.9706520872365</v>
      </c>
      <c r="F13" s="96" t="s">
        <v>1647</v>
      </c>
      <c r="G13" s="66"/>
      <c r="H13" s="70" t="s">
        <v>1244</v>
      </c>
      <c r="I13" s="71"/>
      <c r="J13" s="71"/>
      <c r="K13" s="70" t="s">
        <v>1244</v>
      </c>
      <c r="L13" s="74">
        <v>8342.447347726982</v>
      </c>
      <c r="M13" s="75">
        <v>6016.55322265625</v>
      </c>
      <c r="N13" s="75">
        <v>5214.7099609375</v>
      </c>
      <c r="O13" s="76"/>
      <c r="P13" s="77"/>
      <c r="Q13" s="77"/>
      <c r="R13" s="48">
        <v>19</v>
      </c>
      <c r="S13" s="81"/>
      <c r="T13" s="81"/>
      <c r="U13" s="49">
        <v>176.911797</v>
      </c>
      <c r="V13" s="49">
        <v>0.00813</v>
      </c>
      <c r="W13" s="49">
        <v>0.03065</v>
      </c>
      <c r="X13" s="49">
        <v>1.883673</v>
      </c>
      <c r="Y13" s="49">
        <v>0.3391812865497076</v>
      </c>
      <c r="Z13" s="49"/>
      <c r="AA13" s="72">
        <v>13</v>
      </c>
      <c r="AB13" s="72"/>
      <c r="AC13" s="73"/>
      <c r="AD13" s="79" t="s">
        <v>1244</v>
      </c>
      <c r="AE13" s="79" t="s">
        <v>1334</v>
      </c>
      <c r="AF13" s="79" t="s">
        <v>1421</v>
      </c>
      <c r="AG13" s="79" t="s">
        <v>1496</v>
      </c>
      <c r="AH13" s="79" t="s">
        <v>1556</v>
      </c>
      <c r="AI13" s="79">
        <v>8692</v>
      </c>
      <c r="AJ13" s="79">
        <v>71</v>
      </c>
      <c r="AK13" s="79">
        <v>106</v>
      </c>
      <c r="AL13" s="79">
        <v>27</v>
      </c>
      <c r="AM13" s="79" t="s">
        <v>1728</v>
      </c>
      <c r="AN13" s="98" t="s">
        <v>1739</v>
      </c>
      <c r="AO13" s="79" t="str">
        <f>REPLACE(INDEX(GroupVertices[Group],MATCH(Vertices[[#This Row],[Vertex]],GroupVertices[Vertex],0)),1,1,"")</f>
        <v>3</v>
      </c>
      <c r="AP13" s="48">
        <v>0</v>
      </c>
      <c r="AQ13" s="49">
        <v>0</v>
      </c>
      <c r="AR13" s="48">
        <v>0</v>
      </c>
      <c r="AS13" s="49">
        <v>0</v>
      </c>
      <c r="AT13" s="48">
        <v>0</v>
      </c>
      <c r="AU13" s="49">
        <v>0</v>
      </c>
      <c r="AV13" s="48">
        <v>15</v>
      </c>
      <c r="AW13" s="49">
        <v>100</v>
      </c>
      <c r="AX13" s="48">
        <v>15</v>
      </c>
      <c r="AY13" s="2"/>
      <c r="AZ13" s="3"/>
      <c r="BA13" s="3"/>
      <c r="BB13" s="3"/>
      <c r="BC13" s="3"/>
    </row>
    <row r="14" spans="1:55" ht="15">
      <c r="A14" s="65" t="s">
        <v>195</v>
      </c>
      <c r="B14" s="66"/>
      <c r="C14" s="66" t="s">
        <v>65</v>
      </c>
      <c r="D14" s="67">
        <v>162.15447366087412</v>
      </c>
      <c r="E14" s="69">
        <v>100</v>
      </c>
      <c r="F14" s="96" t="s">
        <v>1648</v>
      </c>
      <c r="G14" s="66"/>
      <c r="H14" s="70" t="s">
        <v>1245</v>
      </c>
      <c r="I14" s="71"/>
      <c r="J14" s="71"/>
      <c r="K14" s="70" t="s">
        <v>1245</v>
      </c>
      <c r="L14" s="74">
        <v>1</v>
      </c>
      <c r="M14" s="75">
        <v>6487.57373046875</v>
      </c>
      <c r="N14" s="75">
        <v>4740.36572265625</v>
      </c>
      <c r="O14" s="76"/>
      <c r="P14" s="77"/>
      <c r="Q14" s="77"/>
      <c r="R14" s="48">
        <v>3</v>
      </c>
      <c r="S14" s="81"/>
      <c r="T14" s="81"/>
      <c r="U14" s="49">
        <v>0</v>
      </c>
      <c r="V14" s="49">
        <v>0.005525</v>
      </c>
      <c r="W14" s="49">
        <v>0.00343</v>
      </c>
      <c r="X14" s="49">
        <v>0.430496</v>
      </c>
      <c r="Y14" s="49">
        <v>1</v>
      </c>
      <c r="Z14" s="49"/>
      <c r="AA14" s="72">
        <v>14</v>
      </c>
      <c r="AB14" s="72"/>
      <c r="AC14" s="73"/>
      <c r="AD14" s="79" t="s">
        <v>1245</v>
      </c>
      <c r="AE14" s="79" t="s">
        <v>1335</v>
      </c>
      <c r="AF14" s="79" t="s">
        <v>1422</v>
      </c>
      <c r="AG14" s="79" t="s">
        <v>1496</v>
      </c>
      <c r="AH14" s="79" t="s">
        <v>1557</v>
      </c>
      <c r="AI14" s="79">
        <v>521</v>
      </c>
      <c r="AJ14" s="79">
        <v>3</v>
      </c>
      <c r="AK14" s="79">
        <v>11</v>
      </c>
      <c r="AL14" s="79">
        <v>0</v>
      </c>
      <c r="AM14" s="79" t="s">
        <v>1728</v>
      </c>
      <c r="AN14" s="98" t="s">
        <v>1740</v>
      </c>
      <c r="AO14" s="79" t="str">
        <f>REPLACE(INDEX(GroupVertices[Group],MATCH(Vertices[[#This Row],[Vertex]],GroupVertices[Vertex],0)),1,1,"")</f>
        <v>3</v>
      </c>
      <c r="AP14" s="48">
        <v>0</v>
      </c>
      <c r="AQ14" s="49">
        <v>0</v>
      </c>
      <c r="AR14" s="48">
        <v>0</v>
      </c>
      <c r="AS14" s="49">
        <v>0</v>
      </c>
      <c r="AT14" s="48">
        <v>0</v>
      </c>
      <c r="AU14" s="49">
        <v>0</v>
      </c>
      <c r="AV14" s="48">
        <v>11</v>
      </c>
      <c r="AW14" s="49">
        <v>100</v>
      </c>
      <c r="AX14" s="48">
        <v>11</v>
      </c>
      <c r="AY14" s="2"/>
      <c r="AZ14" s="3"/>
      <c r="BA14" s="3"/>
      <c r="BB14" s="3"/>
      <c r="BC14" s="3"/>
    </row>
    <row r="15" spans="1:55" ht="15">
      <c r="A15" s="65" t="s">
        <v>250</v>
      </c>
      <c r="B15" s="66"/>
      <c r="C15" s="66" t="s">
        <v>65</v>
      </c>
      <c r="D15" s="67">
        <v>162.51949939403096</v>
      </c>
      <c r="E15" s="69">
        <v>98.25624634532576</v>
      </c>
      <c r="F15" s="96" t="s">
        <v>1649</v>
      </c>
      <c r="G15" s="66"/>
      <c r="H15" s="70" t="s">
        <v>1246</v>
      </c>
      <c r="I15" s="71"/>
      <c r="J15" s="71"/>
      <c r="K15" s="70" t="s">
        <v>1246</v>
      </c>
      <c r="L15" s="74">
        <v>582.1349679811005</v>
      </c>
      <c r="M15" s="75">
        <v>6139.216796875</v>
      </c>
      <c r="N15" s="75">
        <v>4932.25830078125</v>
      </c>
      <c r="O15" s="76"/>
      <c r="P15" s="77"/>
      <c r="Q15" s="77"/>
      <c r="R15" s="48">
        <v>6</v>
      </c>
      <c r="S15" s="81"/>
      <c r="T15" s="81"/>
      <c r="U15" s="49">
        <v>12.325155</v>
      </c>
      <c r="V15" s="49">
        <v>0.006623</v>
      </c>
      <c r="W15" s="49">
        <v>0.009232</v>
      </c>
      <c r="X15" s="49">
        <v>0.697245</v>
      </c>
      <c r="Y15" s="49">
        <v>0.5333333333333333</v>
      </c>
      <c r="Z15" s="49"/>
      <c r="AA15" s="72">
        <v>15</v>
      </c>
      <c r="AB15" s="72"/>
      <c r="AC15" s="73"/>
      <c r="AD15" s="79" t="s">
        <v>1246</v>
      </c>
      <c r="AE15" s="79" t="s">
        <v>1336</v>
      </c>
      <c r="AF15" s="79" t="s">
        <v>1423</v>
      </c>
      <c r="AG15" s="79" t="s">
        <v>1497</v>
      </c>
      <c r="AH15" s="79" t="s">
        <v>1558</v>
      </c>
      <c r="AI15" s="79">
        <v>1582</v>
      </c>
      <c r="AJ15" s="79">
        <v>22</v>
      </c>
      <c r="AK15" s="79">
        <v>14</v>
      </c>
      <c r="AL15" s="79">
        <v>8</v>
      </c>
      <c r="AM15" s="79" t="s">
        <v>1728</v>
      </c>
      <c r="AN15" s="98" t="s">
        <v>1741</v>
      </c>
      <c r="AO15" s="79" t="str">
        <f>REPLACE(INDEX(GroupVertices[Group],MATCH(Vertices[[#This Row],[Vertex]],GroupVertices[Vertex],0)),1,1,"")</f>
        <v>3</v>
      </c>
      <c r="AP15" s="48">
        <v>0</v>
      </c>
      <c r="AQ15" s="49">
        <v>0</v>
      </c>
      <c r="AR15" s="48">
        <v>0</v>
      </c>
      <c r="AS15" s="49">
        <v>0</v>
      </c>
      <c r="AT15" s="48">
        <v>0</v>
      </c>
      <c r="AU15" s="49">
        <v>0</v>
      </c>
      <c r="AV15" s="48">
        <v>9</v>
      </c>
      <c r="AW15" s="49">
        <v>100</v>
      </c>
      <c r="AX15" s="48">
        <v>9</v>
      </c>
      <c r="AY15" s="2"/>
      <c r="AZ15" s="3"/>
      <c r="BA15" s="3"/>
      <c r="BB15" s="3"/>
      <c r="BC15" s="3"/>
    </row>
    <row r="16" spans="1:55" ht="15">
      <c r="A16" s="65" t="s">
        <v>196</v>
      </c>
      <c r="B16" s="66"/>
      <c r="C16" s="66" t="s">
        <v>65</v>
      </c>
      <c r="D16" s="67">
        <v>162.54839869806978</v>
      </c>
      <c r="E16" s="69">
        <v>97.45656687316333</v>
      </c>
      <c r="F16" s="96" t="s">
        <v>1650</v>
      </c>
      <c r="G16" s="66"/>
      <c r="H16" s="70" t="s">
        <v>1247</v>
      </c>
      <c r="I16" s="71"/>
      <c r="J16" s="71"/>
      <c r="K16" s="70" t="s">
        <v>1247</v>
      </c>
      <c r="L16" s="74">
        <v>848.6414800704339</v>
      </c>
      <c r="M16" s="75">
        <v>6104.759765625</v>
      </c>
      <c r="N16" s="75">
        <v>4327.85498046875</v>
      </c>
      <c r="O16" s="76"/>
      <c r="P16" s="77"/>
      <c r="Q16" s="77"/>
      <c r="R16" s="48">
        <v>7</v>
      </c>
      <c r="S16" s="81"/>
      <c r="T16" s="81"/>
      <c r="U16" s="49">
        <v>17.977429</v>
      </c>
      <c r="V16" s="49">
        <v>0.006711</v>
      </c>
      <c r="W16" s="49">
        <v>0.008866</v>
      </c>
      <c r="X16" s="49">
        <v>0.802532</v>
      </c>
      <c r="Y16" s="49">
        <v>0.38095238095238093</v>
      </c>
      <c r="Z16" s="49"/>
      <c r="AA16" s="72">
        <v>16</v>
      </c>
      <c r="AB16" s="72"/>
      <c r="AC16" s="73"/>
      <c r="AD16" s="79" t="s">
        <v>1247</v>
      </c>
      <c r="AE16" s="79" t="s">
        <v>1335</v>
      </c>
      <c r="AF16" s="79" t="s">
        <v>1424</v>
      </c>
      <c r="AG16" s="79" t="s">
        <v>1496</v>
      </c>
      <c r="AH16" s="79" t="s">
        <v>1559</v>
      </c>
      <c r="AI16" s="79">
        <v>1666</v>
      </c>
      <c r="AJ16" s="79">
        <v>16</v>
      </c>
      <c r="AK16" s="79">
        <v>26</v>
      </c>
      <c r="AL16" s="79">
        <v>2</v>
      </c>
      <c r="AM16" s="79" t="s">
        <v>1728</v>
      </c>
      <c r="AN16" s="98" t="s">
        <v>1742</v>
      </c>
      <c r="AO16" s="79" t="str">
        <f>REPLACE(INDEX(GroupVertices[Group],MATCH(Vertices[[#This Row],[Vertex]],GroupVertices[Vertex],0)),1,1,"")</f>
        <v>3</v>
      </c>
      <c r="AP16" s="48">
        <v>0</v>
      </c>
      <c r="AQ16" s="49">
        <v>0</v>
      </c>
      <c r="AR16" s="48">
        <v>0</v>
      </c>
      <c r="AS16" s="49">
        <v>0</v>
      </c>
      <c r="AT16" s="48">
        <v>0</v>
      </c>
      <c r="AU16" s="49">
        <v>0</v>
      </c>
      <c r="AV16" s="48">
        <v>15</v>
      </c>
      <c r="AW16" s="49">
        <v>100</v>
      </c>
      <c r="AX16" s="48">
        <v>15</v>
      </c>
      <c r="AY16" s="2"/>
      <c r="AZ16" s="3"/>
      <c r="BA16" s="3"/>
      <c r="BB16" s="3"/>
      <c r="BC16" s="3"/>
    </row>
    <row r="17" spans="1:55" ht="15">
      <c r="A17" s="65" t="s">
        <v>197</v>
      </c>
      <c r="B17" s="66"/>
      <c r="C17" s="66" t="s">
        <v>65</v>
      </c>
      <c r="D17" s="67">
        <v>164.62983666753155</v>
      </c>
      <c r="E17" s="69">
        <v>83.21390931716914</v>
      </c>
      <c r="F17" s="96" t="s">
        <v>1651</v>
      </c>
      <c r="G17" s="66"/>
      <c r="H17" s="70" t="s">
        <v>1248</v>
      </c>
      <c r="I17" s="71"/>
      <c r="J17" s="71"/>
      <c r="K17" s="70" t="s">
        <v>1248</v>
      </c>
      <c r="L17" s="74">
        <v>5595.244488231434</v>
      </c>
      <c r="M17" s="75">
        <v>5616.11279296875</v>
      </c>
      <c r="N17" s="75">
        <v>4566.3720703125</v>
      </c>
      <c r="O17" s="76"/>
      <c r="P17" s="77"/>
      <c r="Q17" s="77"/>
      <c r="R17" s="48">
        <v>18</v>
      </c>
      <c r="S17" s="81"/>
      <c r="T17" s="81"/>
      <c r="U17" s="49">
        <v>118.647017</v>
      </c>
      <c r="V17" s="49">
        <v>0.007937</v>
      </c>
      <c r="W17" s="49">
        <v>0.024075</v>
      </c>
      <c r="X17" s="49">
        <v>1.762436</v>
      </c>
      <c r="Y17" s="49">
        <v>0.3006535947712418</v>
      </c>
      <c r="Z17" s="49"/>
      <c r="AA17" s="72">
        <v>17</v>
      </c>
      <c r="AB17" s="72"/>
      <c r="AC17" s="73"/>
      <c r="AD17" s="79" t="s">
        <v>1248</v>
      </c>
      <c r="AE17" s="79" t="s">
        <v>1337</v>
      </c>
      <c r="AF17" s="79" t="s">
        <v>1425</v>
      </c>
      <c r="AG17" s="79" t="s">
        <v>1498</v>
      </c>
      <c r="AH17" s="79" t="s">
        <v>1560</v>
      </c>
      <c r="AI17" s="79">
        <v>7716</v>
      </c>
      <c r="AJ17" s="79">
        <v>81</v>
      </c>
      <c r="AK17" s="79">
        <v>77</v>
      </c>
      <c r="AL17" s="79">
        <v>10</v>
      </c>
      <c r="AM17" s="79" t="s">
        <v>1728</v>
      </c>
      <c r="AN17" s="98" t="s">
        <v>1743</v>
      </c>
      <c r="AO17" s="79" t="str">
        <f>REPLACE(INDEX(GroupVertices[Group],MATCH(Vertices[[#This Row],[Vertex]],GroupVertices[Vertex],0)),1,1,"")</f>
        <v>3</v>
      </c>
      <c r="AP17" s="48">
        <v>0</v>
      </c>
      <c r="AQ17" s="49">
        <v>0</v>
      </c>
      <c r="AR17" s="48">
        <v>0</v>
      </c>
      <c r="AS17" s="49">
        <v>0</v>
      </c>
      <c r="AT17" s="48">
        <v>0</v>
      </c>
      <c r="AU17" s="49">
        <v>0</v>
      </c>
      <c r="AV17" s="48">
        <v>18</v>
      </c>
      <c r="AW17" s="49">
        <v>100</v>
      </c>
      <c r="AX17" s="48">
        <v>18</v>
      </c>
      <c r="AY17" s="2"/>
      <c r="AZ17" s="3"/>
      <c r="BA17" s="3"/>
      <c r="BB17" s="3"/>
      <c r="BC17" s="3"/>
    </row>
    <row r="18" spans="1:55" ht="15">
      <c r="A18" s="65" t="s">
        <v>198</v>
      </c>
      <c r="B18" s="66"/>
      <c r="C18" s="66" t="s">
        <v>65</v>
      </c>
      <c r="D18" s="67">
        <v>169.7680641177649</v>
      </c>
      <c r="E18" s="69">
        <v>72.88742378848951</v>
      </c>
      <c r="F18" s="96" t="s">
        <v>1652</v>
      </c>
      <c r="G18" s="66"/>
      <c r="H18" s="70" t="s">
        <v>1249</v>
      </c>
      <c r="I18" s="71"/>
      <c r="J18" s="71"/>
      <c r="K18" s="70" t="s">
        <v>1249</v>
      </c>
      <c r="L18" s="74">
        <v>9036.717898756064</v>
      </c>
      <c r="M18" s="75">
        <v>5596.3681640625</v>
      </c>
      <c r="N18" s="75">
        <v>5819.1591796875</v>
      </c>
      <c r="O18" s="76"/>
      <c r="P18" s="77"/>
      <c r="Q18" s="77"/>
      <c r="R18" s="48">
        <v>22</v>
      </c>
      <c r="S18" s="81"/>
      <c r="T18" s="81"/>
      <c r="U18" s="49">
        <v>191.636418</v>
      </c>
      <c r="V18" s="49">
        <v>0.008696</v>
      </c>
      <c r="W18" s="49">
        <v>0.034614</v>
      </c>
      <c r="X18" s="49">
        <v>2.093471</v>
      </c>
      <c r="Y18" s="49">
        <v>0.2943722943722944</v>
      </c>
      <c r="Z18" s="49"/>
      <c r="AA18" s="72">
        <v>18</v>
      </c>
      <c r="AB18" s="72"/>
      <c r="AC18" s="73"/>
      <c r="AD18" s="79" t="s">
        <v>1249</v>
      </c>
      <c r="AE18" s="79" t="s">
        <v>1338</v>
      </c>
      <c r="AF18" s="79" t="s">
        <v>1426</v>
      </c>
      <c r="AG18" s="79" t="s">
        <v>1499</v>
      </c>
      <c r="AH18" s="79" t="s">
        <v>1561</v>
      </c>
      <c r="AI18" s="79">
        <v>22651</v>
      </c>
      <c r="AJ18" s="79">
        <v>108</v>
      </c>
      <c r="AK18" s="79">
        <v>106</v>
      </c>
      <c r="AL18" s="79">
        <v>37</v>
      </c>
      <c r="AM18" s="79" t="s">
        <v>1728</v>
      </c>
      <c r="AN18" s="98" t="s">
        <v>1744</v>
      </c>
      <c r="AO18" s="79" t="str">
        <f>REPLACE(INDEX(GroupVertices[Group],MATCH(Vertices[[#This Row],[Vertex]],GroupVertices[Vertex],0)),1,1,"")</f>
        <v>3</v>
      </c>
      <c r="AP18" s="48">
        <v>0</v>
      </c>
      <c r="AQ18" s="49">
        <v>0</v>
      </c>
      <c r="AR18" s="48">
        <v>0</v>
      </c>
      <c r="AS18" s="49">
        <v>0</v>
      </c>
      <c r="AT18" s="48">
        <v>0</v>
      </c>
      <c r="AU18" s="49">
        <v>0</v>
      </c>
      <c r="AV18" s="48">
        <v>9</v>
      </c>
      <c r="AW18" s="49">
        <v>100</v>
      </c>
      <c r="AX18" s="48">
        <v>9</v>
      </c>
      <c r="AY18" s="2"/>
      <c r="AZ18" s="3"/>
      <c r="BA18" s="3"/>
      <c r="BB18" s="3"/>
      <c r="BC18" s="3"/>
    </row>
    <row r="19" spans="1:55" ht="15">
      <c r="A19" s="65" t="s">
        <v>199</v>
      </c>
      <c r="B19" s="66"/>
      <c r="C19" s="66" t="s">
        <v>65</v>
      </c>
      <c r="D19" s="67">
        <v>164.36871081318088</v>
      </c>
      <c r="E19" s="69">
        <v>85.86695122733553</v>
      </c>
      <c r="F19" s="96" t="s">
        <v>1653</v>
      </c>
      <c r="G19" s="66"/>
      <c r="H19" s="70" t="s">
        <v>1250</v>
      </c>
      <c r="I19" s="71"/>
      <c r="J19" s="71"/>
      <c r="K19" s="70" t="s">
        <v>1250</v>
      </c>
      <c r="L19" s="74">
        <v>4711.07405430331</v>
      </c>
      <c r="M19" s="75">
        <v>5930.296875</v>
      </c>
      <c r="N19" s="75">
        <v>5652.294921875</v>
      </c>
      <c r="O19" s="76"/>
      <c r="P19" s="77"/>
      <c r="Q19" s="77"/>
      <c r="R19" s="48">
        <v>19</v>
      </c>
      <c r="S19" s="81"/>
      <c r="T19" s="81"/>
      <c r="U19" s="49">
        <v>99.894854</v>
      </c>
      <c r="V19" s="49">
        <v>0.008197</v>
      </c>
      <c r="W19" s="49">
        <v>0.02956</v>
      </c>
      <c r="X19" s="49">
        <v>1.77576</v>
      </c>
      <c r="Y19" s="49">
        <v>0.36257309941520466</v>
      </c>
      <c r="Z19" s="49"/>
      <c r="AA19" s="72">
        <v>19</v>
      </c>
      <c r="AB19" s="72"/>
      <c r="AC19" s="73"/>
      <c r="AD19" s="79" t="s">
        <v>1250</v>
      </c>
      <c r="AE19" s="79" t="s">
        <v>1339</v>
      </c>
      <c r="AF19" s="79" t="s">
        <v>1427</v>
      </c>
      <c r="AG19" s="79" t="s">
        <v>1499</v>
      </c>
      <c r="AH19" s="79" t="s">
        <v>1562</v>
      </c>
      <c r="AI19" s="79">
        <v>6957</v>
      </c>
      <c r="AJ19" s="79">
        <v>52</v>
      </c>
      <c r="AK19" s="79">
        <v>52</v>
      </c>
      <c r="AL19" s="79">
        <v>13</v>
      </c>
      <c r="AM19" s="79" t="s">
        <v>1728</v>
      </c>
      <c r="AN19" s="98" t="s">
        <v>1745</v>
      </c>
      <c r="AO19" s="79" t="str">
        <f>REPLACE(INDEX(GroupVertices[Group],MATCH(Vertices[[#This Row],[Vertex]],GroupVertices[Vertex],0)),1,1,"")</f>
        <v>3</v>
      </c>
      <c r="AP19" s="48">
        <v>0</v>
      </c>
      <c r="AQ19" s="49">
        <v>0</v>
      </c>
      <c r="AR19" s="48">
        <v>0</v>
      </c>
      <c r="AS19" s="49">
        <v>0</v>
      </c>
      <c r="AT19" s="48">
        <v>0</v>
      </c>
      <c r="AU19" s="49">
        <v>0</v>
      </c>
      <c r="AV19" s="48">
        <v>8</v>
      </c>
      <c r="AW19" s="49">
        <v>100</v>
      </c>
      <c r="AX19" s="48">
        <v>8</v>
      </c>
      <c r="AY19" s="2"/>
      <c r="AZ19" s="3"/>
      <c r="BA19" s="3"/>
      <c r="BB19" s="3"/>
      <c r="BC19" s="3"/>
    </row>
    <row r="20" spans="1:55" ht="15">
      <c r="A20" s="65" t="s">
        <v>200</v>
      </c>
      <c r="B20" s="66"/>
      <c r="C20" s="66" t="s">
        <v>65</v>
      </c>
      <c r="D20" s="67">
        <v>163.9699692253121</v>
      </c>
      <c r="E20" s="69">
        <v>97.53540717418534</v>
      </c>
      <c r="F20" s="96" t="s">
        <v>1654</v>
      </c>
      <c r="G20" s="66"/>
      <c r="H20" s="70" t="s">
        <v>1251</v>
      </c>
      <c r="I20" s="71"/>
      <c r="J20" s="71"/>
      <c r="K20" s="70" t="s">
        <v>1251</v>
      </c>
      <c r="L20" s="74">
        <v>822.3666357498355</v>
      </c>
      <c r="M20" s="75">
        <v>5688.8828125</v>
      </c>
      <c r="N20" s="75">
        <v>5209.583984375</v>
      </c>
      <c r="O20" s="76"/>
      <c r="P20" s="77"/>
      <c r="Q20" s="77"/>
      <c r="R20" s="48">
        <v>7</v>
      </c>
      <c r="S20" s="81"/>
      <c r="T20" s="81"/>
      <c r="U20" s="49">
        <v>17.420172</v>
      </c>
      <c r="V20" s="49">
        <v>0.006897</v>
      </c>
      <c r="W20" s="49">
        <v>0.010404</v>
      </c>
      <c r="X20" s="49">
        <v>0.774954</v>
      </c>
      <c r="Y20" s="49">
        <v>0.3333333333333333</v>
      </c>
      <c r="Z20" s="49"/>
      <c r="AA20" s="72">
        <v>20</v>
      </c>
      <c r="AB20" s="72"/>
      <c r="AC20" s="73"/>
      <c r="AD20" s="79" t="s">
        <v>1251</v>
      </c>
      <c r="AE20" s="79" t="s">
        <v>1340</v>
      </c>
      <c r="AF20" s="79" t="s">
        <v>1428</v>
      </c>
      <c r="AG20" s="79" t="s">
        <v>1500</v>
      </c>
      <c r="AH20" s="79" t="s">
        <v>1563</v>
      </c>
      <c r="AI20" s="79">
        <v>5798</v>
      </c>
      <c r="AJ20" s="79">
        <v>95</v>
      </c>
      <c r="AK20" s="79">
        <v>199</v>
      </c>
      <c r="AL20" s="79">
        <v>10</v>
      </c>
      <c r="AM20" s="79" t="s">
        <v>1728</v>
      </c>
      <c r="AN20" s="98" t="s">
        <v>1746</v>
      </c>
      <c r="AO20" s="79" t="str">
        <f>REPLACE(INDEX(GroupVertices[Group],MATCH(Vertices[[#This Row],[Vertex]],GroupVertices[Vertex],0)),1,1,"")</f>
        <v>3</v>
      </c>
      <c r="AP20" s="48">
        <v>0</v>
      </c>
      <c r="AQ20" s="49">
        <v>0</v>
      </c>
      <c r="AR20" s="48">
        <v>0</v>
      </c>
      <c r="AS20" s="49">
        <v>0</v>
      </c>
      <c r="AT20" s="48">
        <v>0</v>
      </c>
      <c r="AU20" s="49">
        <v>0</v>
      </c>
      <c r="AV20" s="48">
        <v>13</v>
      </c>
      <c r="AW20" s="49">
        <v>100</v>
      </c>
      <c r="AX20" s="48">
        <v>13</v>
      </c>
      <c r="AY20" s="2"/>
      <c r="AZ20" s="3"/>
      <c r="BA20" s="3"/>
      <c r="BB20" s="3"/>
      <c r="BC20" s="3"/>
    </row>
    <row r="21" spans="1:55" ht="15">
      <c r="A21" s="65" t="s">
        <v>251</v>
      </c>
      <c r="B21" s="66"/>
      <c r="C21" s="66" t="s">
        <v>65</v>
      </c>
      <c r="D21" s="67">
        <v>206.9965604277583</v>
      </c>
      <c r="E21" s="69">
        <v>98.86891996294017</v>
      </c>
      <c r="F21" s="96" t="s">
        <v>1655</v>
      </c>
      <c r="G21" s="66"/>
      <c r="H21" s="70" t="s">
        <v>1252</v>
      </c>
      <c r="I21" s="71"/>
      <c r="J21" s="71"/>
      <c r="K21" s="70" t="s">
        <v>1252</v>
      </c>
      <c r="L21" s="74">
        <v>377.9512736841389</v>
      </c>
      <c r="M21" s="75">
        <v>5333.21826171875</v>
      </c>
      <c r="N21" s="75">
        <v>5107.9375</v>
      </c>
      <c r="O21" s="76"/>
      <c r="P21" s="77"/>
      <c r="Q21" s="77"/>
      <c r="R21" s="48">
        <v>4</v>
      </c>
      <c r="S21" s="81"/>
      <c r="T21" s="81"/>
      <c r="U21" s="49">
        <v>7.994671</v>
      </c>
      <c r="V21" s="49">
        <v>0.005882</v>
      </c>
      <c r="W21" s="49">
        <v>0.003517</v>
      </c>
      <c r="X21" s="49">
        <v>0.559309</v>
      </c>
      <c r="Y21" s="49">
        <v>0.16666666666666666</v>
      </c>
      <c r="Z21" s="49"/>
      <c r="AA21" s="72">
        <v>21</v>
      </c>
      <c r="AB21" s="72"/>
      <c r="AC21" s="73"/>
      <c r="AD21" s="79" t="s">
        <v>1252</v>
      </c>
      <c r="AE21" s="79" t="s">
        <v>1341</v>
      </c>
      <c r="AF21" s="79" t="s">
        <v>1429</v>
      </c>
      <c r="AG21" s="79" t="s">
        <v>1501</v>
      </c>
      <c r="AH21" s="79" t="s">
        <v>1564</v>
      </c>
      <c r="AI21" s="79">
        <v>130861</v>
      </c>
      <c r="AJ21" s="79">
        <v>1535</v>
      </c>
      <c r="AK21" s="79">
        <v>2694</v>
      </c>
      <c r="AL21" s="79">
        <v>149</v>
      </c>
      <c r="AM21" s="79" t="s">
        <v>1728</v>
      </c>
      <c r="AN21" s="98" t="s">
        <v>1747</v>
      </c>
      <c r="AO21" s="79" t="str">
        <f>REPLACE(INDEX(GroupVertices[Group],MATCH(Vertices[[#This Row],[Vertex]],GroupVertices[Vertex],0)),1,1,"")</f>
        <v>3</v>
      </c>
      <c r="AP21" s="48">
        <v>0</v>
      </c>
      <c r="AQ21" s="49">
        <v>0</v>
      </c>
      <c r="AR21" s="48">
        <v>0</v>
      </c>
      <c r="AS21" s="49">
        <v>0</v>
      </c>
      <c r="AT21" s="48">
        <v>0</v>
      </c>
      <c r="AU21" s="49">
        <v>0</v>
      </c>
      <c r="AV21" s="48">
        <v>17</v>
      </c>
      <c r="AW21" s="49">
        <v>100</v>
      </c>
      <c r="AX21" s="48">
        <v>17</v>
      </c>
      <c r="AY21" s="2"/>
      <c r="AZ21" s="3"/>
      <c r="BA21" s="3"/>
      <c r="BB21" s="3"/>
      <c r="BC21" s="3"/>
    </row>
    <row r="22" spans="1:55" ht="15">
      <c r="A22" s="65" t="s">
        <v>228</v>
      </c>
      <c r="B22" s="66"/>
      <c r="C22" s="66" t="s">
        <v>65</v>
      </c>
      <c r="D22" s="67">
        <v>183.34557642599788</v>
      </c>
      <c r="E22" s="69">
        <v>96.48404361912725</v>
      </c>
      <c r="F22" s="96" t="s">
        <v>1656</v>
      </c>
      <c r="G22" s="66"/>
      <c r="H22" s="70" t="s">
        <v>1253</v>
      </c>
      <c r="I22" s="71"/>
      <c r="J22" s="71"/>
      <c r="K22" s="70" t="s">
        <v>1253</v>
      </c>
      <c r="L22" s="74">
        <v>1172.75106319886</v>
      </c>
      <c r="M22" s="75">
        <v>2992.5947265625</v>
      </c>
      <c r="N22" s="75">
        <v>5528.9033203125</v>
      </c>
      <c r="O22" s="76"/>
      <c r="P22" s="77"/>
      <c r="Q22" s="77"/>
      <c r="R22" s="48">
        <v>7</v>
      </c>
      <c r="S22" s="81"/>
      <c r="T22" s="81"/>
      <c r="U22" s="49">
        <v>24.851393</v>
      </c>
      <c r="V22" s="49">
        <v>0.007042</v>
      </c>
      <c r="W22" s="49">
        <v>0.008119</v>
      </c>
      <c r="X22" s="49">
        <v>0.791838</v>
      </c>
      <c r="Y22" s="49">
        <v>0.19047619047619047</v>
      </c>
      <c r="Z22" s="49"/>
      <c r="AA22" s="72">
        <v>22</v>
      </c>
      <c r="AB22" s="72"/>
      <c r="AC22" s="73"/>
      <c r="AD22" s="79" t="s">
        <v>1253</v>
      </c>
      <c r="AE22" s="79" t="s">
        <v>1342</v>
      </c>
      <c r="AF22" s="79" t="s">
        <v>1430</v>
      </c>
      <c r="AG22" s="79" t="s">
        <v>1502</v>
      </c>
      <c r="AH22" s="79" t="s">
        <v>1565</v>
      </c>
      <c r="AI22" s="79">
        <v>62116</v>
      </c>
      <c r="AJ22" s="79">
        <v>498</v>
      </c>
      <c r="AK22" s="79">
        <v>226</v>
      </c>
      <c r="AL22" s="79">
        <v>51</v>
      </c>
      <c r="AM22" s="79" t="s">
        <v>1728</v>
      </c>
      <c r="AN22" s="98" t="s">
        <v>1748</v>
      </c>
      <c r="AO22" s="79" t="str">
        <f>REPLACE(INDEX(GroupVertices[Group],MATCH(Vertices[[#This Row],[Vertex]],GroupVertices[Vertex],0)),1,1,"")</f>
        <v>2</v>
      </c>
      <c r="AP22" s="48">
        <v>0</v>
      </c>
      <c r="AQ22" s="49">
        <v>0</v>
      </c>
      <c r="AR22" s="48">
        <v>0</v>
      </c>
      <c r="AS22" s="49">
        <v>0</v>
      </c>
      <c r="AT22" s="48">
        <v>0</v>
      </c>
      <c r="AU22" s="49">
        <v>0</v>
      </c>
      <c r="AV22" s="48">
        <v>11</v>
      </c>
      <c r="AW22" s="49">
        <v>100</v>
      </c>
      <c r="AX22" s="48">
        <v>11</v>
      </c>
      <c r="AY22" s="2"/>
      <c r="AZ22" s="3"/>
      <c r="BA22" s="3"/>
      <c r="BB22" s="3"/>
      <c r="BC22" s="3"/>
    </row>
    <row r="23" spans="1:55" ht="15">
      <c r="A23" s="65" t="s">
        <v>209</v>
      </c>
      <c r="B23" s="66"/>
      <c r="C23" s="66" t="s">
        <v>65</v>
      </c>
      <c r="D23" s="67">
        <v>171.7972081084898</v>
      </c>
      <c r="E23" s="69">
        <v>90.41369937328419</v>
      </c>
      <c r="F23" s="96" t="s">
        <v>1657</v>
      </c>
      <c r="G23" s="66"/>
      <c r="H23" s="70" t="s">
        <v>1254</v>
      </c>
      <c r="I23" s="71"/>
      <c r="J23" s="71"/>
      <c r="K23" s="70" t="s">
        <v>1254</v>
      </c>
      <c r="L23" s="74">
        <v>3195.7944555301556</v>
      </c>
      <c r="M23" s="75">
        <v>7220.318359375</v>
      </c>
      <c r="N23" s="75">
        <v>5877.02001953125</v>
      </c>
      <c r="O23" s="76"/>
      <c r="P23" s="77"/>
      <c r="Q23" s="77"/>
      <c r="R23" s="48">
        <v>14</v>
      </c>
      <c r="S23" s="81"/>
      <c r="T23" s="81"/>
      <c r="U23" s="49">
        <v>67.757645</v>
      </c>
      <c r="V23" s="49">
        <v>0.007576</v>
      </c>
      <c r="W23" s="49">
        <v>0.024556</v>
      </c>
      <c r="X23" s="49">
        <v>1.370502</v>
      </c>
      <c r="Y23" s="49">
        <v>0.3956043956043956</v>
      </c>
      <c r="Z23" s="49"/>
      <c r="AA23" s="72">
        <v>23</v>
      </c>
      <c r="AB23" s="72"/>
      <c r="AC23" s="73"/>
      <c r="AD23" s="79" t="s">
        <v>1254</v>
      </c>
      <c r="AE23" s="79" t="s">
        <v>1343</v>
      </c>
      <c r="AF23" s="79" t="s">
        <v>1431</v>
      </c>
      <c r="AG23" s="79" t="s">
        <v>1503</v>
      </c>
      <c r="AH23" s="79" t="s">
        <v>1566</v>
      </c>
      <c r="AI23" s="79">
        <v>28549</v>
      </c>
      <c r="AJ23" s="79">
        <v>270</v>
      </c>
      <c r="AK23" s="79">
        <v>271</v>
      </c>
      <c r="AL23" s="79">
        <v>116</v>
      </c>
      <c r="AM23" s="79" t="s">
        <v>1728</v>
      </c>
      <c r="AN23" s="98" t="s">
        <v>1749</v>
      </c>
      <c r="AO23" s="79" t="str">
        <f>REPLACE(INDEX(GroupVertices[Group],MATCH(Vertices[[#This Row],[Vertex]],GroupVertices[Vertex],0)),1,1,"")</f>
        <v>4</v>
      </c>
      <c r="AP23" s="48">
        <v>0</v>
      </c>
      <c r="AQ23" s="49">
        <v>0</v>
      </c>
      <c r="AR23" s="48">
        <v>0</v>
      </c>
      <c r="AS23" s="49">
        <v>0</v>
      </c>
      <c r="AT23" s="48">
        <v>0</v>
      </c>
      <c r="AU23" s="49">
        <v>0</v>
      </c>
      <c r="AV23" s="48">
        <v>10</v>
      </c>
      <c r="AW23" s="49">
        <v>100</v>
      </c>
      <c r="AX23" s="48">
        <v>10</v>
      </c>
      <c r="AY23" s="2"/>
      <c r="AZ23" s="3"/>
      <c r="BA23" s="3"/>
      <c r="BB23" s="3"/>
      <c r="BC23" s="3"/>
    </row>
    <row r="24" spans="1:55" ht="15">
      <c r="A24" s="65" t="s">
        <v>201</v>
      </c>
      <c r="B24" s="66"/>
      <c r="C24" s="66" t="s">
        <v>65</v>
      </c>
      <c r="D24" s="67">
        <v>171.88080966660206</v>
      </c>
      <c r="E24" s="69">
        <v>93.52879835784849</v>
      </c>
      <c r="F24" s="96" t="s">
        <v>1658</v>
      </c>
      <c r="G24" s="66"/>
      <c r="H24" s="70" t="s">
        <v>1255</v>
      </c>
      <c r="I24" s="71"/>
      <c r="J24" s="71"/>
      <c r="K24" s="70" t="s">
        <v>1255</v>
      </c>
      <c r="L24" s="74">
        <v>2157.635800607694</v>
      </c>
      <c r="M24" s="75">
        <v>5853.87939453125</v>
      </c>
      <c r="N24" s="75">
        <v>6084.564453125</v>
      </c>
      <c r="O24" s="76"/>
      <c r="P24" s="77"/>
      <c r="Q24" s="77"/>
      <c r="R24" s="48">
        <v>14</v>
      </c>
      <c r="S24" s="81"/>
      <c r="T24" s="81"/>
      <c r="U24" s="49">
        <v>45.739582</v>
      </c>
      <c r="V24" s="49">
        <v>0.007813</v>
      </c>
      <c r="W24" s="49">
        <v>0.027366</v>
      </c>
      <c r="X24" s="49">
        <v>1.314407</v>
      </c>
      <c r="Y24" s="49">
        <v>0.4725274725274725</v>
      </c>
      <c r="Z24" s="49"/>
      <c r="AA24" s="72">
        <v>24</v>
      </c>
      <c r="AB24" s="72"/>
      <c r="AC24" s="73"/>
      <c r="AD24" s="79" t="s">
        <v>1255</v>
      </c>
      <c r="AE24" s="79" t="s">
        <v>1344</v>
      </c>
      <c r="AF24" s="79" t="s">
        <v>1432</v>
      </c>
      <c r="AG24" s="79" t="s">
        <v>1500</v>
      </c>
      <c r="AH24" s="79" t="s">
        <v>1567</v>
      </c>
      <c r="AI24" s="79">
        <v>28792</v>
      </c>
      <c r="AJ24" s="79">
        <v>307</v>
      </c>
      <c r="AK24" s="79">
        <v>285</v>
      </c>
      <c r="AL24" s="79">
        <v>88</v>
      </c>
      <c r="AM24" s="79" t="s">
        <v>1728</v>
      </c>
      <c r="AN24" s="98" t="s">
        <v>1750</v>
      </c>
      <c r="AO24" s="79" t="str">
        <f>REPLACE(INDEX(GroupVertices[Group],MATCH(Vertices[[#This Row],[Vertex]],GroupVertices[Vertex],0)),1,1,"")</f>
        <v>3</v>
      </c>
      <c r="AP24" s="48">
        <v>0</v>
      </c>
      <c r="AQ24" s="49">
        <v>0</v>
      </c>
      <c r="AR24" s="48">
        <v>0</v>
      </c>
      <c r="AS24" s="49">
        <v>0</v>
      </c>
      <c r="AT24" s="48">
        <v>0</v>
      </c>
      <c r="AU24" s="49">
        <v>0</v>
      </c>
      <c r="AV24" s="48">
        <v>10</v>
      </c>
      <c r="AW24" s="49">
        <v>100</v>
      </c>
      <c r="AX24" s="48">
        <v>10</v>
      </c>
      <c r="AY24" s="2"/>
      <c r="AZ24" s="3"/>
      <c r="BA24" s="3"/>
      <c r="BB24" s="3"/>
      <c r="BC24" s="3"/>
    </row>
    <row r="25" spans="1:55" ht="15">
      <c r="A25" s="65" t="s">
        <v>202</v>
      </c>
      <c r="B25" s="66"/>
      <c r="C25" s="66" t="s">
        <v>65</v>
      </c>
      <c r="D25" s="67">
        <v>162.78372160238578</v>
      </c>
      <c r="E25" s="69">
        <v>99.37140416639312</v>
      </c>
      <c r="F25" s="96" t="s">
        <v>1659</v>
      </c>
      <c r="G25" s="66"/>
      <c r="H25" s="70" t="s">
        <v>1256</v>
      </c>
      <c r="I25" s="71"/>
      <c r="J25" s="71"/>
      <c r="K25" s="70" t="s">
        <v>1256</v>
      </c>
      <c r="L25" s="74">
        <v>210.49003814671937</v>
      </c>
      <c r="M25" s="75">
        <v>2537.219482421875</v>
      </c>
      <c r="N25" s="75">
        <v>4106.939453125</v>
      </c>
      <c r="O25" s="76"/>
      <c r="P25" s="77"/>
      <c r="Q25" s="77"/>
      <c r="R25" s="48">
        <v>4</v>
      </c>
      <c r="S25" s="81"/>
      <c r="T25" s="81"/>
      <c r="U25" s="49">
        <v>4.443025</v>
      </c>
      <c r="V25" s="49">
        <v>0.005747</v>
      </c>
      <c r="W25" s="49">
        <v>0.003693</v>
      </c>
      <c r="X25" s="49">
        <v>0.533119</v>
      </c>
      <c r="Y25" s="49">
        <v>0.5</v>
      </c>
      <c r="Z25" s="49"/>
      <c r="AA25" s="72">
        <v>25</v>
      </c>
      <c r="AB25" s="72"/>
      <c r="AC25" s="73"/>
      <c r="AD25" s="79" t="s">
        <v>1256</v>
      </c>
      <c r="AE25" s="79" t="s">
        <v>1345</v>
      </c>
      <c r="AF25" s="79" t="s">
        <v>1433</v>
      </c>
      <c r="AG25" s="79" t="s">
        <v>1495</v>
      </c>
      <c r="AH25" s="79" t="s">
        <v>1568</v>
      </c>
      <c r="AI25" s="79">
        <v>2350</v>
      </c>
      <c r="AJ25" s="79">
        <v>30</v>
      </c>
      <c r="AK25" s="79">
        <v>29</v>
      </c>
      <c r="AL25" s="79">
        <v>3</v>
      </c>
      <c r="AM25" s="79" t="s">
        <v>1728</v>
      </c>
      <c r="AN25" s="98" t="s">
        <v>1751</v>
      </c>
      <c r="AO25" s="79" t="str">
        <f>REPLACE(INDEX(GroupVertices[Group],MATCH(Vertices[[#This Row],[Vertex]],GroupVertices[Vertex],0)),1,1,"")</f>
        <v>2</v>
      </c>
      <c r="AP25" s="48">
        <v>0</v>
      </c>
      <c r="AQ25" s="49">
        <v>0</v>
      </c>
      <c r="AR25" s="48">
        <v>0</v>
      </c>
      <c r="AS25" s="49">
        <v>0</v>
      </c>
      <c r="AT25" s="48">
        <v>0</v>
      </c>
      <c r="AU25" s="49">
        <v>0</v>
      </c>
      <c r="AV25" s="48">
        <v>12</v>
      </c>
      <c r="AW25" s="49">
        <v>100</v>
      </c>
      <c r="AX25" s="48">
        <v>12</v>
      </c>
      <c r="AY25" s="2"/>
      <c r="AZ25" s="3"/>
      <c r="BA25" s="3"/>
      <c r="BB25" s="3"/>
      <c r="BC25" s="3"/>
    </row>
    <row r="26" spans="1:55" ht="15">
      <c r="A26" s="65" t="s">
        <v>204</v>
      </c>
      <c r="B26" s="66"/>
      <c r="C26" s="66" t="s">
        <v>65</v>
      </c>
      <c r="D26" s="67">
        <v>201.2366539013568</v>
      </c>
      <c r="E26" s="69">
        <v>98.8431631000165</v>
      </c>
      <c r="F26" s="96" t="s">
        <v>1660</v>
      </c>
      <c r="G26" s="66"/>
      <c r="H26" s="70" t="s">
        <v>1257</v>
      </c>
      <c r="I26" s="71"/>
      <c r="J26" s="71"/>
      <c r="K26" s="70" t="s">
        <v>1257</v>
      </c>
      <c r="L26" s="74">
        <v>386.5351775345027</v>
      </c>
      <c r="M26" s="75">
        <v>5206.7177734375</v>
      </c>
      <c r="N26" s="75">
        <v>3984.091064453125</v>
      </c>
      <c r="O26" s="76"/>
      <c r="P26" s="77"/>
      <c r="Q26" s="77"/>
      <c r="R26" s="48">
        <v>4</v>
      </c>
      <c r="S26" s="81"/>
      <c r="T26" s="81"/>
      <c r="U26" s="49">
        <v>8.176725</v>
      </c>
      <c r="V26" s="49">
        <v>0.00578</v>
      </c>
      <c r="W26" s="49">
        <v>0.003527</v>
      </c>
      <c r="X26" s="49">
        <v>0.549499</v>
      </c>
      <c r="Y26" s="49">
        <v>0.16666666666666666</v>
      </c>
      <c r="Z26" s="49"/>
      <c r="AA26" s="72">
        <v>26</v>
      </c>
      <c r="AB26" s="72"/>
      <c r="AC26" s="73"/>
      <c r="AD26" s="79" t="s">
        <v>1257</v>
      </c>
      <c r="AE26" s="79" t="s">
        <v>1346</v>
      </c>
      <c r="AF26" s="79" t="s">
        <v>1434</v>
      </c>
      <c r="AG26" s="79" t="s">
        <v>1504</v>
      </c>
      <c r="AH26" s="79" t="s">
        <v>1569</v>
      </c>
      <c r="AI26" s="79">
        <v>114119</v>
      </c>
      <c r="AJ26" s="79">
        <v>1436</v>
      </c>
      <c r="AK26" s="79">
        <v>856</v>
      </c>
      <c r="AL26" s="79">
        <v>188</v>
      </c>
      <c r="AM26" s="79" t="s">
        <v>1728</v>
      </c>
      <c r="AN26" s="98" t="s">
        <v>1752</v>
      </c>
      <c r="AO26" s="79" t="str">
        <f>REPLACE(INDEX(GroupVertices[Group],MATCH(Vertices[[#This Row],[Vertex]],GroupVertices[Vertex],0)),1,1,"")</f>
        <v>3</v>
      </c>
      <c r="AP26" s="48">
        <v>0</v>
      </c>
      <c r="AQ26" s="49">
        <v>0</v>
      </c>
      <c r="AR26" s="48">
        <v>0</v>
      </c>
      <c r="AS26" s="49">
        <v>0</v>
      </c>
      <c r="AT26" s="48">
        <v>0</v>
      </c>
      <c r="AU26" s="49">
        <v>0</v>
      </c>
      <c r="AV26" s="48">
        <v>15</v>
      </c>
      <c r="AW26" s="49">
        <v>100</v>
      </c>
      <c r="AX26" s="48">
        <v>15</v>
      </c>
      <c r="AY26" s="2"/>
      <c r="AZ26" s="3"/>
      <c r="BA26" s="3"/>
      <c r="BB26" s="3"/>
      <c r="BC26" s="3"/>
    </row>
    <row r="27" spans="1:55" ht="15">
      <c r="A27" s="65" t="s">
        <v>205</v>
      </c>
      <c r="B27" s="66"/>
      <c r="C27" s="66" t="s">
        <v>65</v>
      </c>
      <c r="D27" s="67">
        <v>162.7961070184024</v>
      </c>
      <c r="E27" s="69">
        <v>98.0981911062344</v>
      </c>
      <c r="F27" s="96" t="s">
        <v>1661</v>
      </c>
      <c r="G27" s="66"/>
      <c r="H27" s="70" t="s">
        <v>1258</v>
      </c>
      <c r="I27" s="71"/>
      <c r="J27" s="71"/>
      <c r="K27" s="70" t="s">
        <v>1258</v>
      </c>
      <c r="L27" s="74">
        <v>634.809510662284</v>
      </c>
      <c r="M27" s="75">
        <v>5241.29052734375</v>
      </c>
      <c r="N27" s="75">
        <v>4571.818359375</v>
      </c>
      <c r="O27" s="76"/>
      <c r="P27" s="77"/>
      <c r="Q27" s="77"/>
      <c r="R27" s="48">
        <v>5</v>
      </c>
      <c r="S27" s="81"/>
      <c r="T27" s="81"/>
      <c r="U27" s="49">
        <v>13.442317</v>
      </c>
      <c r="V27" s="49">
        <v>0.006579</v>
      </c>
      <c r="W27" s="49">
        <v>0.00576</v>
      </c>
      <c r="X27" s="49">
        <v>0.615783</v>
      </c>
      <c r="Y27" s="49">
        <v>0.1</v>
      </c>
      <c r="Z27" s="49"/>
      <c r="AA27" s="72">
        <v>27</v>
      </c>
      <c r="AB27" s="72"/>
      <c r="AC27" s="73"/>
      <c r="AD27" s="79" t="s">
        <v>1258</v>
      </c>
      <c r="AE27" s="79" t="s">
        <v>1347</v>
      </c>
      <c r="AF27" s="79" t="s">
        <v>1435</v>
      </c>
      <c r="AG27" s="79" t="s">
        <v>1505</v>
      </c>
      <c r="AH27" s="79" t="s">
        <v>1570</v>
      </c>
      <c r="AI27" s="79">
        <v>2386</v>
      </c>
      <c r="AJ27" s="79">
        <v>54</v>
      </c>
      <c r="AK27" s="79">
        <v>53</v>
      </c>
      <c r="AL27" s="79">
        <v>1</v>
      </c>
      <c r="AM27" s="79" t="s">
        <v>1728</v>
      </c>
      <c r="AN27" s="98" t="s">
        <v>1753</v>
      </c>
      <c r="AO27" s="79" t="str">
        <f>REPLACE(INDEX(GroupVertices[Group],MATCH(Vertices[[#This Row],[Vertex]],GroupVertices[Vertex],0)),1,1,"")</f>
        <v>3</v>
      </c>
      <c r="AP27" s="48">
        <v>0</v>
      </c>
      <c r="AQ27" s="49">
        <v>0</v>
      </c>
      <c r="AR27" s="48">
        <v>0</v>
      </c>
      <c r="AS27" s="49">
        <v>0</v>
      </c>
      <c r="AT27" s="48">
        <v>0</v>
      </c>
      <c r="AU27" s="49">
        <v>0</v>
      </c>
      <c r="AV27" s="48">
        <v>19</v>
      </c>
      <c r="AW27" s="49">
        <v>100</v>
      </c>
      <c r="AX27" s="48">
        <v>19</v>
      </c>
      <c r="AY27" s="2"/>
      <c r="AZ27" s="3"/>
      <c r="BA27" s="3"/>
      <c r="BB27" s="3"/>
      <c r="BC27" s="3"/>
    </row>
    <row r="28" spans="1:55" ht="15">
      <c r="A28" s="65" t="s">
        <v>206</v>
      </c>
      <c r="B28" s="66"/>
      <c r="C28" s="66" t="s">
        <v>65</v>
      </c>
      <c r="D28" s="67">
        <v>163.09438912080296</v>
      </c>
      <c r="E28" s="69">
        <v>96.98904275768369</v>
      </c>
      <c r="F28" s="96" t="s">
        <v>1662</v>
      </c>
      <c r="G28" s="66"/>
      <c r="H28" s="70" t="s">
        <v>1259</v>
      </c>
      <c r="I28" s="71"/>
      <c r="J28" s="71"/>
      <c r="K28" s="70" t="s">
        <v>1259</v>
      </c>
      <c r="L28" s="74">
        <v>1004.4516836226164</v>
      </c>
      <c r="M28" s="75">
        <v>3653.85009765625</v>
      </c>
      <c r="N28" s="75">
        <v>3786.75390625</v>
      </c>
      <c r="O28" s="76"/>
      <c r="P28" s="77"/>
      <c r="Q28" s="77"/>
      <c r="R28" s="48">
        <v>9</v>
      </c>
      <c r="S28" s="81"/>
      <c r="T28" s="81"/>
      <c r="U28" s="49">
        <v>21.281971</v>
      </c>
      <c r="V28" s="49">
        <v>0.007194</v>
      </c>
      <c r="W28" s="49">
        <v>0.01152</v>
      </c>
      <c r="X28" s="49">
        <v>0.939744</v>
      </c>
      <c r="Y28" s="49">
        <v>0.3055555555555556</v>
      </c>
      <c r="Z28" s="49"/>
      <c r="AA28" s="72">
        <v>28</v>
      </c>
      <c r="AB28" s="72"/>
      <c r="AC28" s="73"/>
      <c r="AD28" s="79" t="s">
        <v>1259</v>
      </c>
      <c r="AE28" s="79" t="s">
        <v>1348</v>
      </c>
      <c r="AF28" s="79" t="s">
        <v>1435</v>
      </c>
      <c r="AG28" s="79" t="s">
        <v>1505</v>
      </c>
      <c r="AH28" s="79" t="s">
        <v>1571</v>
      </c>
      <c r="AI28" s="79">
        <v>3253</v>
      </c>
      <c r="AJ28" s="79">
        <v>29</v>
      </c>
      <c r="AK28" s="79">
        <v>16</v>
      </c>
      <c r="AL28" s="79">
        <v>11</v>
      </c>
      <c r="AM28" s="79" t="s">
        <v>1728</v>
      </c>
      <c r="AN28" s="98" t="s">
        <v>1754</v>
      </c>
      <c r="AO28" s="79" t="str">
        <f>REPLACE(INDEX(GroupVertices[Group],MATCH(Vertices[[#This Row],[Vertex]],GroupVertices[Vertex],0)),1,1,"")</f>
        <v>2</v>
      </c>
      <c r="AP28" s="48">
        <v>0</v>
      </c>
      <c r="AQ28" s="49">
        <v>0</v>
      </c>
      <c r="AR28" s="48">
        <v>0</v>
      </c>
      <c r="AS28" s="49">
        <v>0</v>
      </c>
      <c r="AT28" s="48">
        <v>0</v>
      </c>
      <c r="AU28" s="49">
        <v>0</v>
      </c>
      <c r="AV28" s="48">
        <v>10</v>
      </c>
      <c r="AW28" s="49">
        <v>100</v>
      </c>
      <c r="AX28" s="48">
        <v>10</v>
      </c>
      <c r="AY28" s="2"/>
      <c r="AZ28" s="3"/>
      <c r="BA28" s="3"/>
      <c r="BB28" s="3"/>
      <c r="BC28" s="3"/>
    </row>
    <row r="29" spans="1:55" ht="15">
      <c r="A29" s="65" t="s">
        <v>207</v>
      </c>
      <c r="B29" s="66"/>
      <c r="C29" s="66" t="s">
        <v>65</v>
      </c>
      <c r="D29" s="67">
        <v>164.0951995428136</v>
      </c>
      <c r="E29" s="69">
        <v>100</v>
      </c>
      <c r="F29" s="96" t="s">
        <v>1663</v>
      </c>
      <c r="G29" s="66"/>
      <c r="H29" s="70" t="s">
        <v>1260</v>
      </c>
      <c r="I29" s="71"/>
      <c r="J29" s="71"/>
      <c r="K29" s="70" t="s">
        <v>1260</v>
      </c>
      <c r="L29" s="74">
        <v>1</v>
      </c>
      <c r="M29" s="75">
        <v>9811.6533203125</v>
      </c>
      <c r="N29" s="75">
        <v>4166.25</v>
      </c>
      <c r="O29" s="76"/>
      <c r="P29" s="77"/>
      <c r="Q29" s="77"/>
      <c r="R29" s="48">
        <v>1</v>
      </c>
      <c r="S29" s="81"/>
      <c r="T29" s="81"/>
      <c r="U29" s="49">
        <v>0</v>
      </c>
      <c r="V29" s="49">
        <v>1</v>
      </c>
      <c r="W29" s="49">
        <v>0</v>
      </c>
      <c r="X29" s="49">
        <v>0.999992</v>
      </c>
      <c r="Y29" s="49">
        <v>0</v>
      </c>
      <c r="Z29" s="49"/>
      <c r="AA29" s="72">
        <v>29</v>
      </c>
      <c r="AB29" s="72"/>
      <c r="AC29" s="73"/>
      <c r="AD29" s="79" t="s">
        <v>1260</v>
      </c>
      <c r="AE29" s="79" t="s">
        <v>1349</v>
      </c>
      <c r="AF29" s="79" t="s">
        <v>1436</v>
      </c>
      <c r="AG29" s="79" t="s">
        <v>1506</v>
      </c>
      <c r="AH29" s="79" t="s">
        <v>1572</v>
      </c>
      <c r="AI29" s="79">
        <v>6162</v>
      </c>
      <c r="AJ29" s="79">
        <v>26</v>
      </c>
      <c r="AK29" s="79">
        <v>43</v>
      </c>
      <c r="AL29" s="79">
        <v>26</v>
      </c>
      <c r="AM29" s="79" t="s">
        <v>1728</v>
      </c>
      <c r="AN29" s="98" t="s">
        <v>1755</v>
      </c>
      <c r="AO29" s="79" t="str">
        <f>REPLACE(INDEX(GroupVertices[Group],MATCH(Vertices[[#This Row],[Vertex]],GroupVertices[Vertex],0)),1,1,"")</f>
        <v>7</v>
      </c>
      <c r="AP29" s="48">
        <v>0</v>
      </c>
      <c r="AQ29" s="49">
        <v>0</v>
      </c>
      <c r="AR29" s="48">
        <v>0</v>
      </c>
      <c r="AS29" s="49">
        <v>0</v>
      </c>
      <c r="AT29" s="48">
        <v>0</v>
      </c>
      <c r="AU29" s="49">
        <v>0</v>
      </c>
      <c r="AV29" s="48">
        <v>11</v>
      </c>
      <c r="AW29" s="49">
        <v>100</v>
      </c>
      <c r="AX29" s="48">
        <v>11</v>
      </c>
      <c r="AY29" s="2"/>
      <c r="AZ29" s="3"/>
      <c r="BA29" s="3"/>
      <c r="BB29" s="3"/>
      <c r="BC29" s="3"/>
    </row>
    <row r="30" spans="1:55" ht="15">
      <c r="A30" s="65" t="s">
        <v>252</v>
      </c>
      <c r="B30" s="66"/>
      <c r="C30" s="66" t="s">
        <v>65</v>
      </c>
      <c r="D30" s="67">
        <v>162.2951857483964</v>
      </c>
      <c r="E30" s="69">
        <v>100</v>
      </c>
      <c r="F30" s="96" t="s">
        <v>1664</v>
      </c>
      <c r="G30" s="66"/>
      <c r="H30" s="70" t="s">
        <v>1261</v>
      </c>
      <c r="I30" s="71"/>
      <c r="J30" s="71"/>
      <c r="K30" s="70" t="s">
        <v>1261</v>
      </c>
      <c r="L30" s="74">
        <v>1</v>
      </c>
      <c r="M30" s="75">
        <v>9811.6533203125</v>
      </c>
      <c r="N30" s="75">
        <v>5832.75</v>
      </c>
      <c r="O30" s="76"/>
      <c r="P30" s="77"/>
      <c r="Q30" s="77"/>
      <c r="R30" s="48">
        <v>1</v>
      </c>
      <c r="S30" s="81"/>
      <c r="T30" s="81"/>
      <c r="U30" s="49">
        <v>0</v>
      </c>
      <c r="V30" s="49">
        <v>1</v>
      </c>
      <c r="W30" s="49">
        <v>0</v>
      </c>
      <c r="X30" s="49">
        <v>0.999992</v>
      </c>
      <c r="Y30" s="49">
        <v>0</v>
      </c>
      <c r="Z30" s="49"/>
      <c r="AA30" s="72">
        <v>30</v>
      </c>
      <c r="AB30" s="72"/>
      <c r="AC30" s="73"/>
      <c r="AD30" s="79" t="s">
        <v>1261</v>
      </c>
      <c r="AE30" s="79" t="s">
        <v>1350</v>
      </c>
      <c r="AF30" s="79" t="s">
        <v>1437</v>
      </c>
      <c r="AG30" s="79" t="s">
        <v>1492</v>
      </c>
      <c r="AH30" s="79" t="s">
        <v>1573</v>
      </c>
      <c r="AI30" s="79">
        <v>930</v>
      </c>
      <c r="AJ30" s="79">
        <v>10</v>
      </c>
      <c r="AK30" s="79">
        <v>6</v>
      </c>
      <c r="AL30" s="79">
        <v>2</v>
      </c>
      <c r="AM30" s="79" t="s">
        <v>1728</v>
      </c>
      <c r="AN30" s="98" t="s">
        <v>1756</v>
      </c>
      <c r="AO30" s="79" t="str">
        <f>REPLACE(INDEX(GroupVertices[Group],MATCH(Vertices[[#This Row],[Vertex]],GroupVertices[Vertex],0)),1,1,"")</f>
        <v>7</v>
      </c>
      <c r="AP30" s="48">
        <v>0</v>
      </c>
      <c r="AQ30" s="49">
        <v>0</v>
      </c>
      <c r="AR30" s="48">
        <v>0</v>
      </c>
      <c r="AS30" s="49">
        <v>0</v>
      </c>
      <c r="AT30" s="48">
        <v>0</v>
      </c>
      <c r="AU30" s="49">
        <v>0</v>
      </c>
      <c r="AV30" s="48">
        <v>10</v>
      </c>
      <c r="AW30" s="49">
        <v>100</v>
      </c>
      <c r="AX30" s="48">
        <v>10</v>
      </c>
      <c r="AY30" s="2"/>
      <c r="AZ30" s="3"/>
      <c r="BA30" s="3"/>
      <c r="BB30" s="3"/>
      <c r="BC30" s="3"/>
    </row>
    <row r="31" spans="1:55" ht="15">
      <c r="A31" s="65" t="s">
        <v>208</v>
      </c>
      <c r="B31" s="66"/>
      <c r="C31" s="66" t="s">
        <v>65</v>
      </c>
      <c r="D31" s="67">
        <v>168.86736914188873</v>
      </c>
      <c r="E31" s="69">
        <v>97.82689729223952</v>
      </c>
      <c r="F31" s="96" t="s">
        <v>1665</v>
      </c>
      <c r="G31" s="66"/>
      <c r="H31" s="70" t="s">
        <v>1262</v>
      </c>
      <c r="I31" s="71"/>
      <c r="J31" s="71"/>
      <c r="K31" s="70" t="s">
        <v>1262</v>
      </c>
      <c r="L31" s="74">
        <v>725.2226957396397</v>
      </c>
      <c r="M31" s="75">
        <v>9582.8212890625</v>
      </c>
      <c r="N31" s="75">
        <v>5832.75</v>
      </c>
      <c r="O31" s="76"/>
      <c r="P31" s="77"/>
      <c r="Q31" s="77"/>
      <c r="R31" s="48">
        <v>3</v>
      </c>
      <c r="S31" s="81"/>
      <c r="T31" s="81"/>
      <c r="U31" s="49">
        <v>15.359869</v>
      </c>
      <c r="V31" s="49">
        <v>0.005618</v>
      </c>
      <c r="W31" s="49">
        <v>0.003641</v>
      </c>
      <c r="X31" s="49">
        <v>0.485939</v>
      </c>
      <c r="Y31" s="49">
        <v>0.3333333333333333</v>
      </c>
      <c r="Z31" s="49"/>
      <c r="AA31" s="72">
        <v>31</v>
      </c>
      <c r="AB31" s="72"/>
      <c r="AC31" s="73"/>
      <c r="AD31" s="79" t="s">
        <v>1262</v>
      </c>
      <c r="AE31" s="79" t="s">
        <v>1351</v>
      </c>
      <c r="AF31" s="79" t="s">
        <v>1438</v>
      </c>
      <c r="AG31" s="79" t="s">
        <v>1507</v>
      </c>
      <c r="AH31" s="79" t="s">
        <v>1574</v>
      </c>
      <c r="AI31" s="79">
        <v>20033</v>
      </c>
      <c r="AJ31" s="79">
        <v>109</v>
      </c>
      <c r="AK31" s="79">
        <v>135</v>
      </c>
      <c r="AL31" s="79">
        <v>9</v>
      </c>
      <c r="AM31" s="79" t="s">
        <v>1728</v>
      </c>
      <c r="AN31" s="98" t="s">
        <v>1757</v>
      </c>
      <c r="AO31" s="79" t="str">
        <f>REPLACE(INDEX(GroupVertices[Group],MATCH(Vertices[[#This Row],[Vertex]],GroupVertices[Vertex],0)),1,1,"")</f>
        <v>6</v>
      </c>
      <c r="AP31" s="48">
        <v>0</v>
      </c>
      <c r="AQ31" s="49">
        <v>0</v>
      </c>
      <c r="AR31" s="48">
        <v>0</v>
      </c>
      <c r="AS31" s="49">
        <v>0</v>
      </c>
      <c r="AT31" s="48">
        <v>0</v>
      </c>
      <c r="AU31" s="49">
        <v>0</v>
      </c>
      <c r="AV31" s="48">
        <v>15</v>
      </c>
      <c r="AW31" s="49">
        <v>100</v>
      </c>
      <c r="AX31" s="48">
        <v>15</v>
      </c>
      <c r="AY31" s="2"/>
      <c r="AZ31" s="3"/>
      <c r="BA31" s="3"/>
      <c r="BB31" s="3"/>
      <c r="BC31" s="3"/>
    </row>
    <row r="32" spans="1:55" ht="15">
      <c r="A32" s="65" t="s">
        <v>222</v>
      </c>
      <c r="B32" s="66"/>
      <c r="C32" s="66" t="s">
        <v>65</v>
      </c>
      <c r="D32" s="67">
        <v>175.52556236882987</v>
      </c>
      <c r="E32" s="69">
        <v>93.54526300527586</v>
      </c>
      <c r="F32" s="96" t="s">
        <v>1666</v>
      </c>
      <c r="G32" s="66"/>
      <c r="H32" s="70" t="s">
        <v>1263</v>
      </c>
      <c r="I32" s="71"/>
      <c r="J32" s="71"/>
      <c r="K32" s="70" t="s">
        <v>1263</v>
      </c>
      <c r="L32" s="74">
        <v>2152.1486824417316</v>
      </c>
      <c r="M32" s="75">
        <v>9499.853515625</v>
      </c>
      <c r="N32" s="75">
        <v>4166.25</v>
      </c>
      <c r="O32" s="76"/>
      <c r="P32" s="77"/>
      <c r="Q32" s="77"/>
      <c r="R32" s="48">
        <v>11</v>
      </c>
      <c r="S32" s="81"/>
      <c r="T32" s="81"/>
      <c r="U32" s="49">
        <v>45.623207</v>
      </c>
      <c r="V32" s="49">
        <v>0.007407</v>
      </c>
      <c r="W32" s="49">
        <v>0.017754</v>
      </c>
      <c r="X32" s="49">
        <v>1.143015</v>
      </c>
      <c r="Y32" s="49">
        <v>0.36363636363636365</v>
      </c>
      <c r="Z32" s="49"/>
      <c r="AA32" s="72">
        <v>32</v>
      </c>
      <c r="AB32" s="72"/>
      <c r="AC32" s="73"/>
      <c r="AD32" s="79" t="s">
        <v>1263</v>
      </c>
      <c r="AE32" s="79" t="s">
        <v>1352</v>
      </c>
      <c r="AF32" s="79" t="s">
        <v>1439</v>
      </c>
      <c r="AG32" s="79" t="s">
        <v>1508</v>
      </c>
      <c r="AH32" s="79" t="s">
        <v>1575</v>
      </c>
      <c r="AI32" s="79">
        <v>39386</v>
      </c>
      <c r="AJ32" s="79">
        <v>178</v>
      </c>
      <c r="AK32" s="79">
        <v>239</v>
      </c>
      <c r="AL32" s="79">
        <v>26</v>
      </c>
      <c r="AM32" s="79" t="s">
        <v>1728</v>
      </c>
      <c r="AN32" s="98" t="s">
        <v>1758</v>
      </c>
      <c r="AO32" s="79" t="str">
        <f>REPLACE(INDEX(GroupVertices[Group],MATCH(Vertices[[#This Row],[Vertex]],GroupVertices[Vertex],0)),1,1,"")</f>
        <v>6</v>
      </c>
      <c r="AP32" s="48">
        <v>0</v>
      </c>
      <c r="AQ32" s="49">
        <v>0</v>
      </c>
      <c r="AR32" s="48">
        <v>0</v>
      </c>
      <c r="AS32" s="49">
        <v>0</v>
      </c>
      <c r="AT32" s="48">
        <v>0</v>
      </c>
      <c r="AU32" s="49">
        <v>0</v>
      </c>
      <c r="AV32" s="48">
        <v>8</v>
      </c>
      <c r="AW32" s="49">
        <v>100</v>
      </c>
      <c r="AX32" s="48">
        <v>8</v>
      </c>
      <c r="AY32" s="2"/>
      <c r="AZ32" s="3"/>
      <c r="BA32" s="3"/>
      <c r="BB32" s="3"/>
      <c r="BC32" s="3"/>
    </row>
    <row r="33" spans="1:55" ht="15">
      <c r="A33" s="65" t="s">
        <v>224</v>
      </c>
      <c r="B33" s="66"/>
      <c r="C33" s="66" t="s">
        <v>65</v>
      </c>
      <c r="D33" s="67">
        <v>175.723729025096</v>
      </c>
      <c r="E33" s="69">
        <v>86.37753129776796</v>
      </c>
      <c r="F33" s="96" t="s">
        <v>1667</v>
      </c>
      <c r="G33" s="66"/>
      <c r="H33" s="70" t="s">
        <v>1264</v>
      </c>
      <c r="I33" s="71"/>
      <c r="J33" s="71"/>
      <c r="K33" s="70" t="s">
        <v>1264</v>
      </c>
      <c r="L33" s="74">
        <v>4540.914736163863</v>
      </c>
      <c r="M33" s="75">
        <v>7572.44775390625</v>
      </c>
      <c r="N33" s="75">
        <v>4486.2958984375</v>
      </c>
      <c r="O33" s="76"/>
      <c r="P33" s="77"/>
      <c r="Q33" s="77"/>
      <c r="R33" s="48">
        <v>18</v>
      </c>
      <c r="S33" s="81"/>
      <c r="T33" s="81"/>
      <c r="U33" s="49">
        <v>96.285985</v>
      </c>
      <c r="V33" s="49">
        <v>0.008264</v>
      </c>
      <c r="W33" s="49">
        <v>0.03322</v>
      </c>
      <c r="X33" s="49">
        <v>1.697897</v>
      </c>
      <c r="Y33" s="49">
        <v>0.45751633986928103</v>
      </c>
      <c r="Z33" s="49"/>
      <c r="AA33" s="72">
        <v>33</v>
      </c>
      <c r="AB33" s="72"/>
      <c r="AC33" s="73"/>
      <c r="AD33" s="79" t="s">
        <v>1264</v>
      </c>
      <c r="AE33" s="79" t="s">
        <v>1353</v>
      </c>
      <c r="AF33" s="79" t="s">
        <v>1440</v>
      </c>
      <c r="AG33" s="79" t="s">
        <v>1509</v>
      </c>
      <c r="AH33" s="79" t="s">
        <v>1576</v>
      </c>
      <c r="AI33" s="79">
        <v>39962</v>
      </c>
      <c r="AJ33" s="79">
        <v>383</v>
      </c>
      <c r="AK33" s="79">
        <v>318</v>
      </c>
      <c r="AL33" s="79">
        <v>74</v>
      </c>
      <c r="AM33" s="79" t="s">
        <v>1728</v>
      </c>
      <c r="AN33" s="98" t="s">
        <v>1759</v>
      </c>
      <c r="AO33" s="79" t="str">
        <f>REPLACE(INDEX(GroupVertices[Group],MATCH(Vertices[[#This Row],[Vertex]],GroupVertices[Vertex],0)),1,1,"")</f>
        <v>4</v>
      </c>
      <c r="AP33" s="48">
        <v>0</v>
      </c>
      <c r="AQ33" s="49">
        <v>0</v>
      </c>
      <c r="AR33" s="48">
        <v>0</v>
      </c>
      <c r="AS33" s="49">
        <v>0</v>
      </c>
      <c r="AT33" s="48">
        <v>0</v>
      </c>
      <c r="AU33" s="49">
        <v>0</v>
      </c>
      <c r="AV33" s="48">
        <v>14</v>
      </c>
      <c r="AW33" s="49">
        <v>100</v>
      </c>
      <c r="AX33" s="48">
        <v>14</v>
      </c>
      <c r="AY33" s="2"/>
      <c r="AZ33" s="3"/>
      <c r="BA33" s="3"/>
      <c r="BB33" s="3"/>
      <c r="BC33" s="3"/>
    </row>
    <row r="34" spans="1:55" ht="15">
      <c r="A34" s="65" t="s">
        <v>253</v>
      </c>
      <c r="B34" s="66"/>
      <c r="C34" s="66" t="s">
        <v>65</v>
      </c>
      <c r="D34" s="67">
        <v>179.92582544807223</v>
      </c>
      <c r="E34" s="69">
        <v>99.73464223079233</v>
      </c>
      <c r="F34" s="96" t="s">
        <v>1668</v>
      </c>
      <c r="G34" s="66"/>
      <c r="H34" s="70" t="s">
        <v>1265</v>
      </c>
      <c r="I34" s="71"/>
      <c r="J34" s="71"/>
      <c r="K34" s="70" t="s">
        <v>1265</v>
      </c>
      <c r="L34" s="74">
        <v>89.43489921794186</v>
      </c>
      <c r="M34" s="75">
        <v>9499.853515625</v>
      </c>
      <c r="N34" s="75">
        <v>5832.75</v>
      </c>
      <c r="O34" s="76"/>
      <c r="P34" s="77"/>
      <c r="Q34" s="77"/>
      <c r="R34" s="48">
        <v>2</v>
      </c>
      <c r="S34" s="81"/>
      <c r="T34" s="81"/>
      <c r="U34" s="49">
        <v>1.875595</v>
      </c>
      <c r="V34" s="49">
        <v>0.00495</v>
      </c>
      <c r="W34" s="49">
        <v>0.000761</v>
      </c>
      <c r="X34" s="49">
        <v>0.39397</v>
      </c>
      <c r="Y34" s="49">
        <v>0</v>
      </c>
      <c r="Z34" s="49"/>
      <c r="AA34" s="72">
        <v>34</v>
      </c>
      <c r="AB34" s="72"/>
      <c r="AC34" s="73"/>
      <c r="AD34" s="79" t="s">
        <v>1265</v>
      </c>
      <c r="AE34" s="79" t="s">
        <v>1354</v>
      </c>
      <c r="AF34" s="79" t="s">
        <v>1441</v>
      </c>
      <c r="AG34" s="79" t="s">
        <v>1510</v>
      </c>
      <c r="AH34" s="79" t="s">
        <v>1577</v>
      </c>
      <c r="AI34" s="79">
        <v>52176</v>
      </c>
      <c r="AJ34" s="79">
        <v>515</v>
      </c>
      <c r="AK34" s="79">
        <v>819</v>
      </c>
      <c r="AL34" s="79">
        <v>46</v>
      </c>
      <c r="AM34" s="79" t="s">
        <v>1728</v>
      </c>
      <c r="AN34" s="98" t="s">
        <v>1760</v>
      </c>
      <c r="AO34" s="79" t="str">
        <f>REPLACE(INDEX(GroupVertices[Group],MATCH(Vertices[[#This Row],[Vertex]],GroupVertices[Vertex],0)),1,1,"")</f>
        <v>6</v>
      </c>
      <c r="AP34" s="48">
        <v>0</v>
      </c>
      <c r="AQ34" s="49">
        <v>0</v>
      </c>
      <c r="AR34" s="48">
        <v>0</v>
      </c>
      <c r="AS34" s="49">
        <v>0</v>
      </c>
      <c r="AT34" s="48">
        <v>0</v>
      </c>
      <c r="AU34" s="49">
        <v>0</v>
      </c>
      <c r="AV34" s="48">
        <v>15</v>
      </c>
      <c r="AW34" s="49">
        <v>100</v>
      </c>
      <c r="AX34" s="48">
        <v>15</v>
      </c>
      <c r="AY34" s="2"/>
      <c r="AZ34" s="3"/>
      <c r="BA34" s="3"/>
      <c r="BB34" s="3"/>
      <c r="BC34" s="3"/>
    </row>
    <row r="35" spans="1:55" ht="15">
      <c r="A35" s="65" t="s">
        <v>254</v>
      </c>
      <c r="B35" s="66"/>
      <c r="C35" s="66" t="s">
        <v>65</v>
      </c>
      <c r="D35" s="67">
        <v>205.39264905360446</v>
      </c>
      <c r="E35" s="69">
        <v>93.49507196891335</v>
      </c>
      <c r="F35" s="96" t="s">
        <v>1669</v>
      </c>
      <c r="G35" s="66"/>
      <c r="H35" s="70" t="s">
        <v>1266</v>
      </c>
      <c r="I35" s="71"/>
      <c r="J35" s="71"/>
      <c r="K35" s="70" t="s">
        <v>1266</v>
      </c>
      <c r="L35" s="74">
        <v>2168.875681826811</v>
      </c>
      <c r="M35" s="75">
        <v>7150.2802734375</v>
      </c>
      <c r="N35" s="75">
        <v>4528.54833984375</v>
      </c>
      <c r="O35" s="76"/>
      <c r="P35" s="77"/>
      <c r="Q35" s="77"/>
      <c r="R35" s="48">
        <v>15</v>
      </c>
      <c r="S35" s="81"/>
      <c r="T35" s="81"/>
      <c r="U35" s="49">
        <v>45.977966</v>
      </c>
      <c r="V35" s="49">
        <v>0.007874</v>
      </c>
      <c r="W35" s="49">
        <v>0.028677</v>
      </c>
      <c r="X35" s="49">
        <v>1.426612</v>
      </c>
      <c r="Y35" s="49">
        <v>0.4857142857142857</v>
      </c>
      <c r="Z35" s="49"/>
      <c r="AA35" s="72">
        <v>35</v>
      </c>
      <c r="AB35" s="72"/>
      <c r="AC35" s="73"/>
      <c r="AD35" s="79" t="s">
        <v>1266</v>
      </c>
      <c r="AE35" s="79" t="s">
        <v>1355</v>
      </c>
      <c r="AF35" s="79" t="s">
        <v>1442</v>
      </c>
      <c r="AG35" s="79" t="s">
        <v>1511</v>
      </c>
      <c r="AH35" s="79" t="s">
        <v>1578</v>
      </c>
      <c r="AI35" s="79">
        <v>126199</v>
      </c>
      <c r="AJ35" s="79">
        <v>1022</v>
      </c>
      <c r="AK35" s="79">
        <v>530</v>
      </c>
      <c r="AL35" s="79">
        <v>602</v>
      </c>
      <c r="AM35" s="79" t="s">
        <v>1728</v>
      </c>
      <c r="AN35" s="98" t="s">
        <v>1761</v>
      </c>
      <c r="AO35" s="79" t="str">
        <f>REPLACE(INDEX(GroupVertices[Group],MATCH(Vertices[[#This Row],[Vertex]],GroupVertices[Vertex],0)),1,1,"")</f>
        <v>4</v>
      </c>
      <c r="AP35" s="48">
        <v>0</v>
      </c>
      <c r="AQ35" s="49">
        <v>0</v>
      </c>
      <c r="AR35" s="48">
        <v>0</v>
      </c>
      <c r="AS35" s="49">
        <v>0</v>
      </c>
      <c r="AT35" s="48">
        <v>0</v>
      </c>
      <c r="AU35" s="49">
        <v>0</v>
      </c>
      <c r="AV35" s="48">
        <v>4</v>
      </c>
      <c r="AW35" s="49">
        <v>100</v>
      </c>
      <c r="AX35" s="48">
        <v>4</v>
      </c>
      <c r="AY35" s="2"/>
      <c r="AZ35" s="3"/>
      <c r="BA35" s="3"/>
      <c r="BB35" s="3"/>
      <c r="BC35" s="3"/>
    </row>
    <row r="36" spans="1:55" ht="15">
      <c r="A36" s="65" t="s">
        <v>221</v>
      </c>
      <c r="B36" s="66"/>
      <c r="C36" s="66" t="s">
        <v>65</v>
      </c>
      <c r="D36" s="67">
        <v>170.8397466425374</v>
      </c>
      <c r="E36" s="69">
        <v>89.67820889423155</v>
      </c>
      <c r="F36" s="96" t="s">
        <v>1670</v>
      </c>
      <c r="G36" s="66"/>
      <c r="H36" s="70" t="s">
        <v>1267</v>
      </c>
      <c r="I36" s="71"/>
      <c r="J36" s="71"/>
      <c r="K36" s="70" t="s">
        <v>1267</v>
      </c>
      <c r="L36" s="74">
        <v>3440.908915849101</v>
      </c>
      <c r="M36" s="75">
        <v>4203.73681640625</v>
      </c>
      <c r="N36" s="75">
        <v>4059.0947265625</v>
      </c>
      <c r="O36" s="76"/>
      <c r="P36" s="77"/>
      <c r="Q36" s="77"/>
      <c r="R36" s="48">
        <v>16</v>
      </c>
      <c r="S36" s="81"/>
      <c r="T36" s="81"/>
      <c r="U36" s="49">
        <v>72.95622</v>
      </c>
      <c r="V36" s="49">
        <v>0.00813</v>
      </c>
      <c r="W36" s="49">
        <v>0.027963</v>
      </c>
      <c r="X36" s="49">
        <v>1.489216</v>
      </c>
      <c r="Y36" s="49">
        <v>0.4</v>
      </c>
      <c r="Z36" s="49"/>
      <c r="AA36" s="72">
        <v>36</v>
      </c>
      <c r="AB36" s="72"/>
      <c r="AC36" s="73"/>
      <c r="AD36" s="79" t="s">
        <v>1267</v>
      </c>
      <c r="AE36" s="79" t="s">
        <v>1356</v>
      </c>
      <c r="AF36" s="79" t="s">
        <v>1443</v>
      </c>
      <c r="AG36" s="79" t="s">
        <v>1512</v>
      </c>
      <c r="AH36" s="79" t="s">
        <v>1579</v>
      </c>
      <c r="AI36" s="79">
        <v>25766</v>
      </c>
      <c r="AJ36" s="79">
        <v>274</v>
      </c>
      <c r="AK36" s="79">
        <v>146</v>
      </c>
      <c r="AL36" s="79">
        <v>162</v>
      </c>
      <c r="AM36" s="79" t="s">
        <v>1728</v>
      </c>
      <c r="AN36" s="98" t="s">
        <v>1762</v>
      </c>
      <c r="AO36" s="79" t="str">
        <f>REPLACE(INDEX(GroupVertices[Group],MATCH(Vertices[[#This Row],[Vertex]],GroupVertices[Vertex],0)),1,1,"")</f>
        <v>2</v>
      </c>
      <c r="AP36" s="48">
        <v>0</v>
      </c>
      <c r="AQ36" s="49">
        <v>0</v>
      </c>
      <c r="AR36" s="48">
        <v>0</v>
      </c>
      <c r="AS36" s="49">
        <v>0</v>
      </c>
      <c r="AT36" s="48">
        <v>0</v>
      </c>
      <c r="AU36" s="49">
        <v>0</v>
      </c>
      <c r="AV36" s="48">
        <v>13</v>
      </c>
      <c r="AW36" s="49">
        <v>100</v>
      </c>
      <c r="AX36" s="48">
        <v>13</v>
      </c>
      <c r="AY36" s="2"/>
      <c r="AZ36" s="3"/>
      <c r="BA36" s="3"/>
      <c r="BB36" s="3"/>
      <c r="BC36" s="3"/>
    </row>
    <row r="37" spans="1:55" ht="15">
      <c r="A37" s="65" t="s">
        <v>255</v>
      </c>
      <c r="B37" s="66"/>
      <c r="C37" s="66" t="s">
        <v>65</v>
      </c>
      <c r="D37" s="67">
        <v>162.20263916760544</v>
      </c>
      <c r="E37" s="69">
        <v>99.85773469380469</v>
      </c>
      <c r="F37" s="96" t="s">
        <v>1671</v>
      </c>
      <c r="G37" s="66"/>
      <c r="H37" s="70" t="s">
        <v>1268</v>
      </c>
      <c r="I37" s="71"/>
      <c r="J37" s="71"/>
      <c r="K37" s="70" t="s">
        <v>1268</v>
      </c>
      <c r="L37" s="74">
        <v>48.412284378022306</v>
      </c>
      <c r="M37" s="75">
        <v>6648.1572265625</v>
      </c>
      <c r="N37" s="75">
        <v>6499.9140625</v>
      </c>
      <c r="O37" s="76"/>
      <c r="P37" s="77"/>
      <c r="Q37" s="77"/>
      <c r="R37" s="48">
        <v>2</v>
      </c>
      <c r="S37" s="81"/>
      <c r="T37" s="81"/>
      <c r="U37" s="49">
        <v>1.005556</v>
      </c>
      <c r="V37" s="49">
        <v>0.005682</v>
      </c>
      <c r="W37" s="49">
        <v>0.00275</v>
      </c>
      <c r="X37" s="49">
        <v>0.323387</v>
      </c>
      <c r="Y37" s="49">
        <v>0</v>
      </c>
      <c r="Z37" s="49"/>
      <c r="AA37" s="72">
        <v>37</v>
      </c>
      <c r="AB37" s="72"/>
      <c r="AC37" s="73"/>
      <c r="AD37" s="79" t="s">
        <v>1268</v>
      </c>
      <c r="AE37" s="79" t="s">
        <v>1357</v>
      </c>
      <c r="AF37" s="79" t="s">
        <v>1444</v>
      </c>
      <c r="AG37" s="79" t="s">
        <v>1491</v>
      </c>
      <c r="AH37" s="79" t="s">
        <v>1580</v>
      </c>
      <c r="AI37" s="79">
        <v>661</v>
      </c>
      <c r="AJ37" s="79">
        <v>11</v>
      </c>
      <c r="AK37" s="79">
        <v>5</v>
      </c>
      <c r="AL37" s="79">
        <v>15</v>
      </c>
      <c r="AM37" s="79" t="s">
        <v>1728</v>
      </c>
      <c r="AN37" s="98" t="s">
        <v>1763</v>
      </c>
      <c r="AO37" s="79" t="str">
        <f>REPLACE(INDEX(GroupVertices[Group],MATCH(Vertices[[#This Row],[Vertex]],GroupVertices[Vertex],0)),1,1,"")</f>
        <v>4</v>
      </c>
      <c r="AP37" s="48">
        <v>0</v>
      </c>
      <c r="AQ37" s="49">
        <v>0</v>
      </c>
      <c r="AR37" s="48">
        <v>0</v>
      </c>
      <c r="AS37" s="49">
        <v>0</v>
      </c>
      <c r="AT37" s="48">
        <v>0</v>
      </c>
      <c r="AU37" s="49">
        <v>0</v>
      </c>
      <c r="AV37" s="48">
        <v>9</v>
      </c>
      <c r="AW37" s="49">
        <v>100</v>
      </c>
      <c r="AX37" s="48">
        <v>9</v>
      </c>
      <c r="AY37" s="2"/>
      <c r="AZ37" s="3"/>
      <c r="BA37" s="3"/>
      <c r="BB37" s="3"/>
      <c r="BC37" s="3"/>
    </row>
    <row r="38" spans="1:55" ht="15">
      <c r="A38" s="65" t="s">
        <v>210</v>
      </c>
      <c r="B38" s="66"/>
      <c r="C38" s="66" t="s">
        <v>65</v>
      </c>
      <c r="D38" s="67">
        <v>178.26480354450834</v>
      </c>
      <c r="E38" s="69">
        <v>93.1736613951609</v>
      </c>
      <c r="F38" s="96" t="s">
        <v>1672</v>
      </c>
      <c r="G38" s="66"/>
      <c r="H38" s="70" t="s">
        <v>1269</v>
      </c>
      <c r="I38" s="71"/>
      <c r="J38" s="71"/>
      <c r="K38" s="70" t="s">
        <v>1269</v>
      </c>
      <c r="L38" s="74">
        <v>2275.991112372708</v>
      </c>
      <c r="M38" s="75">
        <v>7291.64306640625</v>
      </c>
      <c r="N38" s="75">
        <v>5332.810546875</v>
      </c>
      <c r="O38" s="76"/>
      <c r="P38" s="77"/>
      <c r="Q38" s="77"/>
      <c r="R38" s="48">
        <v>16</v>
      </c>
      <c r="S38" s="81"/>
      <c r="T38" s="81"/>
      <c r="U38" s="49">
        <v>48.249752</v>
      </c>
      <c r="V38" s="49">
        <v>0.008065</v>
      </c>
      <c r="W38" s="49">
        <v>0.029034</v>
      </c>
      <c r="X38" s="49">
        <v>1.479866</v>
      </c>
      <c r="Y38" s="49">
        <v>0.44166666666666665</v>
      </c>
      <c r="Z38" s="49"/>
      <c r="AA38" s="72">
        <v>38</v>
      </c>
      <c r="AB38" s="72"/>
      <c r="AC38" s="73"/>
      <c r="AD38" s="79" t="s">
        <v>1269</v>
      </c>
      <c r="AE38" s="79"/>
      <c r="AF38" s="79" t="s">
        <v>1445</v>
      </c>
      <c r="AG38" s="79" t="s">
        <v>1513</v>
      </c>
      <c r="AH38" s="79" t="s">
        <v>1581</v>
      </c>
      <c r="AI38" s="79">
        <v>47348</v>
      </c>
      <c r="AJ38" s="79">
        <v>542</v>
      </c>
      <c r="AK38" s="79">
        <v>2141</v>
      </c>
      <c r="AL38" s="79">
        <v>87</v>
      </c>
      <c r="AM38" s="79" t="s">
        <v>1728</v>
      </c>
      <c r="AN38" s="98" t="s">
        <v>1764</v>
      </c>
      <c r="AO38" s="79" t="str">
        <f>REPLACE(INDEX(GroupVertices[Group],MATCH(Vertices[[#This Row],[Vertex]],GroupVertices[Vertex],0)),1,1,"")</f>
        <v>4</v>
      </c>
      <c r="AP38" s="48">
        <v>0</v>
      </c>
      <c r="AQ38" s="49">
        <v>0</v>
      </c>
      <c r="AR38" s="48">
        <v>0</v>
      </c>
      <c r="AS38" s="49">
        <v>0</v>
      </c>
      <c r="AT38" s="48">
        <v>0</v>
      </c>
      <c r="AU38" s="49">
        <v>0</v>
      </c>
      <c r="AV38" s="48">
        <v>10</v>
      </c>
      <c r="AW38" s="49">
        <v>100</v>
      </c>
      <c r="AX38" s="48">
        <v>10</v>
      </c>
      <c r="AY38" s="2"/>
      <c r="AZ38" s="3"/>
      <c r="BA38" s="3"/>
      <c r="BB38" s="3"/>
      <c r="BC38" s="3"/>
    </row>
    <row r="39" spans="1:55" ht="15">
      <c r="A39" s="65" t="s">
        <v>211</v>
      </c>
      <c r="B39" s="66"/>
      <c r="C39" s="66" t="s">
        <v>65</v>
      </c>
      <c r="D39" s="67">
        <v>162.1998868529351</v>
      </c>
      <c r="E39" s="69">
        <v>99.93508592574679</v>
      </c>
      <c r="F39" s="96" t="s">
        <v>1673</v>
      </c>
      <c r="G39" s="66"/>
      <c r="H39" s="70" t="s">
        <v>1270</v>
      </c>
      <c r="I39" s="71"/>
      <c r="J39" s="71"/>
      <c r="K39" s="70" t="s">
        <v>1270</v>
      </c>
      <c r="L39" s="74">
        <v>22.63369714611788</v>
      </c>
      <c r="M39" s="75">
        <v>7703.09228515625</v>
      </c>
      <c r="N39" s="75">
        <v>6666</v>
      </c>
      <c r="O39" s="76"/>
      <c r="P39" s="77"/>
      <c r="Q39" s="77"/>
      <c r="R39" s="48">
        <v>3</v>
      </c>
      <c r="S39" s="81"/>
      <c r="T39" s="81"/>
      <c r="U39" s="49">
        <v>0.458824</v>
      </c>
      <c r="V39" s="49">
        <v>0.005714</v>
      </c>
      <c r="W39" s="49">
        <v>0.005079</v>
      </c>
      <c r="X39" s="49">
        <v>0.400867</v>
      </c>
      <c r="Y39" s="49">
        <v>0.6666666666666666</v>
      </c>
      <c r="Z39" s="49"/>
      <c r="AA39" s="72">
        <v>39</v>
      </c>
      <c r="AB39" s="72"/>
      <c r="AC39" s="73"/>
      <c r="AD39" s="79" t="s">
        <v>1270</v>
      </c>
      <c r="AE39" s="79" t="s">
        <v>1358</v>
      </c>
      <c r="AF39" s="79" t="s">
        <v>1446</v>
      </c>
      <c r="AG39" s="79" t="s">
        <v>1514</v>
      </c>
      <c r="AH39" s="79" t="s">
        <v>1582</v>
      </c>
      <c r="AI39" s="79">
        <v>653</v>
      </c>
      <c r="AJ39" s="79">
        <v>24</v>
      </c>
      <c r="AK39" s="79">
        <v>15</v>
      </c>
      <c r="AL39" s="79">
        <v>2</v>
      </c>
      <c r="AM39" s="79" t="s">
        <v>1728</v>
      </c>
      <c r="AN39" s="98" t="s">
        <v>1765</v>
      </c>
      <c r="AO39" s="79" t="str">
        <f>REPLACE(INDEX(GroupVertices[Group],MATCH(Vertices[[#This Row],[Vertex]],GroupVertices[Vertex],0)),1,1,"")</f>
        <v>4</v>
      </c>
      <c r="AP39" s="48">
        <v>0</v>
      </c>
      <c r="AQ39" s="49">
        <v>0</v>
      </c>
      <c r="AR39" s="48">
        <v>0</v>
      </c>
      <c r="AS39" s="49">
        <v>0</v>
      </c>
      <c r="AT39" s="48">
        <v>0</v>
      </c>
      <c r="AU39" s="49">
        <v>0</v>
      </c>
      <c r="AV39" s="48">
        <v>5</v>
      </c>
      <c r="AW39" s="49">
        <v>100</v>
      </c>
      <c r="AX39" s="48">
        <v>5</v>
      </c>
      <c r="AY39" s="2"/>
      <c r="AZ39" s="3"/>
      <c r="BA39" s="3"/>
      <c r="BB39" s="3"/>
      <c r="BC39" s="3"/>
    </row>
    <row r="40" spans="1:55" ht="15">
      <c r="A40" s="65" t="s">
        <v>212</v>
      </c>
      <c r="B40" s="66"/>
      <c r="C40" s="66" t="s">
        <v>65</v>
      </c>
      <c r="D40" s="67">
        <v>169.87437227190767</v>
      </c>
      <c r="E40" s="69">
        <v>93.53306169349254</v>
      </c>
      <c r="F40" s="96" t="s">
        <v>1674</v>
      </c>
      <c r="G40" s="66"/>
      <c r="H40" s="70" t="s">
        <v>1271</v>
      </c>
      <c r="I40" s="71"/>
      <c r="J40" s="71"/>
      <c r="K40" s="70" t="s">
        <v>1271</v>
      </c>
      <c r="L40" s="74">
        <v>2156.21497294872</v>
      </c>
      <c r="M40" s="75">
        <v>7884.17724609375</v>
      </c>
      <c r="N40" s="75">
        <v>4738.8154296875</v>
      </c>
      <c r="O40" s="76"/>
      <c r="P40" s="77"/>
      <c r="Q40" s="77"/>
      <c r="R40" s="48">
        <v>18</v>
      </c>
      <c r="S40" s="81"/>
      <c r="T40" s="81"/>
      <c r="U40" s="49">
        <v>45.709448</v>
      </c>
      <c r="V40" s="49">
        <v>0.00813</v>
      </c>
      <c r="W40" s="49">
        <v>0.034733</v>
      </c>
      <c r="X40" s="49">
        <v>1.602864</v>
      </c>
      <c r="Y40" s="49">
        <v>0.49019607843137253</v>
      </c>
      <c r="Z40" s="49"/>
      <c r="AA40" s="72">
        <v>40</v>
      </c>
      <c r="AB40" s="72"/>
      <c r="AC40" s="73"/>
      <c r="AD40" s="79" t="s">
        <v>1271</v>
      </c>
      <c r="AE40" s="79" t="s">
        <v>1359</v>
      </c>
      <c r="AF40" s="79" t="s">
        <v>1447</v>
      </c>
      <c r="AG40" s="79" t="s">
        <v>1515</v>
      </c>
      <c r="AH40" s="79" t="s">
        <v>1583</v>
      </c>
      <c r="AI40" s="79">
        <v>22960</v>
      </c>
      <c r="AJ40" s="79">
        <v>383</v>
      </c>
      <c r="AK40" s="79">
        <v>93</v>
      </c>
      <c r="AL40" s="79">
        <v>469</v>
      </c>
      <c r="AM40" s="79" t="s">
        <v>1728</v>
      </c>
      <c r="AN40" s="98" t="s">
        <v>1766</v>
      </c>
      <c r="AO40" s="79" t="str">
        <f>REPLACE(INDEX(GroupVertices[Group],MATCH(Vertices[[#This Row],[Vertex]],GroupVertices[Vertex],0)),1,1,"")</f>
        <v>4</v>
      </c>
      <c r="AP40" s="48">
        <v>0</v>
      </c>
      <c r="AQ40" s="49">
        <v>0</v>
      </c>
      <c r="AR40" s="48">
        <v>0</v>
      </c>
      <c r="AS40" s="49">
        <v>0</v>
      </c>
      <c r="AT40" s="48">
        <v>0</v>
      </c>
      <c r="AU40" s="49">
        <v>0</v>
      </c>
      <c r="AV40" s="48">
        <v>10</v>
      </c>
      <c r="AW40" s="49">
        <v>100</v>
      </c>
      <c r="AX40" s="48">
        <v>10</v>
      </c>
      <c r="AY40" s="2"/>
      <c r="AZ40" s="3"/>
      <c r="BA40" s="3"/>
      <c r="BB40" s="3"/>
      <c r="BC40" s="3"/>
    </row>
    <row r="41" spans="1:55" ht="15">
      <c r="A41" s="65" t="s">
        <v>213</v>
      </c>
      <c r="B41" s="66"/>
      <c r="C41" s="66" t="s">
        <v>65</v>
      </c>
      <c r="D41" s="67">
        <v>166.28535394175472</v>
      </c>
      <c r="E41" s="69">
        <v>96.43239195101359</v>
      </c>
      <c r="F41" s="96" t="s">
        <v>1675</v>
      </c>
      <c r="G41" s="66"/>
      <c r="H41" s="70" t="s">
        <v>1272</v>
      </c>
      <c r="I41" s="71"/>
      <c r="J41" s="71"/>
      <c r="K41" s="70" t="s">
        <v>1272</v>
      </c>
      <c r="L41" s="74">
        <v>1189.964842458873</v>
      </c>
      <c r="M41" s="75">
        <v>6996.681640625</v>
      </c>
      <c r="N41" s="75">
        <v>5109.0517578125</v>
      </c>
      <c r="O41" s="76"/>
      <c r="P41" s="77"/>
      <c r="Q41" s="77"/>
      <c r="R41" s="48">
        <v>15</v>
      </c>
      <c r="S41" s="81"/>
      <c r="T41" s="81"/>
      <c r="U41" s="49">
        <v>25.216476</v>
      </c>
      <c r="V41" s="49">
        <v>0.00813</v>
      </c>
      <c r="W41" s="49">
        <v>0.030843</v>
      </c>
      <c r="X41" s="49">
        <v>1.371594</v>
      </c>
      <c r="Y41" s="49">
        <v>0.5904761904761905</v>
      </c>
      <c r="Z41" s="49"/>
      <c r="AA41" s="72">
        <v>41</v>
      </c>
      <c r="AB41" s="72"/>
      <c r="AC41" s="73"/>
      <c r="AD41" s="79" t="s">
        <v>1272</v>
      </c>
      <c r="AE41" s="79" t="s">
        <v>1360</v>
      </c>
      <c r="AF41" s="79"/>
      <c r="AG41" s="79" t="s">
        <v>1516</v>
      </c>
      <c r="AH41" s="79" t="s">
        <v>1584</v>
      </c>
      <c r="AI41" s="79">
        <v>12528</v>
      </c>
      <c r="AJ41" s="79">
        <v>310</v>
      </c>
      <c r="AK41" s="79">
        <v>39</v>
      </c>
      <c r="AL41" s="79">
        <v>149</v>
      </c>
      <c r="AM41" s="79" t="s">
        <v>1728</v>
      </c>
      <c r="AN41" s="98" t="s">
        <v>1767</v>
      </c>
      <c r="AO41" s="79" t="str">
        <f>REPLACE(INDEX(GroupVertices[Group],MATCH(Vertices[[#This Row],[Vertex]],GroupVertices[Vertex],0)),1,1,"")</f>
        <v>4</v>
      </c>
      <c r="AP41" s="48">
        <v>0</v>
      </c>
      <c r="AQ41" s="49">
        <v>0</v>
      </c>
      <c r="AR41" s="48">
        <v>0</v>
      </c>
      <c r="AS41" s="49">
        <v>0</v>
      </c>
      <c r="AT41" s="48">
        <v>0</v>
      </c>
      <c r="AU41" s="49">
        <v>0</v>
      </c>
      <c r="AV41" s="48">
        <v>16</v>
      </c>
      <c r="AW41" s="49">
        <v>100</v>
      </c>
      <c r="AX41" s="48">
        <v>16</v>
      </c>
      <c r="AY41" s="2"/>
      <c r="AZ41" s="3"/>
      <c r="BA41" s="3"/>
      <c r="BB41" s="3"/>
      <c r="BC41" s="3"/>
    </row>
    <row r="42" spans="1:55" ht="15">
      <c r="A42" s="65" t="s">
        <v>214</v>
      </c>
      <c r="B42" s="66"/>
      <c r="C42" s="66" t="s">
        <v>65</v>
      </c>
      <c r="D42" s="67">
        <v>178.23315192579918</v>
      </c>
      <c r="E42" s="69">
        <v>85.22623373476168</v>
      </c>
      <c r="F42" s="96" t="s">
        <v>1676</v>
      </c>
      <c r="G42" s="66"/>
      <c r="H42" s="70" t="s">
        <v>1273</v>
      </c>
      <c r="I42" s="71"/>
      <c r="J42" s="71"/>
      <c r="K42" s="70" t="s">
        <v>1273</v>
      </c>
      <c r="L42" s="74">
        <v>4924.6038373284255</v>
      </c>
      <c r="M42" s="75">
        <v>7473.92236328125</v>
      </c>
      <c r="N42" s="75">
        <v>4944.12744140625</v>
      </c>
      <c r="O42" s="76"/>
      <c r="P42" s="77"/>
      <c r="Q42" s="77"/>
      <c r="R42" s="48">
        <v>23</v>
      </c>
      <c r="S42" s="81"/>
      <c r="T42" s="81"/>
      <c r="U42" s="49">
        <v>104.423557</v>
      </c>
      <c r="V42" s="49">
        <v>0.008929</v>
      </c>
      <c r="W42" s="49">
        <v>0.042957</v>
      </c>
      <c r="X42" s="49">
        <v>2.049982</v>
      </c>
      <c r="Y42" s="49">
        <v>0.4189723320158103</v>
      </c>
      <c r="Z42" s="49"/>
      <c r="AA42" s="72">
        <v>42</v>
      </c>
      <c r="AB42" s="72"/>
      <c r="AC42" s="73"/>
      <c r="AD42" s="79" t="s">
        <v>1273</v>
      </c>
      <c r="AE42" s="79" t="s">
        <v>1361</v>
      </c>
      <c r="AF42" s="79" t="s">
        <v>1448</v>
      </c>
      <c r="AG42" s="79" t="s">
        <v>1499</v>
      </c>
      <c r="AH42" s="79" t="s">
        <v>1585</v>
      </c>
      <c r="AI42" s="79">
        <v>47256</v>
      </c>
      <c r="AJ42" s="79">
        <v>418</v>
      </c>
      <c r="AK42" s="79">
        <v>157</v>
      </c>
      <c r="AL42" s="79">
        <v>322</v>
      </c>
      <c r="AM42" s="79" t="s">
        <v>1728</v>
      </c>
      <c r="AN42" s="98" t="s">
        <v>1768</v>
      </c>
      <c r="AO42" s="79" t="str">
        <f>REPLACE(INDEX(GroupVertices[Group],MATCH(Vertices[[#This Row],[Vertex]],GroupVertices[Vertex],0)),1,1,"")</f>
        <v>4</v>
      </c>
      <c r="AP42" s="48">
        <v>1</v>
      </c>
      <c r="AQ42" s="49">
        <v>9.090909090909092</v>
      </c>
      <c r="AR42" s="48">
        <v>0</v>
      </c>
      <c r="AS42" s="49">
        <v>0</v>
      </c>
      <c r="AT42" s="48">
        <v>0</v>
      </c>
      <c r="AU42" s="49">
        <v>0</v>
      </c>
      <c r="AV42" s="48">
        <v>10</v>
      </c>
      <c r="AW42" s="49">
        <v>90.9090909090909</v>
      </c>
      <c r="AX42" s="48">
        <v>11</v>
      </c>
      <c r="AY42" s="2"/>
      <c r="AZ42" s="3"/>
      <c r="BA42" s="3"/>
      <c r="BB42" s="3"/>
      <c r="BC42" s="3"/>
    </row>
    <row r="43" spans="1:55" ht="15">
      <c r="A43" s="65" t="s">
        <v>215</v>
      </c>
      <c r="B43" s="66"/>
      <c r="C43" s="66" t="s">
        <v>65</v>
      </c>
      <c r="D43" s="67">
        <v>224.39703781312505</v>
      </c>
      <c r="E43" s="69">
        <v>98.21584496549376</v>
      </c>
      <c r="F43" s="96" t="s">
        <v>1677</v>
      </c>
      <c r="G43" s="66"/>
      <c r="H43" s="70" t="s">
        <v>1274</v>
      </c>
      <c r="I43" s="71"/>
      <c r="J43" s="71"/>
      <c r="K43" s="70" t="s">
        <v>1274</v>
      </c>
      <c r="L43" s="74">
        <v>595.5994011664483</v>
      </c>
      <c r="M43" s="75">
        <v>7889.4609375</v>
      </c>
      <c r="N43" s="75">
        <v>5805.45361328125</v>
      </c>
      <c r="O43" s="76"/>
      <c r="P43" s="77"/>
      <c r="Q43" s="77"/>
      <c r="R43" s="48">
        <v>9</v>
      </c>
      <c r="S43" s="81"/>
      <c r="T43" s="81"/>
      <c r="U43" s="49">
        <v>12.610719</v>
      </c>
      <c r="V43" s="49">
        <v>0.006993</v>
      </c>
      <c r="W43" s="49">
        <v>0.015258</v>
      </c>
      <c r="X43" s="49">
        <v>0.900532</v>
      </c>
      <c r="Y43" s="49">
        <v>0.4722222222222222</v>
      </c>
      <c r="Z43" s="49"/>
      <c r="AA43" s="72">
        <v>43</v>
      </c>
      <c r="AB43" s="72"/>
      <c r="AC43" s="73"/>
      <c r="AD43" s="79" t="s">
        <v>1274</v>
      </c>
      <c r="AE43" s="79" t="s">
        <v>1362</v>
      </c>
      <c r="AF43" s="79" t="s">
        <v>1449</v>
      </c>
      <c r="AG43" s="79" t="s">
        <v>1515</v>
      </c>
      <c r="AH43" s="79" t="s">
        <v>1586</v>
      </c>
      <c r="AI43" s="79">
        <v>181438</v>
      </c>
      <c r="AJ43" s="79">
        <v>2543</v>
      </c>
      <c r="AK43" s="79">
        <v>1076</v>
      </c>
      <c r="AL43" s="79">
        <v>5412</v>
      </c>
      <c r="AM43" s="79" t="s">
        <v>1728</v>
      </c>
      <c r="AN43" s="98" t="s">
        <v>1769</v>
      </c>
      <c r="AO43" s="79" t="str">
        <f>REPLACE(INDEX(GroupVertices[Group],MATCH(Vertices[[#This Row],[Vertex]],GroupVertices[Vertex],0)),1,1,"")</f>
        <v>4</v>
      </c>
      <c r="AP43" s="48">
        <v>0</v>
      </c>
      <c r="AQ43" s="49">
        <v>0</v>
      </c>
      <c r="AR43" s="48">
        <v>0</v>
      </c>
      <c r="AS43" s="49">
        <v>0</v>
      </c>
      <c r="AT43" s="48">
        <v>0</v>
      </c>
      <c r="AU43" s="49">
        <v>0</v>
      </c>
      <c r="AV43" s="48">
        <v>10</v>
      </c>
      <c r="AW43" s="49">
        <v>100</v>
      </c>
      <c r="AX43" s="48">
        <v>10</v>
      </c>
      <c r="AY43" s="2"/>
      <c r="AZ43" s="3"/>
      <c r="BA43" s="3"/>
      <c r="BB43" s="3"/>
      <c r="BC43" s="3"/>
    </row>
    <row r="44" spans="1:55" ht="15">
      <c r="A44" s="65" t="s">
        <v>216</v>
      </c>
      <c r="B44" s="66"/>
      <c r="C44" s="66" t="s">
        <v>65</v>
      </c>
      <c r="D44" s="67">
        <v>171.2749563997885</v>
      </c>
      <c r="E44" s="69">
        <v>77.73526750304262</v>
      </c>
      <c r="F44" s="96" t="s">
        <v>1678</v>
      </c>
      <c r="G44" s="66"/>
      <c r="H44" s="70" t="s">
        <v>1275</v>
      </c>
      <c r="I44" s="71"/>
      <c r="J44" s="71"/>
      <c r="K44" s="70" t="s">
        <v>1275</v>
      </c>
      <c r="L44" s="74">
        <v>7421.0931834859975</v>
      </c>
      <c r="M44" s="75">
        <v>7689.78955078125</v>
      </c>
      <c r="N44" s="75">
        <v>5422.23828125</v>
      </c>
      <c r="O44" s="76"/>
      <c r="P44" s="77"/>
      <c r="Q44" s="77"/>
      <c r="R44" s="48">
        <v>20</v>
      </c>
      <c r="S44" s="81"/>
      <c r="T44" s="81"/>
      <c r="U44" s="49">
        <v>157.371013</v>
      </c>
      <c r="V44" s="49">
        <v>0.008065</v>
      </c>
      <c r="W44" s="49">
        <v>0.029722</v>
      </c>
      <c r="X44" s="49">
        <v>1.940141</v>
      </c>
      <c r="Y44" s="49">
        <v>0.29473684210526313</v>
      </c>
      <c r="Z44" s="49"/>
      <c r="AA44" s="72">
        <v>44</v>
      </c>
      <c r="AB44" s="72"/>
      <c r="AC44" s="73"/>
      <c r="AD44" s="79" t="s">
        <v>1275</v>
      </c>
      <c r="AE44" s="79" t="s">
        <v>1363</v>
      </c>
      <c r="AF44" s="79" t="s">
        <v>1450</v>
      </c>
      <c r="AG44" s="79" t="s">
        <v>1517</v>
      </c>
      <c r="AH44" s="79" t="s">
        <v>1587</v>
      </c>
      <c r="AI44" s="79">
        <v>27031</v>
      </c>
      <c r="AJ44" s="79">
        <v>381</v>
      </c>
      <c r="AK44" s="79">
        <v>675</v>
      </c>
      <c r="AL44" s="79">
        <v>88</v>
      </c>
      <c r="AM44" s="79" t="s">
        <v>1728</v>
      </c>
      <c r="AN44" s="98" t="s">
        <v>1770</v>
      </c>
      <c r="AO44" s="79" t="str">
        <f>REPLACE(INDEX(GroupVertices[Group],MATCH(Vertices[[#This Row],[Vertex]],GroupVertices[Vertex],0)),1,1,"")</f>
        <v>4</v>
      </c>
      <c r="AP44" s="48">
        <v>0</v>
      </c>
      <c r="AQ44" s="49">
        <v>0</v>
      </c>
      <c r="AR44" s="48">
        <v>0</v>
      </c>
      <c r="AS44" s="49">
        <v>0</v>
      </c>
      <c r="AT44" s="48">
        <v>0</v>
      </c>
      <c r="AU44" s="49">
        <v>0</v>
      </c>
      <c r="AV44" s="48">
        <v>10</v>
      </c>
      <c r="AW44" s="49">
        <v>100</v>
      </c>
      <c r="AX44" s="48">
        <v>10</v>
      </c>
      <c r="AY44" s="2"/>
      <c r="AZ44" s="3"/>
      <c r="BA44" s="3"/>
      <c r="BB44" s="3"/>
      <c r="BC44" s="3"/>
    </row>
    <row r="45" spans="1:55" ht="15">
      <c r="A45" s="65" t="s">
        <v>217</v>
      </c>
      <c r="B45" s="66"/>
      <c r="C45" s="66" t="s">
        <v>65</v>
      </c>
      <c r="D45" s="67">
        <v>257.5490120569775</v>
      </c>
      <c r="E45" s="69">
        <v>96.92928829010742</v>
      </c>
      <c r="F45" s="96" t="s">
        <v>1679</v>
      </c>
      <c r="G45" s="66"/>
      <c r="H45" s="70" t="s">
        <v>1276</v>
      </c>
      <c r="I45" s="71"/>
      <c r="J45" s="71"/>
      <c r="K45" s="70" t="s">
        <v>1276</v>
      </c>
      <c r="L45" s="74">
        <v>1024.3658558501998</v>
      </c>
      <c r="M45" s="75">
        <v>8132.8447265625</v>
      </c>
      <c r="N45" s="75">
        <v>5800.990234375</v>
      </c>
      <c r="O45" s="76"/>
      <c r="P45" s="77"/>
      <c r="Q45" s="77"/>
      <c r="R45" s="48">
        <v>10</v>
      </c>
      <c r="S45" s="81"/>
      <c r="T45" s="81"/>
      <c r="U45" s="49">
        <v>21.704326</v>
      </c>
      <c r="V45" s="49">
        <v>0.006849</v>
      </c>
      <c r="W45" s="49">
        <v>0.017901</v>
      </c>
      <c r="X45" s="49">
        <v>1.00238</v>
      </c>
      <c r="Y45" s="49">
        <v>0.4666666666666667</v>
      </c>
      <c r="Z45" s="49"/>
      <c r="AA45" s="72">
        <v>45</v>
      </c>
      <c r="AB45" s="72"/>
      <c r="AC45" s="73"/>
      <c r="AD45" s="79" t="s">
        <v>1276</v>
      </c>
      <c r="AE45" s="79" t="s">
        <v>1364</v>
      </c>
      <c r="AF45" s="79" t="s">
        <v>1451</v>
      </c>
      <c r="AG45" s="79" t="s">
        <v>1518</v>
      </c>
      <c r="AH45" s="79" t="s">
        <v>1588</v>
      </c>
      <c r="AI45" s="79">
        <v>277799</v>
      </c>
      <c r="AJ45" s="79">
        <v>4097</v>
      </c>
      <c r="AK45" s="79">
        <v>14200</v>
      </c>
      <c r="AL45" s="79">
        <v>1283</v>
      </c>
      <c r="AM45" s="79" t="s">
        <v>1728</v>
      </c>
      <c r="AN45" s="98" t="s">
        <v>1771</v>
      </c>
      <c r="AO45" s="79" t="str">
        <f>REPLACE(INDEX(GroupVertices[Group],MATCH(Vertices[[#This Row],[Vertex]],GroupVertices[Vertex],0)),1,1,"")</f>
        <v>4</v>
      </c>
      <c r="AP45" s="48">
        <v>0</v>
      </c>
      <c r="AQ45" s="49">
        <v>0</v>
      </c>
      <c r="AR45" s="48">
        <v>0</v>
      </c>
      <c r="AS45" s="49">
        <v>0</v>
      </c>
      <c r="AT45" s="48">
        <v>0</v>
      </c>
      <c r="AU45" s="49">
        <v>0</v>
      </c>
      <c r="AV45" s="48">
        <v>11</v>
      </c>
      <c r="AW45" s="49">
        <v>100</v>
      </c>
      <c r="AX45" s="48">
        <v>11</v>
      </c>
      <c r="AY45" s="2"/>
      <c r="AZ45" s="3"/>
      <c r="BA45" s="3"/>
      <c r="BB45" s="3"/>
      <c r="BC45" s="3"/>
    </row>
    <row r="46" spans="1:55" ht="15">
      <c r="A46" s="65" t="s">
        <v>235</v>
      </c>
      <c r="B46" s="66"/>
      <c r="C46" s="66" t="s">
        <v>65</v>
      </c>
      <c r="D46" s="67">
        <v>162.85149735114345</v>
      </c>
      <c r="E46" s="69">
        <v>93.78082354720985</v>
      </c>
      <c r="F46" s="96" t="s">
        <v>1680</v>
      </c>
      <c r="G46" s="66"/>
      <c r="H46" s="70" t="s">
        <v>1277</v>
      </c>
      <c r="I46" s="71"/>
      <c r="J46" s="71"/>
      <c r="K46" s="70" t="s">
        <v>1277</v>
      </c>
      <c r="L46" s="74">
        <v>2073.644205833196</v>
      </c>
      <c r="M46" s="75">
        <v>8837.2421875</v>
      </c>
      <c r="N46" s="75">
        <v>3764.6083984375</v>
      </c>
      <c r="O46" s="76"/>
      <c r="P46" s="77"/>
      <c r="Q46" s="77"/>
      <c r="R46" s="48">
        <v>19</v>
      </c>
      <c r="S46" s="81"/>
      <c r="T46" s="81"/>
      <c r="U46" s="49">
        <v>43.958224</v>
      </c>
      <c r="V46" s="49">
        <v>0.008264</v>
      </c>
      <c r="W46" s="49">
        <v>0.038813</v>
      </c>
      <c r="X46" s="49">
        <v>1.67088</v>
      </c>
      <c r="Y46" s="49">
        <v>0.5321637426900585</v>
      </c>
      <c r="Z46" s="49"/>
      <c r="AA46" s="72">
        <v>46</v>
      </c>
      <c r="AB46" s="72"/>
      <c r="AC46" s="73"/>
      <c r="AD46" s="79" t="s">
        <v>1277</v>
      </c>
      <c r="AE46" s="79" t="s">
        <v>1365</v>
      </c>
      <c r="AF46" s="79" t="s">
        <v>1452</v>
      </c>
      <c r="AG46" s="79" t="s">
        <v>1519</v>
      </c>
      <c r="AH46" s="79" t="s">
        <v>1589</v>
      </c>
      <c r="AI46" s="79">
        <v>2547</v>
      </c>
      <c r="AJ46" s="79">
        <v>23</v>
      </c>
      <c r="AK46" s="79">
        <v>3</v>
      </c>
      <c r="AL46" s="79">
        <v>73</v>
      </c>
      <c r="AM46" s="79" t="s">
        <v>1728</v>
      </c>
      <c r="AN46" s="98" t="s">
        <v>1772</v>
      </c>
      <c r="AO46" s="79" t="str">
        <f>REPLACE(INDEX(GroupVertices[Group],MATCH(Vertices[[#This Row],[Vertex]],GroupVertices[Vertex],0)),1,1,"")</f>
        <v>5</v>
      </c>
      <c r="AP46" s="48">
        <v>0</v>
      </c>
      <c r="AQ46" s="49">
        <v>0</v>
      </c>
      <c r="AR46" s="48">
        <v>0</v>
      </c>
      <c r="AS46" s="49">
        <v>0</v>
      </c>
      <c r="AT46" s="48">
        <v>0</v>
      </c>
      <c r="AU46" s="49">
        <v>0</v>
      </c>
      <c r="AV46" s="48">
        <v>10</v>
      </c>
      <c r="AW46" s="49">
        <v>100</v>
      </c>
      <c r="AX46" s="48">
        <v>10</v>
      </c>
      <c r="AY46" s="2"/>
      <c r="AZ46" s="3"/>
      <c r="BA46" s="3"/>
      <c r="BB46" s="3"/>
      <c r="BC46" s="3"/>
    </row>
    <row r="47" spans="1:55" ht="15">
      <c r="A47" s="65" t="s">
        <v>218</v>
      </c>
      <c r="B47" s="66"/>
      <c r="C47" s="66" t="s">
        <v>65</v>
      </c>
      <c r="D47" s="67">
        <v>162.07087210276183</v>
      </c>
      <c r="E47" s="69">
        <v>100</v>
      </c>
      <c r="F47" s="96" t="s">
        <v>1681</v>
      </c>
      <c r="G47" s="66"/>
      <c r="H47" s="70" t="s">
        <v>1278</v>
      </c>
      <c r="I47" s="71"/>
      <c r="J47" s="71"/>
      <c r="K47" s="70" t="s">
        <v>1278</v>
      </c>
      <c r="L47" s="74">
        <v>1</v>
      </c>
      <c r="M47" s="75">
        <v>5512.06298828125</v>
      </c>
      <c r="N47" s="75">
        <v>3333</v>
      </c>
      <c r="O47" s="76"/>
      <c r="P47" s="77"/>
      <c r="Q47" s="77"/>
      <c r="R47" s="48">
        <v>2</v>
      </c>
      <c r="S47" s="81"/>
      <c r="T47" s="81"/>
      <c r="U47" s="49">
        <v>0</v>
      </c>
      <c r="V47" s="49">
        <v>0.005848</v>
      </c>
      <c r="W47" s="49">
        <v>0.003786</v>
      </c>
      <c r="X47" s="49">
        <v>0.315682</v>
      </c>
      <c r="Y47" s="49">
        <v>1</v>
      </c>
      <c r="Z47" s="49"/>
      <c r="AA47" s="72">
        <v>47</v>
      </c>
      <c r="AB47" s="72"/>
      <c r="AC47" s="73"/>
      <c r="AD47" s="79" t="s">
        <v>1278</v>
      </c>
      <c r="AE47" s="79"/>
      <c r="AF47" s="79"/>
      <c r="AG47" s="79" t="s">
        <v>1520</v>
      </c>
      <c r="AH47" s="79" t="s">
        <v>1590</v>
      </c>
      <c r="AI47" s="79">
        <v>278</v>
      </c>
      <c r="AJ47" s="79">
        <v>8</v>
      </c>
      <c r="AK47" s="79">
        <v>7</v>
      </c>
      <c r="AL47" s="79">
        <v>0</v>
      </c>
      <c r="AM47" s="79" t="s">
        <v>1728</v>
      </c>
      <c r="AN47" s="98" t="s">
        <v>1773</v>
      </c>
      <c r="AO47" s="79" t="str">
        <f>REPLACE(INDEX(GroupVertices[Group],MATCH(Vertices[[#This Row],[Vertex]],GroupVertices[Vertex],0)),1,1,"")</f>
        <v>3</v>
      </c>
      <c r="AP47" s="48">
        <v>0</v>
      </c>
      <c r="AQ47" s="49">
        <v>0</v>
      </c>
      <c r="AR47" s="48">
        <v>0</v>
      </c>
      <c r="AS47" s="49">
        <v>0</v>
      </c>
      <c r="AT47" s="48">
        <v>0</v>
      </c>
      <c r="AU47" s="49">
        <v>0</v>
      </c>
      <c r="AV47" s="48">
        <v>9</v>
      </c>
      <c r="AW47" s="49">
        <v>100</v>
      </c>
      <c r="AX47" s="48">
        <v>9</v>
      </c>
      <c r="AY47" s="2"/>
      <c r="AZ47" s="3"/>
      <c r="BA47" s="3"/>
      <c r="BB47" s="3"/>
      <c r="BC47" s="3"/>
    </row>
    <row r="48" spans="1:55" ht="15">
      <c r="A48" s="65" t="s">
        <v>219</v>
      </c>
      <c r="B48" s="66"/>
      <c r="C48" s="66" t="s">
        <v>65</v>
      </c>
      <c r="D48" s="67">
        <v>280.384622837643</v>
      </c>
      <c r="E48" s="69">
        <v>97.86195415201811</v>
      </c>
      <c r="F48" s="96" t="s">
        <v>1682</v>
      </c>
      <c r="G48" s="66"/>
      <c r="H48" s="70" t="s">
        <v>1279</v>
      </c>
      <c r="I48" s="71"/>
      <c r="J48" s="71"/>
      <c r="K48" s="70" t="s">
        <v>1279</v>
      </c>
      <c r="L48" s="74">
        <v>713.5394129374274</v>
      </c>
      <c r="M48" s="75">
        <v>3082.19775390625</v>
      </c>
      <c r="N48" s="75">
        <v>3594.109375</v>
      </c>
      <c r="O48" s="76"/>
      <c r="P48" s="77"/>
      <c r="Q48" s="77"/>
      <c r="R48" s="48">
        <v>8</v>
      </c>
      <c r="S48" s="81"/>
      <c r="T48" s="81"/>
      <c r="U48" s="49">
        <v>15.112081</v>
      </c>
      <c r="V48" s="49">
        <v>0.006993</v>
      </c>
      <c r="W48" s="49">
        <v>0.010531</v>
      </c>
      <c r="X48" s="49">
        <v>0.852107</v>
      </c>
      <c r="Y48" s="49">
        <v>0.2857142857142857</v>
      </c>
      <c r="Z48" s="49"/>
      <c r="AA48" s="72">
        <v>48</v>
      </c>
      <c r="AB48" s="72"/>
      <c r="AC48" s="73"/>
      <c r="AD48" s="79" t="s">
        <v>1279</v>
      </c>
      <c r="AE48" s="79" t="s">
        <v>1366</v>
      </c>
      <c r="AF48" s="79" t="s">
        <v>1453</v>
      </c>
      <c r="AG48" s="79" t="s">
        <v>1489</v>
      </c>
      <c r="AH48" s="79" t="s">
        <v>1591</v>
      </c>
      <c r="AI48" s="79">
        <v>344174</v>
      </c>
      <c r="AJ48" s="79">
        <v>4158</v>
      </c>
      <c r="AK48" s="79">
        <v>1946</v>
      </c>
      <c r="AL48" s="79">
        <v>6621</v>
      </c>
      <c r="AM48" s="79" t="s">
        <v>1728</v>
      </c>
      <c r="AN48" s="98" t="s">
        <v>1774</v>
      </c>
      <c r="AO48" s="79" t="str">
        <f>REPLACE(INDEX(GroupVertices[Group],MATCH(Vertices[[#This Row],[Vertex]],GroupVertices[Vertex],0)),1,1,"")</f>
        <v>2</v>
      </c>
      <c r="AP48" s="48">
        <v>0</v>
      </c>
      <c r="AQ48" s="49">
        <v>0</v>
      </c>
      <c r="AR48" s="48">
        <v>0</v>
      </c>
      <c r="AS48" s="49">
        <v>0</v>
      </c>
      <c r="AT48" s="48">
        <v>0</v>
      </c>
      <c r="AU48" s="49">
        <v>0</v>
      </c>
      <c r="AV48" s="48">
        <v>13</v>
      </c>
      <c r="AW48" s="49">
        <v>100</v>
      </c>
      <c r="AX48" s="48">
        <v>13</v>
      </c>
      <c r="AY48" s="2"/>
      <c r="AZ48" s="3"/>
      <c r="BA48" s="3"/>
      <c r="BB48" s="3"/>
      <c r="BC48" s="3"/>
    </row>
    <row r="49" spans="1:55" ht="15">
      <c r="A49" s="65" t="s">
        <v>225</v>
      </c>
      <c r="B49" s="66"/>
      <c r="C49" s="66" t="s">
        <v>65</v>
      </c>
      <c r="D49" s="67">
        <v>186.08447356234257</v>
      </c>
      <c r="E49" s="69">
        <v>84.16695073734574</v>
      </c>
      <c r="F49" s="96" t="s">
        <v>1683</v>
      </c>
      <c r="G49" s="66"/>
      <c r="H49" s="70" t="s">
        <v>1280</v>
      </c>
      <c r="I49" s="71"/>
      <c r="J49" s="71"/>
      <c r="K49" s="70" t="s">
        <v>1280</v>
      </c>
      <c r="L49" s="74">
        <v>5277.627550933908</v>
      </c>
      <c r="M49" s="75">
        <v>7917.19287109375</v>
      </c>
      <c r="N49" s="75">
        <v>4210.04248046875</v>
      </c>
      <c r="O49" s="76"/>
      <c r="P49" s="77"/>
      <c r="Q49" s="77"/>
      <c r="R49" s="48">
        <v>16</v>
      </c>
      <c r="S49" s="81"/>
      <c r="T49" s="81"/>
      <c r="U49" s="49">
        <v>111.910754</v>
      </c>
      <c r="V49" s="49">
        <v>0.008333</v>
      </c>
      <c r="W49" s="49">
        <v>0.027452</v>
      </c>
      <c r="X49" s="49">
        <v>1.535992</v>
      </c>
      <c r="Y49" s="49">
        <v>0.35</v>
      </c>
      <c r="Z49" s="49"/>
      <c r="AA49" s="72">
        <v>49</v>
      </c>
      <c r="AB49" s="72"/>
      <c r="AC49" s="73"/>
      <c r="AD49" s="79" t="s">
        <v>1280</v>
      </c>
      <c r="AE49" s="79" t="s">
        <v>1367</v>
      </c>
      <c r="AF49" s="79" t="s">
        <v>1454</v>
      </c>
      <c r="AG49" s="79" t="s">
        <v>1493</v>
      </c>
      <c r="AH49" s="79" t="s">
        <v>1592</v>
      </c>
      <c r="AI49" s="79">
        <v>70077</v>
      </c>
      <c r="AJ49" s="79">
        <v>1145</v>
      </c>
      <c r="AK49" s="79">
        <v>253</v>
      </c>
      <c r="AL49" s="79">
        <v>1700</v>
      </c>
      <c r="AM49" s="79" t="s">
        <v>1728</v>
      </c>
      <c r="AN49" s="98" t="s">
        <v>1775</v>
      </c>
      <c r="AO49" s="79" t="str">
        <f>REPLACE(INDEX(GroupVertices[Group],MATCH(Vertices[[#This Row],[Vertex]],GroupVertices[Vertex],0)),1,1,"")</f>
        <v>4</v>
      </c>
      <c r="AP49" s="48">
        <v>0</v>
      </c>
      <c r="AQ49" s="49">
        <v>0</v>
      </c>
      <c r="AR49" s="48">
        <v>0</v>
      </c>
      <c r="AS49" s="49">
        <v>0</v>
      </c>
      <c r="AT49" s="48">
        <v>0</v>
      </c>
      <c r="AU49" s="49">
        <v>0</v>
      </c>
      <c r="AV49" s="48">
        <v>5</v>
      </c>
      <c r="AW49" s="49">
        <v>100</v>
      </c>
      <c r="AX49" s="48">
        <v>5</v>
      </c>
      <c r="AY49" s="2"/>
      <c r="AZ49" s="3"/>
      <c r="BA49" s="3"/>
      <c r="BB49" s="3"/>
      <c r="BC49" s="3"/>
    </row>
    <row r="50" spans="1:55" ht="15">
      <c r="A50" s="65" t="s">
        <v>233</v>
      </c>
      <c r="B50" s="66"/>
      <c r="C50" s="66" t="s">
        <v>65</v>
      </c>
      <c r="D50" s="67">
        <v>162.2938095910612</v>
      </c>
      <c r="E50" s="69">
        <v>99.16967357620344</v>
      </c>
      <c r="F50" s="96" t="s">
        <v>1684</v>
      </c>
      <c r="G50" s="66"/>
      <c r="H50" s="70" t="s">
        <v>1281</v>
      </c>
      <c r="I50" s="71"/>
      <c r="J50" s="71"/>
      <c r="K50" s="70" t="s">
        <v>1281</v>
      </c>
      <c r="L50" s="74">
        <v>277.72011950393625</v>
      </c>
      <c r="M50" s="75">
        <v>8533.53125</v>
      </c>
      <c r="N50" s="75">
        <v>4870.60888671875</v>
      </c>
      <c r="O50" s="76"/>
      <c r="P50" s="77"/>
      <c r="Q50" s="77"/>
      <c r="R50" s="48">
        <v>11</v>
      </c>
      <c r="S50" s="81"/>
      <c r="T50" s="81"/>
      <c r="U50" s="49">
        <v>5.868892</v>
      </c>
      <c r="V50" s="49">
        <v>0.007092</v>
      </c>
      <c r="W50" s="49">
        <v>0.022876</v>
      </c>
      <c r="X50" s="49">
        <v>1.024229</v>
      </c>
      <c r="Y50" s="49">
        <v>0.8181818181818182</v>
      </c>
      <c r="Z50" s="49"/>
      <c r="AA50" s="72">
        <v>50</v>
      </c>
      <c r="AB50" s="72"/>
      <c r="AC50" s="73"/>
      <c r="AD50" s="79" t="s">
        <v>1281</v>
      </c>
      <c r="AE50" s="79" t="s">
        <v>1368</v>
      </c>
      <c r="AF50" s="79"/>
      <c r="AG50" s="79" t="s">
        <v>1521</v>
      </c>
      <c r="AH50" s="79" t="s">
        <v>1593</v>
      </c>
      <c r="AI50" s="79">
        <v>926</v>
      </c>
      <c r="AJ50" s="79">
        <v>6</v>
      </c>
      <c r="AK50" s="79">
        <v>10</v>
      </c>
      <c r="AL50" s="79">
        <v>19</v>
      </c>
      <c r="AM50" s="79" t="s">
        <v>1728</v>
      </c>
      <c r="AN50" s="98" t="s">
        <v>1776</v>
      </c>
      <c r="AO50" s="79" t="str">
        <f>REPLACE(INDEX(GroupVertices[Group],MATCH(Vertices[[#This Row],[Vertex]],GroupVertices[Vertex],0)),1,1,"")</f>
        <v>5</v>
      </c>
      <c r="AP50" s="48">
        <v>0</v>
      </c>
      <c r="AQ50" s="49">
        <v>0</v>
      </c>
      <c r="AR50" s="48">
        <v>0</v>
      </c>
      <c r="AS50" s="49">
        <v>0</v>
      </c>
      <c r="AT50" s="48">
        <v>0</v>
      </c>
      <c r="AU50" s="49">
        <v>0</v>
      </c>
      <c r="AV50" s="48">
        <v>13</v>
      </c>
      <c r="AW50" s="49">
        <v>100</v>
      </c>
      <c r="AX50" s="48">
        <v>13</v>
      </c>
      <c r="AY50" s="2"/>
      <c r="AZ50" s="3"/>
      <c r="BA50" s="3"/>
      <c r="BB50" s="3"/>
      <c r="BC50" s="3"/>
    </row>
    <row r="51" spans="1:55" ht="15">
      <c r="A51" s="65" t="s">
        <v>234</v>
      </c>
      <c r="B51" s="66"/>
      <c r="C51" s="66" t="s">
        <v>65</v>
      </c>
      <c r="D51" s="67">
        <v>162.79473086106722</v>
      </c>
      <c r="E51" s="69">
        <v>96.92902612906181</v>
      </c>
      <c r="F51" s="96" t="s">
        <v>1685</v>
      </c>
      <c r="G51" s="66"/>
      <c r="H51" s="70" t="s">
        <v>1282</v>
      </c>
      <c r="I51" s="71"/>
      <c r="J51" s="71"/>
      <c r="K51" s="70" t="s">
        <v>1282</v>
      </c>
      <c r="L51" s="74">
        <v>1024.4532253880002</v>
      </c>
      <c r="M51" s="75">
        <v>8558.912109375</v>
      </c>
      <c r="N51" s="75">
        <v>4271.19921875</v>
      </c>
      <c r="O51" s="76"/>
      <c r="P51" s="77"/>
      <c r="Q51" s="77"/>
      <c r="R51" s="48">
        <v>13</v>
      </c>
      <c r="S51" s="81"/>
      <c r="T51" s="81"/>
      <c r="U51" s="49">
        <v>21.706179</v>
      </c>
      <c r="V51" s="49">
        <v>0.007463</v>
      </c>
      <c r="W51" s="49">
        <v>0.025956</v>
      </c>
      <c r="X51" s="49">
        <v>1.204554</v>
      </c>
      <c r="Y51" s="49">
        <v>0.6538461538461539</v>
      </c>
      <c r="Z51" s="49"/>
      <c r="AA51" s="72">
        <v>51</v>
      </c>
      <c r="AB51" s="72"/>
      <c r="AC51" s="73"/>
      <c r="AD51" s="79" t="s">
        <v>1282</v>
      </c>
      <c r="AE51" s="79" t="s">
        <v>1369</v>
      </c>
      <c r="AF51" s="79" t="s">
        <v>1455</v>
      </c>
      <c r="AG51" s="79" t="s">
        <v>1522</v>
      </c>
      <c r="AH51" s="79" t="s">
        <v>1594</v>
      </c>
      <c r="AI51" s="79">
        <v>2382</v>
      </c>
      <c r="AJ51" s="79">
        <v>31</v>
      </c>
      <c r="AK51" s="79">
        <v>7</v>
      </c>
      <c r="AL51" s="79">
        <v>24</v>
      </c>
      <c r="AM51" s="79" t="s">
        <v>1728</v>
      </c>
      <c r="AN51" s="98" t="s">
        <v>1777</v>
      </c>
      <c r="AO51" s="79" t="str">
        <f>REPLACE(INDEX(GroupVertices[Group],MATCH(Vertices[[#This Row],[Vertex]],GroupVertices[Vertex],0)),1,1,"")</f>
        <v>5</v>
      </c>
      <c r="AP51" s="48">
        <v>0</v>
      </c>
      <c r="AQ51" s="49">
        <v>0</v>
      </c>
      <c r="AR51" s="48">
        <v>0</v>
      </c>
      <c r="AS51" s="49">
        <v>0</v>
      </c>
      <c r="AT51" s="48">
        <v>0</v>
      </c>
      <c r="AU51" s="49">
        <v>0</v>
      </c>
      <c r="AV51" s="48">
        <v>9</v>
      </c>
      <c r="AW51" s="49">
        <v>100</v>
      </c>
      <c r="AX51" s="48">
        <v>9</v>
      </c>
      <c r="AY51" s="2"/>
      <c r="AZ51" s="3"/>
      <c r="BA51" s="3"/>
      <c r="BB51" s="3"/>
      <c r="BC51" s="3"/>
    </row>
    <row r="52" spans="1:55" ht="15">
      <c r="A52" s="65" t="s">
        <v>226</v>
      </c>
      <c r="B52" s="66"/>
      <c r="C52" s="66" t="s">
        <v>65</v>
      </c>
      <c r="D52" s="67">
        <v>163.83854619980227</v>
      </c>
      <c r="E52" s="69">
        <v>98.93059359650873</v>
      </c>
      <c r="F52" s="96" t="s">
        <v>1686</v>
      </c>
      <c r="G52" s="66"/>
      <c r="H52" s="70" t="s">
        <v>1283</v>
      </c>
      <c r="I52" s="71"/>
      <c r="J52" s="71"/>
      <c r="K52" s="70" t="s">
        <v>1283</v>
      </c>
      <c r="L52" s="74">
        <v>357.3975074035265</v>
      </c>
      <c r="M52" s="75">
        <v>8766.6875</v>
      </c>
      <c r="N52" s="75">
        <v>4294.99072265625</v>
      </c>
      <c r="O52" s="76"/>
      <c r="P52" s="77"/>
      <c r="Q52" s="77"/>
      <c r="R52" s="48">
        <v>11</v>
      </c>
      <c r="S52" s="81"/>
      <c r="T52" s="81"/>
      <c r="U52" s="49">
        <v>7.558751</v>
      </c>
      <c r="V52" s="49">
        <v>0.007092</v>
      </c>
      <c r="W52" s="49">
        <v>0.021856</v>
      </c>
      <c r="X52" s="49">
        <v>1.02965</v>
      </c>
      <c r="Y52" s="49">
        <v>0.7818181818181819</v>
      </c>
      <c r="Z52" s="49"/>
      <c r="AA52" s="72">
        <v>52</v>
      </c>
      <c r="AB52" s="72"/>
      <c r="AC52" s="73"/>
      <c r="AD52" s="79" t="s">
        <v>1283</v>
      </c>
      <c r="AE52" s="79" t="s">
        <v>1370</v>
      </c>
      <c r="AF52" s="79" t="s">
        <v>1456</v>
      </c>
      <c r="AG52" s="79" t="s">
        <v>1515</v>
      </c>
      <c r="AH52" s="79" t="s">
        <v>1595</v>
      </c>
      <c r="AI52" s="79">
        <v>5416</v>
      </c>
      <c r="AJ52" s="79">
        <v>23</v>
      </c>
      <c r="AK52" s="79">
        <v>42</v>
      </c>
      <c r="AL52" s="79">
        <v>88</v>
      </c>
      <c r="AM52" s="79" t="s">
        <v>1728</v>
      </c>
      <c r="AN52" s="98" t="s">
        <v>1778</v>
      </c>
      <c r="AO52" s="79" t="str">
        <f>REPLACE(INDEX(GroupVertices[Group],MATCH(Vertices[[#This Row],[Vertex]],GroupVertices[Vertex],0)),1,1,"")</f>
        <v>5</v>
      </c>
      <c r="AP52" s="48">
        <v>0</v>
      </c>
      <c r="AQ52" s="49">
        <v>0</v>
      </c>
      <c r="AR52" s="48">
        <v>0</v>
      </c>
      <c r="AS52" s="49">
        <v>0</v>
      </c>
      <c r="AT52" s="48">
        <v>0</v>
      </c>
      <c r="AU52" s="49">
        <v>0</v>
      </c>
      <c r="AV52" s="48">
        <v>11</v>
      </c>
      <c r="AW52" s="49">
        <v>100</v>
      </c>
      <c r="AX52" s="48">
        <v>11</v>
      </c>
      <c r="AY52" s="2"/>
      <c r="AZ52" s="3"/>
      <c r="BA52" s="3"/>
      <c r="BB52" s="3"/>
      <c r="BC52" s="3"/>
    </row>
    <row r="53" spans="1:55" ht="15">
      <c r="A53" s="65" t="s">
        <v>227</v>
      </c>
      <c r="B53" s="66"/>
      <c r="C53" s="66" t="s">
        <v>65</v>
      </c>
      <c r="D53" s="67">
        <v>277.56831685119437</v>
      </c>
      <c r="E53" s="69">
        <v>94.4716375680089</v>
      </c>
      <c r="F53" s="96" t="s">
        <v>1687</v>
      </c>
      <c r="G53" s="66"/>
      <c r="H53" s="70" t="s">
        <v>1284</v>
      </c>
      <c r="I53" s="71"/>
      <c r="J53" s="71"/>
      <c r="K53" s="70" t="s">
        <v>1284</v>
      </c>
      <c r="L53" s="74">
        <v>1843.4189198349015</v>
      </c>
      <c r="M53" s="75">
        <v>2684.89453125</v>
      </c>
      <c r="N53" s="75">
        <v>4548.9140625</v>
      </c>
      <c r="O53" s="76"/>
      <c r="P53" s="77"/>
      <c r="Q53" s="77"/>
      <c r="R53" s="48">
        <v>10</v>
      </c>
      <c r="S53" s="81"/>
      <c r="T53" s="81"/>
      <c r="U53" s="49">
        <v>39.07543</v>
      </c>
      <c r="V53" s="49">
        <v>0.007246</v>
      </c>
      <c r="W53" s="49">
        <v>0.011734</v>
      </c>
      <c r="X53" s="49">
        <v>1.055718</v>
      </c>
      <c r="Y53" s="49">
        <v>0.2222222222222222</v>
      </c>
      <c r="Z53" s="49"/>
      <c r="AA53" s="72">
        <v>53</v>
      </c>
      <c r="AB53" s="72"/>
      <c r="AC53" s="73"/>
      <c r="AD53" s="79" t="s">
        <v>1284</v>
      </c>
      <c r="AE53" s="79" t="s">
        <v>1371</v>
      </c>
      <c r="AF53" s="79" t="s">
        <v>1457</v>
      </c>
      <c r="AG53" s="79" t="s">
        <v>1523</v>
      </c>
      <c r="AH53" s="79" t="s">
        <v>1596</v>
      </c>
      <c r="AI53" s="79">
        <v>335988</v>
      </c>
      <c r="AJ53" s="79">
        <v>3064</v>
      </c>
      <c r="AK53" s="79">
        <v>1342</v>
      </c>
      <c r="AL53" s="79">
        <v>586</v>
      </c>
      <c r="AM53" s="79" t="s">
        <v>1728</v>
      </c>
      <c r="AN53" s="98" t="s">
        <v>1779</v>
      </c>
      <c r="AO53" s="79" t="str">
        <f>REPLACE(INDEX(GroupVertices[Group],MATCH(Vertices[[#This Row],[Vertex]],GroupVertices[Vertex],0)),1,1,"")</f>
        <v>2</v>
      </c>
      <c r="AP53" s="48">
        <v>0</v>
      </c>
      <c r="AQ53" s="49">
        <v>0</v>
      </c>
      <c r="AR53" s="48">
        <v>0</v>
      </c>
      <c r="AS53" s="49">
        <v>0</v>
      </c>
      <c r="AT53" s="48">
        <v>0</v>
      </c>
      <c r="AU53" s="49">
        <v>0</v>
      </c>
      <c r="AV53" s="48">
        <v>6</v>
      </c>
      <c r="AW53" s="49">
        <v>100</v>
      </c>
      <c r="AX53" s="48">
        <v>6</v>
      </c>
      <c r="AY53" s="2"/>
      <c r="AZ53" s="3"/>
      <c r="BA53" s="3"/>
      <c r="BB53" s="3"/>
      <c r="BC53" s="3"/>
    </row>
    <row r="54" spans="1:55" ht="15">
      <c r="A54" s="65" t="s">
        <v>256</v>
      </c>
      <c r="B54" s="66"/>
      <c r="C54" s="66" t="s">
        <v>65</v>
      </c>
      <c r="D54" s="67">
        <v>193.85907442744957</v>
      </c>
      <c r="E54" s="69">
        <v>98.33595391413492</v>
      </c>
      <c r="F54" s="96" t="s">
        <v>1688</v>
      </c>
      <c r="G54" s="66"/>
      <c r="H54" s="70" t="s">
        <v>1285</v>
      </c>
      <c r="I54" s="71"/>
      <c r="J54" s="71"/>
      <c r="K54" s="70" t="s">
        <v>1285</v>
      </c>
      <c r="L54" s="74">
        <v>555.5710922159708</v>
      </c>
      <c r="M54" s="75">
        <v>2679.357666015625</v>
      </c>
      <c r="N54" s="75">
        <v>5042.1240234375</v>
      </c>
      <c r="O54" s="76"/>
      <c r="P54" s="77"/>
      <c r="Q54" s="77"/>
      <c r="R54" s="48">
        <v>5</v>
      </c>
      <c r="S54" s="81"/>
      <c r="T54" s="81"/>
      <c r="U54" s="49">
        <v>11.761768</v>
      </c>
      <c r="V54" s="49">
        <v>0.00641</v>
      </c>
      <c r="W54" s="49">
        <v>0.005302</v>
      </c>
      <c r="X54" s="49">
        <v>0.600028</v>
      </c>
      <c r="Y54" s="49">
        <v>0.2</v>
      </c>
      <c r="Z54" s="49"/>
      <c r="AA54" s="72">
        <v>54</v>
      </c>
      <c r="AB54" s="72"/>
      <c r="AC54" s="73"/>
      <c r="AD54" s="79" t="s">
        <v>1285</v>
      </c>
      <c r="AE54" s="79" t="s">
        <v>1372</v>
      </c>
      <c r="AF54" s="79" t="s">
        <v>1458</v>
      </c>
      <c r="AG54" s="79" t="s">
        <v>1524</v>
      </c>
      <c r="AH54" s="79" t="s">
        <v>1597</v>
      </c>
      <c r="AI54" s="79">
        <v>92675</v>
      </c>
      <c r="AJ54" s="79">
        <v>425</v>
      </c>
      <c r="AK54" s="79">
        <v>1901</v>
      </c>
      <c r="AL54" s="79">
        <v>52</v>
      </c>
      <c r="AM54" s="79" t="s">
        <v>1728</v>
      </c>
      <c r="AN54" s="98" t="s">
        <v>1780</v>
      </c>
      <c r="AO54" s="79" t="str">
        <f>REPLACE(INDEX(GroupVertices[Group],MATCH(Vertices[[#This Row],[Vertex]],GroupVertices[Vertex],0)),1,1,"")</f>
        <v>2</v>
      </c>
      <c r="AP54" s="48">
        <v>0</v>
      </c>
      <c r="AQ54" s="49">
        <v>0</v>
      </c>
      <c r="AR54" s="48">
        <v>0</v>
      </c>
      <c r="AS54" s="49">
        <v>0</v>
      </c>
      <c r="AT54" s="48">
        <v>0</v>
      </c>
      <c r="AU54" s="49">
        <v>0</v>
      </c>
      <c r="AV54" s="48">
        <v>11</v>
      </c>
      <c r="AW54" s="49">
        <v>100</v>
      </c>
      <c r="AX54" s="48">
        <v>11</v>
      </c>
      <c r="AY54" s="2"/>
      <c r="AZ54" s="3"/>
      <c r="BA54" s="3"/>
      <c r="BB54" s="3"/>
      <c r="BC54" s="3"/>
    </row>
    <row r="55" spans="1:55" ht="15">
      <c r="A55" s="65" t="s">
        <v>229</v>
      </c>
      <c r="B55" s="66"/>
      <c r="C55" s="66" t="s">
        <v>65</v>
      </c>
      <c r="D55" s="67">
        <v>163.69749007294618</v>
      </c>
      <c r="E55" s="69">
        <v>93.78586685794535</v>
      </c>
      <c r="F55" s="96" t="s">
        <v>1689</v>
      </c>
      <c r="G55" s="66"/>
      <c r="H55" s="70" t="s">
        <v>1286</v>
      </c>
      <c r="I55" s="71"/>
      <c r="J55" s="71"/>
      <c r="K55" s="70" t="s">
        <v>1286</v>
      </c>
      <c r="L55" s="74">
        <v>2071.963438475412</v>
      </c>
      <c r="M55" s="75">
        <v>3000.65380859375</v>
      </c>
      <c r="N55" s="75">
        <v>4778.0615234375</v>
      </c>
      <c r="O55" s="76"/>
      <c r="P55" s="77"/>
      <c r="Q55" s="77"/>
      <c r="R55" s="48">
        <v>14</v>
      </c>
      <c r="S55" s="81"/>
      <c r="T55" s="81"/>
      <c r="U55" s="49">
        <v>43.922577</v>
      </c>
      <c r="V55" s="49">
        <v>0.007519</v>
      </c>
      <c r="W55" s="49">
        <v>0.021266</v>
      </c>
      <c r="X55" s="49">
        <v>1.333994</v>
      </c>
      <c r="Y55" s="49">
        <v>0.4945054945054945</v>
      </c>
      <c r="Z55" s="49"/>
      <c r="AA55" s="72">
        <v>55</v>
      </c>
      <c r="AB55" s="72"/>
      <c r="AC55" s="73"/>
      <c r="AD55" s="79" t="s">
        <v>1286</v>
      </c>
      <c r="AE55" s="79" t="s">
        <v>1373</v>
      </c>
      <c r="AF55" s="79" t="s">
        <v>1459</v>
      </c>
      <c r="AG55" s="79" t="s">
        <v>1525</v>
      </c>
      <c r="AH55" s="79" t="s">
        <v>1598</v>
      </c>
      <c r="AI55" s="79">
        <v>5006</v>
      </c>
      <c r="AJ55" s="79">
        <v>29</v>
      </c>
      <c r="AK55" s="79">
        <v>17</v>
      </c>
      <c r="AL55" s="79">
        <v>28</v>
      </c>
      <c r="AM55" s="79" t="s">
        <v>1728</v>
      </c>
      <c r="AN55" s="98" t="s">
        <v>1781</v>
      </c>
      <c r="AO55" s="79" t="str">
        <f>REPLACE(INDEX(GroupVertices[Group],MATCH(Vertices[[#This Row],[Vertex]],GroupVertices[Vertex],0)),1,1,"")</f>
        <v>2</v>
      </c>
      <c r="AP55" s="48">
        <v>0</v>
      </c>
      <c r="AQ55" s="49">
        <v>0</v>
      </c>
      <c r="AR55" s="48">
        <v>0</v>
      </c>
      <c r="AS55" s="49">
        <v>0</v>
      </c>
      <c r="AT55" s="48">
        <v>0</v>
      </c>
      <c r="AU55" s="49">
        <v>0</v>
      </c>
      <c r="AV55" s="48">
        <v>11</v>
      </c>
      <c r="AW55" s="49">
        <v>100</v>
      </c>
      <c r="AX55" s="48">
        <v>11</v>
      </c>
      <c r="AY55" s="2"/>
      <c r="AZ55" s="3"/>
      <c r="BA55" s="3"/>
      <c r="BB55" s="3"/>
      <c r="BC55" s="3"/>
    </row>
    <row r="56" spans="1:55" ht="15">
      <c r="A56" s="65" t="s">
        <v>230</v>
      </c>
      <c r="B56" s="66"/>
      <c r="C56" s="66" t="s">
        <v>65</v>
      </c>
      <c r="D56" s="67">
        <v>193.04817371769397</v>
      </c>
      <c r="E56" s="69">
        <v>98.20852100928862</v>
      </c>
      <c r="F56" s="96" t="s">
        <v>1690</v>
      </c>
      <c r="G56" s="66"/>
      <c r="H56" s="70" t="s">
        <v>1287</v>
      </c>
      <c r="I56" s="71"/>
      <c r="J56" s="71"/>
      <c r="K56" s="70" t="s">
        <v>1287</v>
      </c>
      <c r="L56" s="74">
        <v>598.0402316377468</v>
      </c>
      <c r="M56" s="75">
        <v>2981.172119140625</v>
      </c>
      <c r="N56" s="75">
        <v>3985.81396484375</v>
      </c>
      <c r="O56" s="76"/>
      <c r="P56" s="77"/>
      <c r="Q56" s="77"/>
      <c r="R56" s="48">
        <v>7</v>
      </c>
      <c r="S56" s="81"/>
      <c r="T56" s="81"/>
      <c r="U56" s="49">
        <v>12.662486</v>
      </c>
      <c r="V56" s="49">
        <v>0.006536</v>
      </c>
      <c r="W56" s="49">
        <v>0.007237</v>
      </c>
      <c r="X56" s="49">
        <v>0.782052</v>
      </c>
      <c r="Y56" s="49">
        <v>0.19047619047619047</v>
      </c>
      <c r="Z56" s="49"/>
      <c r="AA56" s="72">
        <v>56</v>
      </c>
      <c r="AB56" s="72"/>
      <c r="AC56" s="73"/>
      <c r="AD56" s="79" t="s">
        <v>1287</v>
      </c>
      <c r="AE56" s="79" t="s">
        <v>1374</v>
      </c>
      <c r="AF56" s="79" t="s">
        <v>1460</v>
      </c>
      <c r="AG56" s="79" t="s">
        <v>1526</v>
      </c>
      <c r="AH56" s="79" t="s">
        <v>1599</v>
      </c>
      <c r="AI56" s="79">
        <v>90318</v>
      </c>
      <c r="AJ56" s="79">
        <v>623</v>
      </c>
      <c r="AK56" s="79">
        <v>1483</v>
      </c>
      <c r="AL56" s="79">
        <v>66</v>
      </c>
      <c r="AM56" s="79" t="s">
        <v>1728</v>
      </c>
      <c r="AN56" s="98" t="s">
        <v>1782</v>
      </c>
      <c r="AO56" s="79" t="str">
        <f>REPLACE(INDEX(GroupVertices[Group],MATCH(Vertices[[#This Row],[Vertex]],GroupVertices[Vertex],0)),1,1,"")</f>
        <v>2</v>
      </c>
      <c r="AP56" s="48">
        <v>0</v>
      </c>
      <c r="AQ56" s="49">
        <v>0</v>
      </c>
      <c r="AR56" s="48">
        <v>0</v>
      </c>
      <c r="AS56" s="49">
        <v>0</v>
      </c>
      <c r="AT56" s="48">
        <v>0</v>
      </c>
      <c r="AU56" s="49">
        <v>0</v>
      </c>
      <c r="AV56" s="48">
        <v>6</v>
      </c>
      <c r="AW56" s="49">
        <v>100</v>
      </c>
      <c r="AX56" s="48">
        <v>6</v>
      </c>
      <c r="AY56" s="2"/>
      <c r="AZ56" s="3"/>
      <c r="BA56" s="3"/>
      <c r="BB56" s="3"/>
      <c r="BC56" s="3"/>
    </row>
    <row r="57" spans="1:55" ht="15">
      <c r="A57" s="65" t="s">
        <v>231</v>
      </c>
      <c r="B57" s="66"/>
      <c r="C57" s="66" t="s">
        <v>65</v>
      </c>
      <c r="D57" s="67">
        <v>168.7951208817917</v>
      </c>
      <c r="E57" s="69">
        <v>81.81766363971974</v>
      </c>
      <c r="F57" s="96" t="s">
        <v>1691</v>
      </c>
      <c r="G57" s="66"/>
      <c r="H57" s="70" t="s">
        <v>1288</v>
      </c>
      <c r="I57" s="71"/>
      <c r="J57" s="71"/>
      <c r="K57" s="70" t="s">
        <v>1288</v>
      </c>
      <c r="L57" s="74">
        <v>6060.566631002735</v>
      </c>
      <c r="M57" s="75">
        <v>3310.539794921875</v>
      </c>
      <c r="N57" s="75">
        <v>4454.84228515625</v>
      </c>
      <c r="O57" s="76"/>
      <c r="P57" s="77"/>
      <c r="Q57" s="77"/>
      <c r="R57" s="48">
        <v>16</v>
      </c>
      <c r="S57" s="81"/>
      <c r="T57" s="81"/>
      <c r="U57" s="49">
        <v>128.515925</v>
      </c>
      <c r="V57" s="49">
        <v>0.007634</v>
      </c>
      <c r="W57" s="49">
        <v>0.014526</v>
      </c>
      <c r="X57" s="49">
        <v>1.697478</v>
      </c>
      <c r="Y57" s="49">
        <v>0.21666666666666667</v>
      </c>
      <c r="Z57" s="49"/>
      <c r="AA57" s="72">
        <v>57</v>
      </c>
      <c r="AB57" s="72"/>
      <c r="AC57" s="73"/>
      <c r="AD57" s="79" t="s">
        <v>1288</v>
      </c>
      <c r="AE57" s="79" t="s">
        <v>1375</v>
      </c>
      <c r="AF57" s="79" t="s">
        <v>1461</v>
      </c>
      <c r="AG57" s="79" t="s">
        <v>1491</v>
      </c>
      <c r="AH57" s="79" t="s">
        <v>1600</v>
      </c>
      <c r="AI57" s="79">
        <v>19823</v>
      </c>
      <c r="AJ57" s="79">
        <v>131</v>
      </c>
      <c r="AK57" s="79">
        <v>70</v>
      </c>
      <c r="AL57" s="79">
        <v>144</v>
      </c>
      <c r="AM57" s="79" t="s">
        <v>1728</v>
      </c>
      <c r="AN57" s="98" t="s">
        <v>1783</v>
      </c>
      <c r="AO57" s="79" t="str">
        <f>REPLACE(INDEX(GroupVertices[Group],MATCH(Vertices[[#This Row],[Vertex]],GroupVertices[Vertex],0)),1,1,"")</f>
        <v>2</v>
      </c>
      <c r="AP57" s="48">
        <v>0</v>
      </c>
      <c r="AQ57" s="49">
        <v>0</v>
      </c>
      <c r="AR57" s="48">
        <v>0</v>
      </c>
      <c r="AS57" s="49">
        <v>0</v>
      </c>
      <c r="AT57" s="48">
        <v>0</v>
      </c>
      <c r="AU57" s="49">
        <v>0</v>
      </c>
      <c r="AV57" s="48">
        <v>11</v>
      </c>
      <c r="AW57" s="49">
        <v>100</v>
      </c>
      <c r="AX57" s="48">
        <v>11</v>
      </c>
      <c r="AY57" s="2"/>
      <c r="AZ57" s="3"/>
      <c r="BA57" s="3"/>
      <c r="BB57" s="3"/>
      <c r="BC57" s="3"/>
    </row>
    <row r="58" spans="1:55" ht="15">
      <c r="A58" s="65" t="s">
        <v>232</v>
      </c>
      <c r="B58" s="66"/>
      <c r="C58" s="66" t="s">
        <v>65</v>
      </c>
      <c r="D58" s="67">
        <v>166.11367831419085</v>
      </c>
      <c r="E58" s="69">
        <v>92.25361873614956</v>
      </c>
      <c r="F58" s="96" t="s">
        <v>1692</v>
      </c>
      <c r="G58" s="66"/>
      <c r="H58" s="70" t="s">
        <v>1289</v>
      </c>
      <c r="I58" s="71"/>
      <c r="J58" s="71"/>
      <c r="K58" s="70" t="s">
        <v>1289</v>
      </c>
      <c r="L58" s="74">
        <v>2582.610662532555</v>
      </c>
      <c r="M58" s="75">
        <v>3429.689697265625</v>
      </c>
      <c r="N58" s="75">
        <v>3333</v>
      </c>
      <c r="O58" s="76"/>
      <c r="P58" s="77"/>
      <c r="Q58" s="77"/>
      <c r="R58" s="48">
        <v>6</v>
      </c>
      <c r="S58" s="81"/>
      <c r="T58" s="81"/>
      <c r="U58" s="49">
        <v>54.752774</v>
      </c>
      <c r="V58" s="49">
        <v>0.007042</v>
      </c>
      <c r="W58" s="49">
        <v>0.007168</v>
      </c>
      <c r="X58" s="49">
        <v>0.750262</v>
      </c>
      <c r="Y58" s="49">
        <v>0.4</v>
      </c>
      <c r="Z58" s="49"/>
      <c r="AA58" s="72">
        <v>58</v>
      </c>
      <c r="AB58" s="72"/>
      <c r="AC58" s="73"/>
      <c r="AD58" s="79" t="s">
        <v>1289</v>
      </c>
      <c r="AE58" s="79" t="s">
        <v>1376</v>
      </c>
      <c r="AF58" s="79" t="s">
        <v>1462</v>
      </c>
      <c r="AG58" s="79" t="s">
        <v>1527</v>
      </c>
      <c r="AH58" s="79" t="s">
        <v>1601</v>
      </c>
      <c r="AI58" s="79">
        <v>12029</v>
      </c>
      <c r="AJ58" s="79">
        <v>112</v>
      </c>
      <c r="AK58" s="79">
        <v>63</v>
      </c>
      <c r="AL58" s="79">
        <v>23</v>
      </c>
      <c r="AM58" s="79" t="s">
        <v>1728</v>
      </c>
      <c r="AN58" s="98" t="s">
        <v>1784</v>
      </c>
      <c r="AO58" s="79" t="str">
        <f>REPLACE(INDEX(GroupVertices[Group],MATCH(Vertices[[#This Row],[Vertex]],GroupVertices[Vertex],0)),1,1,"")</f>
        <v>2</v>
      </c>
      <c r="AP58" s="48">
        <v>0</v>
      </c>
      <c r="AQ58" s="49">
        <v>0</v>
      </c>
      <c r="AR58" s="48">
        <v>0</v>
      </c>
      <c r="AS58" s="49">
        <v>0</v>
      </c>
      <c r="AT58" s="48">
        <v>0</v>
      </c>
      <c r="AU58" s="49">
        <v>0</v>
      </c>
      <c r="AV58" s="48">
        <v>16</v>
      </c>
      <c r="AW58" s="49">
        <v>100</v>
      </c>
      <c r="AX58" s="48">
        <v>16</v>
      </c>
      <c r="AY58" s="2"/>
      <c r="AZ58" s="3"/>
      <c r="BA58" s="3"/>
      <c r="BB58" s="3"/>
      <c r="BC58" s="3"/>
    </row>
    <row r="59" spans="1:55" ht="15">
      <c r="A59" s="65" t="s">
        <v>257</v>
      </c>
      <c r="B59" s="66"/>
      <c r="C59" s="66" t="s">
        <v>65</v>
      </c>
      <c r="D59" s="67">
        <v>162.24908447766782</v>
      </c>
      <c r="E59" s="69">
        <v>93.33336769707056</v>
      </c>
      <c r="F59" s="96" t="s">
        <v>1693</v>
      </c>
      <c r="G59" s="66"/>
      <c r="H59" s="70" t="s">
        <v>1290</v>
      </c>
      <c r="I59" s="71"/>
      <c r="J59" s="71"/>
      <c r="K59" s="70" t="s">
        <v>1290</v>
      </c>
      <c r="L59" s="74">
        <v>2222.7663254896183</v>
      </c>
      <c r="M59" s="75">
        <v>8484.162109375</v>
      </c>
      <c r="N59" s="75">
        <v>3333</v>
      </c>
      <c r="O59" s="76"/>
      <c r="P59" s="77"/>
      <c r="Q59" s="77"/>
      <c r="R59" s="48">
        <v>11</v>
      </c>
      <c r="S59" s="81"/>
      <c r="T59" s="81"/>
      <c r="U59" s="49">
        <v>47.12092</v>
      </c>
      <c r="V59" s="49">
        <v>0.006993</v>
      </c>
      <c r="W59" s="49">
        <v>0.018354</v>
      </c>
      <c r="X59" s="49">
        <v>1.077199</v>
      </c>
      <c r="Y59" s="49">
        <v>0.6727272727272727</v>
      </c>
      <c r="Z59" s="49"/>
      <c r="AA59" s="72">
        <v>59</v>
      </c>
      <c r="AB59" s="72"/>
      <c r="AC59" s="73"/>
      <c r="AD59" s="79" t="s">
        <v>1290</v>
      </c>
      <c r="AE59" s="79" t="s">
        <v>1377</v>
      </c>
      <c r="AF59" s="79"/>
      <c r="AG59" s="79" t="s">
        <v>1528</v>
      </c>
      <c r="AH59" s="79" t="s">
        <v>1602</v>
      </c>
      <c r="AI59" s="79">
        <v>796</v>
      </c>
      <c r="AJ59" s="79">
        <v>9</v>
      </c>
      <c r="AK59" s="79">
        <v>5</v>
      </c>
      <c r="AL59" s="79">
        <v>37</v>
      </c>
      <c r="AM59" s="79" t="s">
        <v>1728</v>
      </c>
      <c r="AN59" s="98" t="s">
        <v>1785</v>
      </c>
      <c r="AO59" s="79" t="str">
        <f>REPLACE(INDEX(GroupVertices[Group],MATCH(Vertices[[#This Row],[Vertex]],GroupVertices[Vertex],0)),1,1,"")</f>
        <v>5</v>
      </c>
      <c r="AP59" s="48">
        <v>0</v>
      </c>
      <c r="AQ59" s="49">
        <v>0</v>
      </c>
      <c r="AR59" s="48">
        <v>0</v>
      </c>
      <c r="AS59" s="49">
        <v>0</v>
      </c>
      <c r="AT59" s="48">
        <v>0</v>
      </c>
      <c r="AU59" s="49">
        <v>0</v>
      </c>
      <c r="AV59" s="48">
        <v>5</v>
      </c>
      <c r="AW59" s="49">
        <v>100</v>
      </c>
      <c r="AX59" s="48">
        <v>5</v>
      </c>
      <c r="AY59" s="2"/>
      <c r="AZ59" s="3"/>
      <c r="BA59" s="3"/>
      <c r="BB59" s="3"/>
      <c r="BC59" s="3"/>
    </row>
    <row r="60" spans="1:55" ht="15">
      <c r="A60" s="65" t="s">
        <v>236</v>
      </c>
      <c r="B60" s="66"/>
      <c r="C60" s="66" t="s">
        <v>65</v>
      </c>
      <c r="D60" s="67">
        <v>171.18791444833826</v>
      </c>
      <c r="E60" s="69">
        <v>91.23135236904854</v>
      </c>
      <c r="F60" s="96" t="s">
        <v>1694</v>
      </c>
      <c r="G60" s="66"/>
      <c r="H60" s="70" t="s">
        <v>1291</v>
      </c>
      <c r="I60" s="71"/>
      <c r="J60" s="71"/>
      <c r="K60" s="70" t="s">
        <v>1291</v>
      </c>
      <c r="L60" s="74">
        <v>2923.297967141756</v>
      </c>
      <c r="M60" s="75">
        <v>8192.66015625</v>
      </c>
      <c r="N60" s="75">
        <v>4715.05712890625</v>
      </c>
      <c r="O60" s="76"/>
      <c r="P60" s="77"/>
      <c r="Q60" s="77"/>
      <c r="R60" s="48">
        <v>18</v>
      </c>
      <c r="S60" s="81"/>
      <c r="T60" s="81"/>
      <c r="U60" s="49">
        <v>61.978331</v>
      </c>
      <c r="V60" s="49">
        <v>0.008065</v>
      </c>
      <c r="W60" s="49">
        <v>0.032287</v>
      </c>
      <c r="X60" s="49">
        <v>1.62138</v>
      </c>
      <c r="Y60" s="49">
        <v>0.46405228758169936</v>
      </c>
      <c r="Z60" s="49"/>
      <c r="AA60" s="72">
        <v>60</v>
      </c>
      <c r="AB60" s="72"/>
      <c r="AC60" s="73"/>
      <c r="AD60" s="79" t="s">
        <v>1291</v>
      </c>
      <c r="AE60" s="79" t="s">
        <v>1378</v>
      </c>
      <c r="AF60" s="79" t="s">
        <v>1463</v>
      </c>
      <c r="AG60" s="79" t="s">
        <v>1527</v>
      </c>
      <c r="AH60" s="79" t="s">
        <v>1603</v>
      </c>
      <c r="AI60" s="79">
        <v>26778</v>
      </c>
      <c r="AJ60" s="79">
        <v>400</v>
      </c>
      <c r="AK60" s="79">
        <v>85</v>
      </c>
      <c r="AL60" s="79">
        <v>233</v>
      </c>
      <c r="AM60" s="79" t="s">
        <v>1728</v>
      </c>
      <c r="AN60" s="98" t="s">
        <v>1786</v>
      </c>
      <c r="AO60" s="79" t="str">
        <f>REPLACE(INDEX(GroupVertices[Group],MATCH(Vertices[[#This Row],[Vertex]],GroupVertices[Vertex],0)),1,1,"")</f>
        <v>4</v>
      </c>
      <c r="AP60" s="48">
        <v>0</v>
      </c>
      <c r="AQ60" s="49">
        <v>0</v>
      </c>
      <c r="AR60" s="48">
        <v>0</v>
      </c>
      <c r="AS60" s="49">
        <v>0</v>
      </c>
      <c r="AT60" s="48">
        <v>0</v>
      </c>
      <c r="AU60" s="49">
        <v>0</v>
      </c>
      <c r="AV60" s="48">
        <v>13</v>
      </c>
      <c r="AW60" s="49">
        <v>100</v>
      </c>
      <c r="AX60" s="48">
        <v>13</v>
      </c>
      <c r="AY60" s="2"/>
      <c r="AZ60" s="3"/>
      <c r="BA60" s="3"/>
      <c r="BB60" s="3"/>
      <c r="BC60" s="3"/>
    </row>
    <row r="61" spans="1:55" ht="15">
      <c r="A61" s="65" t="s">
        <v>237</v>
      </c>
      <c r="B61" s="66"/>
      <c r="C61" s="66" t="s">
        <v>65</v>
      </c>
      <c r="D61" s="67">
        <v>168.28043803843389</v>
      </c>
      <c r="E61" s="69">
        <v>85.27780617449673</v>
      </c>
      <c r="F61" s="96" t="s">
        <v>1695</v>
      </c>
      <c r="G61" s="66"/>
      <c r="H61" s="70" t="s">
        <v>1292</v>
      </c>
      <c r="I61" s="71"/>
      <c r="J61" s="71"/>
      <c r="K61" s="70" t="s">
        <v>1292</v>
      </c>
      <c r="L61" s="74">
        <v>4907.416462246053</v>
      </c>
      <c r="M61" s="75">
        <v>3562.36376953125</v>
      </c>
      <c r="N61" s="75">
        <v>5651.236328125</v>
      </c>
      <c r="O61" s="76"/>
      <c r="P61" s="77"/>
      <c r="Q61" s="77"/>
      <c r="R61" s="48">
        <v>10</v>
      </c>
      <c r="S61" s="81"/>
      <c r="T61" s="81"/>
      <c r="U61" s="49">
        <v>104.059034</v>
      </c>
      <c r="V61" s="49">
        <v>0.007042</v>
      </c>
      <c r="W61" s="49">
        <v>0.012238</v>
      </c>
      <c r="X61" s="49">
        <v>1.165359</v>
      </c>
      <c r="Y61" s="49">
        <v>0.2</v>
      </c>
      <c r="Z61" s="49"/>
      <c r="AA61" s="72">
        <v>61</v>
      </c>
      <c r="AB61" s="72"/>
      <c r="AC61" s="73"/>
      <c r="AD61" s="79" t="s">
        <v>1292</v>
      </c>
      <c r="AE61" s="79" t="s">
        <v>1379</v>
      </c>
      <c r="AF61" s="79" t="s">
        <v>1414</v>
      </c>
      <c r="AG61" s="79" t="s">
        <v>1491</v>
      </c>
      <c r="AH61" s="79" t="s">
        <v>1604</v>
      </c>
      <c r="AI61" s="79">
        <v>18327</v>
      </c>
      <c r="AJ61" s="79">
        <v>287</v>
      </c>
      <c r="AK61" s="79">
        <v>66</v>
      </c>
      <c r="AL61" s="79">
        <v>77</v>
      </c>
      <c r="AM61" s="79" t="s">
        <v>1728</v>
      </c>
      <c r="AN61" s="98" t="s">
        <v>1787</v>
      </c>
      <c r="AO61" s="79" t="str">
        <f>REPLACE(INDEX(GroupVertices[Group],MATCH(Vertices[[#This Row],[Vertex]],GroupVertices[Vertex],0)),1,1,"")</f>
        <v>2</v>
      </c>
      <c r="AP61" s="48">
        <v>0</v>
      </c>
      <c r="AQ61" s="49">
        <v>0</v>
      </c>
      <c r="AR61" s="48">
        <v>0</v>
      </c>
      <c r="AS61" s="49">
        <v>0</v>
      </c>
      <c r="AT61" s="48">
        <v>0</v>
      </c>
      <c r="AU61" s="49">
        <v>0</v>
      </c>
      <c r="AV61" s="48">
        <v>10</v>
      </c>
      <c r="AW61" s="49">
        <v>100</v>
      </c>
      <c r="AX61" s="48">
        <v>10</v>
      </c>
      <c r="AY61" s="2"/>
      <c r="AZ61" s="3"/>
      <c r="BA61" s="3"/>
      <c r="BB61" s="3"/>
      <c r="BC61" s="3"/>
    </row>
    <row r="62" spans="1:55" ht="15">
      <c r="A62" s="65" t="s">
        <v>258</v>
      </c>
      <c r="B62" s="66"/>
      <c r="C62" s="66" t="s">
        <v>65</v>
      </c>
      <c r="D62" s="67">
        <v>162.05711052941004</v>
      </c>
      <c r="E62" s="69">
        <v>100</v>
      </c>
      <c r="F62" s="96" t="s">
        <v>1696</v>
      </c>
      <c r="G62" s="66"/>
      <c r="H62" s="70" t="s">
        <v>1293</v>
      </c>
      <c r="I62" s="71"/>
      <c r="J62" s="71"/>
      <c r="K62" s="70" t="s">
        <v>1293</v>
      </c>
      <c r="L62" s="74">
        <v>1</v>
      </c>
      <c r="M62" s="75">
        <v>3559.750244140625</v>
      </c>
      <c r="N62" s="75">
        <v>6666</v>
      </c>
      <c r="O62" s="76"/>
      <c r="P62" s="77"/>
      <c r="Q62" s="77"/>
      <c r="R62" s="48">
        <v>1</v>
      </c>
      <c r="S62" s="81"/>
      <c r="T62" s="81"/>
      <c r="U62" s="49">
        <v>0</v>
      </c>
      <c r="V62" s="49">
        <v>0.004831</v>
      </c>
      <c r="W62" s="49">
        <v>0.000861</v>
      </c>
      <c r="X62" s="49">
        <v>0.249055</v>
      </c>
      <c r="Y62" s="49">
        <v>0</v>
      </c>
      <c r="Z62" s="49"/>
      <c r="AA62" s="72">
        <v>62</v>
      </c>
      <c r="AB62" s="72"/>
      <c r="AC62" s="73"/>
      <c r="AD62" s="79" t="s">
        <v>1293</v>
      </c>
      <c r="AE62" s="79" t="s">
        <v>1380</v>
      </c>
      <c r="AF62" s="79" t="s">
        <v>1464</v>
      </c>
      <c r="AG62" s="79" t="s">
        <v>1502</v>
      </c>
      <c r="AH62" s="79" t="s">
        <v>1605</v>
      </c>
      <c r="AI62" s="79">
        <v>238</v>
      </c>
      <c r="AJ62" s="79">
        <v>4</v>
      </c>
      <c r="AK62" s="79">
        <v>3</v>
      </c>
      <c r="AL62" s="79">
        <v>2</v>
      </c>
      <c r="AM62" s="79" t="s">
        <v>1728</v>
      </c>
      <c r="AN62" s="98" t="s">
        <v>1788</v>
      </c>
      <c r="AO62" s="79" t="str">
        <f>REPLACE(INDEX(GroupVertices[Group],MATCH(Vertices[[#This Row],[Vertex]],GroupVertices[Vertex],0)),1,1,"")</f>
        <v>2</v>
      </c>
      <c r="AP62" s="48">
        <v>0</v>
      </c>
      <c r="AQ62" s="49">
        <v>0</v>
      </c>
      <c r="AR62" s="48">
        <v>0</v>
      </c>
      <c r="AS62" s="49">
        <v>0</v>
      </c>
      <c r="AT62" s="48">
        <v>0</v>
      </c>
      <c r="AU62" s="49">
        <v>0</v>
      </c>
      <c r="AV62" s="48">
        <v>13</v>
      </c>
      <c r="AW62" s="49">
        <v>100</v>
      </c>
      <c r="AX62" s="48">
        <v>13</v>
      </c>
      <c r="AY62" s="2"/>
      <c r="AZ62" s="3"/>
      <c r="BA62" s="3"/>
      <c r="BB62" s="3"/>
      <c r="BC62" s="3"/>
    </row>
    <row r="63" spans="1:55" ht="15">
      <c r="A63" s="65" t="s">
        <v>238</v>
      </c>
      <c r="B63" s="66"/>
      <c r="C63" s="66" t="s">
        <v>65</v>
      </c>
      <c r="D63" s="67">
        <v>164.73786501834329</v>
      </c>
      <c r="E63" s="69">
        <v>97.45708284797895</v>
      </c>
      <c r="F63" s="96" t="s">
        <v>1697</v>
      </c>
      <c r="G63" s="66"/>
      <c r="H63" s="70" t="s">
        <v>1294</v>
      </c>
      <c r="I63" s="71"/>
      <c r="J63" s="71"/>
      <c r="K63" s="70" t="s">
        <v>1294</v>
      </c>
      <c r="L63" s="74">
        <v>848.4695228635487</v>
      </c>
      <c r="M63" s="75">
        <v>5954.9677734375</v>
      </c>
      <c r="N63" s="75">
        <v>3909.57568359375</v>
      </c>
      <c r="O63" s="76"/>
      <c r="P63" s="77"/>
      <c r="Q63" s="77"/>
      <c r="R63" s="48">
        <v>8</v>
      </c>
      <c r="S63" s="81"/>
      <c r="T63" s="81"/>
      <c r="U63" s="49">
        <v>17.973782</v>
      </c>
      <c r="V63" s="49">
        <v>0.006579</v>
      </c>
      <c r="W63" s="49">
        <v>0.011124</v>
      </c>
      <c r="X63" s="49">
        <v>0.880068</v>
      </c>
      <c r="Y63" s="49">
        <v>0.39285714285714285</v>
      </c>
      <c r="Z63" s="49"/>
      <c r="AA63" s="72">
        <v>63</v>
      </c>
      <c r="AB63" s="72"/>
      <c r="AC63" s="73"/>
      <c r="AD63" s="79" t="s">
        <v>1294</v>
      </c>
      <c r="AE63" s="79" t="s">
        <v>1381</v>
      </c>
      <c r="AF63" s="79" t="s">
        <v>1465</v>
      </c>
      <c r="AG63" s="79" t="s">
        <v>1529</v>
      </c>
      <c r="AH63" s="79" t="s">
        <v>1606</v>
      </c>
      <c r="AI63" s="79">
        <v>8030</v>
      </c>
      <c r="AJ63" s="79">
        <v>110</v>
      </c>
      <c r="AK63" s="79">
        <v>122</v>
      </c>
      <c r="AL63" s="79">
        <v>10</v>
      </c>
      <c r="AM63" s="79" t="s">
        <v>1728</v>
      </c>
      <c r="AN63" s="98" t="s">
        <v>1789</v>
      </c>
      <c r="AO63" s="79" t="str">
        <f>REPLACE(INDEX(GroupVertices[Group],MATCH(Vertices[[#This Row],[Vertex]],GroupVertices[Vertex],0)),1,1,"")</f>
        <v>3</v>
      </c>
      <c r="AP63" s="48">
        <v>0</v>
      </c>
      <c r="AQ63" s="49">
        <v>0</v>
      </c>
      <c r="AR63" s="48">
        <v>0</v>
      </c>
      <c r="AS63" s="49">
        <v>0</v>
      </c>
      <c r="AT63" s="48">
        <v>0</v>
      </c>
      <c r="AU63" s="49">
        <v>0</v>
      </c>
      <c r="AV63" s="48">
        <v>13</v>
      </c>
      <c r="AW63" s="49">
        <v>100</v>
      </c>
      <c r="AX63" s="48">
        <v>13</v>
      </c>
      <c r="AY63" s="2"/>
      <c r="AZ63" s="3"/>
      <c r="BA63" s="3"/>
      <c r="BB63" s="3"/>
      <c r="BC63" s="3"/>
    </row>
    <row r="64" spans="1:55" ht="15">
      <c r="A64" s="65" t="s">
        <v>239</v>
      </c>
      <c r="B64" s="66"/>
      <c r="C64" s="66" t="s">
        <v>65</v>
      </c>
      <c r="D64" s="67">
        <v>166.98581802536202</v>
      </c>
      <c r="E64" s="69">
        <v>94.83432584405234</v>
      </c>
      <c r="F64" s="96" t="s">
        <v>1698</v>
      </c>
      <c r="G64" s="66"/>
      <c r="H64" s="70" t="s">
        <v>1295</v>
      </c>
      <c r="I64" s="71"/>
      <c r="J64" s="71"/>
      <c r="K64" s="70" t="s">
        <v>1295</v>
      </c>
      <c r="L64" s="74">
        <v>1722.5470070388235</v>
      </c>
      <c r="M64" s="75">
        <v>3525.455078125</v>
      </c>
      <c r="N64" s="75">
        <v>4326.65380859375</v>
      </c>
      <c r="O64" s="76"/>
      <c r="P64" s="77"/>
      <c r="Q64" s="77"/>
      <c r="R64" s="48">
        <v>11</v>
      </c>
      <c r="S64" s="81"/>
      <c r="T64" s="81"/>
      <c r="U64" s="49">
        <v>36.511886</v>
      </c>
      <c r="V64" s="49">
        <v>0.007299</v>
      </c>
      <c r="W64" s="49">
        <v>0.011709</v>
      </c>
      <c r="X64" s="49">
        <v>1.148796</v>
      </c>
      <c r="Y64" s="49">
        <v>0.34545454545454546</v>
      </c>
      <c r="Z64" s="49"/>
      <c r="AA64" s="72">
        <v>64</v>
      </c>
      <c r="AB64" s="72"/>
      <c r="AC64" s="73"/>
      <c r="AD64" s="79" t="s">
        <v>1295</v>
      </c>
      <c r="AE64" s="79" t="s">
        <v>1382</v>
      </c>
      <c r="AF64" s="79" t="s">
        <v>1466</v>
      </c>
      <c r="AG64" s="79" t="s">
        <v>1515</v>
      </c>
      <c r="AH64" s="79" t="s">
        <v>1607</v>
      </c>
      <c r="AI64" s="79">
        <v>14564</v>
      </c>
      <c r="AJ64" s="79">
        <v>62</v>
      </c>
      <c r="AK64" s="79">
        <v>96</v>
      </c>
      <c r="AL64" s="79">
        <v>36</v>
      </c>
      <c r="AM64" s="79" t="s">
        <v>1728</v>
      </c>
      <c r="AN64" s="98" t="s">
        <v>1790</v>
      </c>
      <c r="AO64" s="79" t="str">
        <f>REPLACE(INDEX(GroupVertices[Group],MATCH(Vertices[[#This Row],[Vertex]],GroupVertices[Vertex],0)),1,1,"")</f>
        <v>2</v>
      </c>
      <c r="AP64" s="48">
        <v>0</v>
      </c>
      <c r="AQ64" s="49">
        <v>0</v>
      </c>
      <c r="AR64" s="48">
        <v>0</v>
      </c>
      <c r="AS64" s="49">
        <v>0</v>
      </c>
      <c r="AT64" s="48">
        <v>0</v>
      </c>
      <c r="AU64" s="49">
        <v>0</v>
      </c>
      <c r="AV64" s="48">
        <v>5</v>
      </c>
      <c r="AW64" s="49">
        <v>100</v>
      </c>
      <c r="AX64" s="48">
        <v>5</v>
      </c>
      <c r="AY64" s="2"/>
      <c r="AZ64" s="3"/>
      <c r="BA64" s="3"/>
      <c r="BB64" s="3"/>
      <c r="BC64" s="3"/>
    </row>
    <row r="65" spans="1:55" ht="15">
      <c r="A65" s="65" t="s">
        <v>240</v>
      </c>
      <c r="B65" s="66"/>
      <c r="C65" s="66" t="s">
        <v>65</v>
      </c>
      <c r="D65" s="67">
        <v>184.23250982852227</v>
      </c>
      <c r="E65" s="69">
        <v>85.86933076679918</v>
      </c>
      <c r="F65" s="96" t="s">
        <v>1699</v>
      </c>
      <c r="G65" s="66"/>
      <c r="H65" s="70" t="s">
        <v>1296</v>
      </c>
      <c r="I65" s="71"/>
      <c r="J65" s="71"/>
      <c r="K65" s="70" t="s">
        <v>1296</v>
      </c>
      <c r="L65" s="74">
        <v>4710.281033118061</v>
      </c>
      <c r="M65" s="75">
        <v>3625.6376953125</v>
      </c>
      <c r="N65" s="75">
        <v>4799.33251953125</v>
      </c>
      <c r="O65" s="76"/>
      <c r="P65" s="77"/>
      <c r="Q65" s="77"/>
      <c r="R65" s="48">
        <v>13</v>
      </c>
      <c r="S65" s="81"/>
      <c r="T65" s="81"/>
      <c r="U65" s="49">
        <v>99.878035</v>
      </c>
      <c r="V65" s="49">
        <v>0.007576</v>
      </c>
      <c r="W65" s="49">
        <v>0.012032</v>
      </c>
      <c r="X65" s="49">
        <v>1.401598</v>
      </c>
      <c r="Y65" s="49">
        <v>0.23076923076923078</v>
      </c>
      <c r="Z65" s="49"/>
      <c r="AA65" s="72">
        <v>65</v>
      </c>
      <c r="AB65" s="72"/>
      <c r="AC65" s="73"/>
      <c r="AD65" s="79" t="s">
        <v>1296</v>
      </c>
      <c r="AE65" s="79" t="s">
        <v>1383</v>
      </c>
      <c r="AF65" s="79" t="s">
        <v>1467</v>
      </c>
      <c r="AG65" s="79" t="s">
        <v>1523</v>
      </c>
      <c r="AH65" s="79" t="s">
        <v>1608</v>
      </c>
      <c r="AI65" s="79">
        <v>64694</v>
      </c>
      <c r="AJ65" s="79">
        <v>575</v>
      </c>
      <c r="AK65" s="79">
        <v>307</v>
      </c>
      <c r="AL65" s="79">
        <v>247</v>
      </c>
      <c r="AM65" s="79" t="s">
        <v>1728</v>
      </c>
      <c r="AN65" s="98" t="s">
        <v>1791</v>
      </c>
      <c r="AO65" s="79" t="str">
        <f>REPLACE(INDEX(GroupVertices[Group],MATCH(Vertices[[#This Row],[Vertex]],GroupVertices[Vertex],0)),1,1,"")</f>
        <v>2</v>
      </c>
      <c r="AP65" s="48">
        <v>0</v>
      </c>
      <c r="AQ65" s="49">
        <v>0</v>
      </c>
      <c r="AR65" s="48">
        <v>0</v>
      </c>
      <c r="AS65" s="49">
        <v>0</v>
      </c>
      <c r="AT65" s="48">
        <v>0</v>
      </c>
      <c r="AU65" s="49">
        <v>0</v>
      </c>
      <c r="AV65" s="48">
        <v>7</v>
      </c>
      <c r="AW65" s="49">
        <v>100</v>
      </c>
      <c r="AX65" s="48">
        <v>7</v>
      </c>
      <c r="AY65" s="2"/>
      <c r="AZ65" s="3"/>
      <c r="BA65" s="3"/>
      <c r="BB65" s="3"/>
      <c r="BC65" s="3"/>
    </row>
    <row r="66" spans="1:55" ht="15">
      <c r="A66" s="65" t="s">
        <v>241</v>
      </c>
      <c r="B66" s="66"/>
      <c r="C66" s="66" t="s">
        <v>65</v>
      </c>
      <c r="D66" s="67">
        <v>170.8614211205665</v>
      </c>
      <c r="E66" s="69">
        <v>99.00796095708503</v>
      </c>
      <c r="F66" s="96" t="s">
        <v>1700</v>
      </c>
      <c r="G66" s="66"/>
      <c r="H66" s="70" t="s">
        <v>1297</v>
      </c>
      <c r="I66" s="71"/>
      <c r="J66" s="71"/>
      <c r="K66" s="70" t="s">
        <v>1297</v>
      </c>
      <c r="L66" s="74">
        <v>331.6135450354594</v>
      </c>
      <c r="M66" s="75">
        <v>4054.432861328125</v>
      </c>
      <c r="N66" s="75">
        <v>5723.33154296875</v>
      </c>
      <c r="O66" s="76"/>
      <c r="P66" s="77"/>
      <c r="Q66" s="77"/>
      <c r="R66" s="48">
        <v>4</v>
      </c>
      <c r="S66" s="81"/>
      <c r="T66" s="81"/>
      <c r="U66" s="49">
        <v>7.011905</v>
      </c>
      <c r="V66" s="49">
        <v>0.005464</v>
      </c>
      <c r="W66" s="49">
        <v>0.002007</v>
      </c>
      <c r="X66" s="49">
        <v>0.586438</v>
      </c>
      <c r="Y66" s="49">
        <v>0.3333333333333333</v>
      </c>
      <c r="Z66" s="49"/>
      <c r="AA66" s="72">
        <v>66</v>
      </c>
      <c r="AB66" s="72"/>
      <c r="AC66" s="73"/>
      <c r="AD66" s="79" t="s">
        <v>1297</v>
      </c>
      <c r="AE66" s="79" t="s">
        <v>1384</v>
      </c>
      <c r="AF66" s="79" t="s">
        <v>1468</v>
      </c>
      <c r="AG66" s="79" t="s">
        <v>1515</v>
      </c>
      <c r="AH66" s="79" t="s">
        <v>1609</v>
      </c>
      <c r="AI66" s="79">
        <v>25829</v>
      </c>
      <c r="AJ66" s="79">
        <v>199</v>
      </c>
      <c r="AK66" s="79">
        <v>64</v>
      </c>
      <c r="AL66" s="79">
        <v>36</v>
      </c>
      <c r="AM66" s="79" t="s">
        <v>1728</v>
      </c>
      <c r="AN66" s="98" t="s">
        <v>1792</v>
      </c>
      <c r="AO66" s="79" t="str">
        <f>REPLACE(INDEX(GroupVertices[Group],MATCH(Vertices[[#This Row],[Vertex]],GroupVertices[Vertex],0)),1,1,"")</f>
        <v>2</v>
      </c>
      <c r="AP66" s="48">
        <v>0</v>
      </c>
      <c r="AQ66" s="49">
        <v>0</v>
      </c>
      <c r="AR66" s="48">
        <v>0</v>
      </c>
      <c r="AS66" s="49">
        <v>0</v>
      </c>
      <c r="AT66" s="48">
        <v>0</v>
      </c>
      <c r="AU66" s="49">
        <v>0</v>
      </c>
      <c r="AV66" s="48">
        <v>6</v>
      </c>
      <c r="AW66" s="49">
        <v>100</v>
      </c>
      <c r="AX66" s="48">
        <v>6</v>
      </c>
      <c r="AY66" s="2"/>
      <c r="AZ66" s="3"/>
      <c r="BA66" s="3"/>
      <c r="BB66" s="3"/>
      <c r="BC66" s="3"/>
    </row>
    <row r="67" spans="1:55" ht="15">
      <c r="A67" s="65" t="s">
        <v>243</v>
      </c>
      <c r="B67" s="66"/>
      <c r="C67" s="66" t="s">
        <v>65</v>
      </c>
      <c r="D67" s="67">
        <v>165.90347028124188</v>
      </c>
      <c r="E67" s="69">
        <v>99.34088426312324</v>
      </c>
      <c r="F67" s="96" t="s">
        <v>1701</v>
      </c>
      <c r="G67" s="66"/>
      <c r="H67" s="70" t="s">
        <v>1298</v>
      </c>
      <c r="I67" s="71"/>
      <c r="J67" s="71"/>
      <c r="K67" s="70" t="s">
        <v>1298</v>
      </c>
      <c r="L67" s="74">
        <v>220.6613045764627</v>
      </c>
      <c r="M67" s="75">
        <v>4539.16064453125</v>
      </c>
      <c r="N67" s="75">
        <v>5237.4287109375</v>
      </c>
      <c r="O67" s="76"/>
      <c r="P67" s="77"/>
      <c r="Q67" s="77"/>
      <c r="R67" s="48">
        <v>4</v>
      </c>
      <c r="S67" s="81"/>
      <c r="T67" s="81"/>
      <c r="U67" s="49">
        <v>4.658745</v>
      </c>
      <c r="V67" s="49">
        <v>0.005319</v>
      </c>
      <c r="W67" s="49">
        <v>0.002098</v>
      </c>
      <c r="X67" s="49">
        <v>0.577306</v>
      </c>
      <c r="Y67" s="49">
        <v>0.3333333333333333</v>
      </c>
      <c r="Z67" s="49"/>
      <c r="AA67" s="72">
        <v>67</v>
      </c>
      <c r="AB67" s="72"/>
      <c r="AC67" s="73"/>
      <c r="AD67" s="79" t="s">
        <v>1298</v>
      </c>
      <c r="AE67" s="79" t="s">
        <v>1385</v>
      </c>
      <c r="AF67" s="79" t="s">
        <v>1469</v>
      </c>
      <c r="AG67" s="79" t="s">
        <v>1525</v>
      </c>
      <c r="AH67" s="79" t="s">
        <v>1610</v>
      </c>
      <c r="AI67" s="79">
        <v>11418</v>
      </c>
      <c r="AJ67" s="79">
        <v>32</v>
      </c>
      <c r="AK67" s="79">
        <v>24</v>
      </c>
      <c r="AL67" s="79">
        <v>20</v>
      </c>
      <c r="AM67" s="79" t="s">
        <v>1728</v>
      </c>
      <c r="AN67" s="98" t="s">
        <v>1793</v>
      </c>
      <c r="AO67" s="79" t="str">
        <f>REPLACE(INDEX(GroupVertices[Group],MATCH(Vertices[[#This Row],[Vertex]],GroupVertices[Vertex],0)),1,1,"")</f>
        <v>2</v>
      </c>
      <c r="AP67" s="48">
        <v>0</v>
      </c>
      <c r="AQ67" s="49">
        <v>0</v>
      </c>
      <c r="AR67" s="48">
        <v>0</v>
      </c>
      <c r="AS67" s="49">
        <v>0</v>
      </c>
      <c r="AT67" s="48">
        <v>0</v>
      </c>
      <c r="AU67" s="49">
        <v>0</v>
      </c>
      <c r="AV67" s="48">
        <v>6</v>
      </c>
      <c r="AW67" s="49">
        <v>100</v>
      </c>
      <c r="AX67" s="48">
        <v>6</v>
      </c>
      <c r="AY67" s="2"/>
      <c r="AZ67" s="3"/>
      <c r="BA67" s="3"/>
      <c r="BB67" s="3"/>
      <c r="BC67" s="3"/>
    </row>
    <row r="68" spans="1:55" ht="15">
      <c r="A68" s="65" t="s">
        <v>242</v>
      </c>
      <c r="B68" s="66"/>
      <c r="C68" s="66" t="s">
        <v>65</v>
      </c>
      <c r="D68" s="67">
        <v>163.6596457462287</v>
      </c>
      <c r="E68" s="69">
        <v>98.98454953712636</v>
      </c>
      <c r="F68" s="96" t="s">
        <v>1702</v>
      </c>
      <c r="G68" s="66"/>
      <c r="H68" s="70" t="s">
        <v>1299</v>
      </c>
      <c r="I68" s="71"/>
      <c r="J68" s="71"/>
      <c r="K68" s="70" t="s">
        <v>1299</v>
      </c>
      <c r="L68" s="74">
        <v>339.4157909270236</v>
      </c>
      <c r="M68" s="75">
        <v>3976.07763671875</v>
      </c>
      <c r="N68" s="75">
        <v>5212.39501953125</v>
      </c>
      <c r="O68" s="76"/>
      <c r="P68" s="77"/>
      <c r="Q68" s="77"/>
      <c r="R68" s="48">
        <v>4</v>
      </c>
      <c r="S68" s="81"/>
      <c r="T68" s="81"/>
      <c r="U68" s="49">
        <v>7.177381</v>
      </c>
      <c r="V68" s="49">
        <v>0.005495</v>
      </c>
      <c r="W68" s="49">
        <v>0.002158</v>
      </c>
      <c r="X68" s="49">
        <v>0.579117</v>
      </c>
      <c r="Y68" s="49">
        <v>0.5</v>
      </c>
      <c r="Z68" s="49"/>
      <c r="AA68" s="72">
        <v>68</v>
      </c>
      <c r="AB68" s="72"/>
      <c r="AC68" s="73"/>
      <c r="AD68" s="79" t="s">
        <v>1299</v>
      </c>
      <c r="AE68" s="79" t="s">
        <v>1386</v>
      </c>
      <c r="AF68" s="79" t="s">
        <v>1470</v>
      </c>
      <c r="AG68" s="79" t="s">
        <v>1515</v>
      </c>
      <c r="AH68" s="79" t="s">
        <v>1611</v>
      </c>
      <c r="AI68" s="79">
        <v>4896</v>
      </c>
      <c r="AJ68" s="79">
        <v>49</v>
      </c>
      <c r="AK68" s="79">
        <v>16</v>
      </c>
      <c r="AL68" s="79">
        <v>12</v>
      </c>
      <c r="AM68" s="79" t="s">
        <v>1728</v>
      </c>
      <c r="AN68" s="98" t="s">
        <v>1794</v>
      </c>
      <c r="AO68" s="79" t="str">
        <f>REPLACE(INDEX(GroupVertices[Group],MATCH(Vertices[[#This Row],[Vertex]],GroupVertices[Vertex],0)),1,1,"")</f>
        <v>2</v>
      </c>
      <c r="AP68" s="48">
        <v>0</v>
      </c>
      <c r="AQ68" s="49">
        <v>0</v>
      </c>
      <c r="AR68" s="48">
        <v>0</v>
      </c>
      <c r="AS68" s="49">
        <v>0</v>
      </c>
      <c r="AT68" s="48">
        <v>0</v>
      </c>
      <c r="AU68" s="49">
        <v>0</v>
      </c>
      <c r="AV68" s="48">
        <v>5</v>
      </c>
      <c r="AW68" s="49">
        <v>100</v>
      </c>
      <c r="AX68" s="48">
        <v>5</v>
      </c>
      <c r="AY68" s="2"/>
      <c r="AZ68" s="3"/>
      <c r="BA68" s="3"/>
      <c r="BB68" s="3"/>
      <c r="BC68" s="3"/>
    </row>
    <row r="69" spans="1:55" ht="15">
      <c r="A69" s="65" t="s">
        <v>244</v>
      </c>
      <c r="B69" s="66"/>
      <c r="C69" s="66" t="s">
        <v>65</v>
      </c>
      <c r="D69" s="67">
        <v>162.57076125476647</v>
      </c>
      <c r="E69" s="69">
        <v>95.93336875439213</v>
      </c>
      <c r="F69" s="96" t="s">
        <v>1703</v>
      </c>
      <c r="G69" s="66"/>
      <c r="H69" s="70" t="s">
        <v>1300</v>
      </c>
      <c r="I69" s="71"/>
      <c r="J69" s="71"/>
      <c r="K69" s="70" t="s">
        <v>1300</v>
      </c>
      <c r="L69" s="74">
        <v>1356.272639786248</v>
      </c>
      <c r="M69" s="75">
        <v>3962.782470703125</v>
      </c>
      <c r="N69" s="75">
        <v>4730.5146484375</v>
      </c>
      <c r="O69" s="76"/>
      <c r="P69" s="77"/>
      <c r="Q69" s="77"/>
      <c r="R69" s="48">
        <v>8</v>
      </c>
      <c r="S69" s="81"/>
      <c r="T69" s="81"/>
      <c r="U69" s="49">
        <v>28.743659</v>
      </c>
      <c r="V69" s="49">
        <v>0.006667</v>
      </c>
      <c r="W69" s="49">
        <v>0.0073</v>
      </c>
      <c r="X69" s="49">
        <v>0.907183</v>
      </c>
      <c r="Y69" s="49">
        <v>0.32142857142857145</v>
      </c>
      <c r="Z69" s="49"/>
      <c r="AA69" s="72">
        <v>69</v>
      </c>
      <c r="AB69" s="72"/>
      <c r="AC69" s="73"/>
      <c r="AD69" s="79" t="s">
        <v>1300</v>
      </c>
      <c r="AE69" s="79" t="s">
        <v>1387</v>
      </c>
      <c r="AF69" s="79" t="s">
        <v>1471</v>
      </c>
      <c r="AG69" s="79" t="s">
        <v>1515</v>
      </c>
      <c r="AH69" s="79" t="s">
        <v>1612</v>
      </c>
      <c r="AI69" s="79">
        <v>1731</v>
      </c>
      <c r="AJ69" s="79">
        <v>13</v>
      </c>
      <c r="AK69" s="79">
        <v>4</v>
      </c>
      <c r="AL69" s="79">
        <v>14</v>
      </c>
      <c r="AM69" s="79" t="s">
        <v>1728</v>
      </c>
      <c r="AN69" s="98" t="s">
        <v>1795</v>
      </c>
      <c r="AO69" s="79" t="str">
        <f>REPLACE(INDEX(GroupVertices[Group],MATCH(Vertices[[#This Row],[Vertex]],GroupVertices[Vertex],0)),1,1,"")</f>
        <v>2</v>
      </c>
      <c r="AP69" s="48">
        <v>0</v>
      </c>
      <c r="AQ69" s="49">
        <v>0</v>
      </c>
      <c r="AR69" s="48">
        <v>0</v>
      </c>
      <c r="AS69" s="49">
        <v>0</v>
      </c>
      <c r="AT69" s="48">
        <v>0</v>
      </c>
      <c r="AU69" s="49">
        <v>0</v>
      </c>
      <c r="AV69" s="48">
        <v>6</v>
      </c>
      <c r="AW69" s="49">
        <v>100</v>
      </c>
      <c r="AX69" s="48">
        <v>6</v>
      </c>
      <c r="AY69" s="2"/>
      <c r="AZ69" s="3"/>
      <c r="BA69" s="3"/>
      <c r="BB69" s="3"/>
      <c r="BC69" s="3"/>
    </row>
    <row r="70" spans="1:55" ht="15">
      <c r="A70" s="65" t="s">
        <v>245</v>
      </c>
      <c r="B70" s="66"/>
      <c r="C70" s="66" t="s">
        <v>65</v>
      </c>
      <c r="D70" s="67">
        <v>164.7963517050885</v>
      </c>
      <c r="E70" s="69">
        <v>99.19175693046587</v>
      </c>
      <c r="F70" s="96" t="s">
        <v>1704</v>
      </c>
      <c r="G70" s="66"/>
      <c r="H70" s="70" t="s">
        <v>1301</v>
      </c>
      <c r="I70" s="71"/>
      <c r="J70" s="71"/>
      <c r="K70" s="70" t="s">
        <v>1301</v>
      </c>
      <c r="L70" s="74">
        <v>270.3604736400747</v>
      </c>
      <c r="M70" s="75">
        <v>3841.016845703125</v>
      </c>
      <c r="N70" s="75">
        <v>4143.96435546875</v>
      </c>
      <c r="O70" s="76"/>
      <c r="P70" s="77"/>
      <c r="Q70" s="77"/>
      <c r="R70" s="48">
        <v>5</v>
      </c>
      <c r="S70" s="81"/>
      <c r="T70" s="81"/>
      <c r="U70" s="49">
        <v>5.712803</v>
      </c>
      <c r="V70" s="49">
        <v>0.006289</v>
      </c>
      <c r="W70" s="49">
        <v>0.004818</v>
      </c>
      <c r="X70" s="49">
        <v>0.602976</v>
      </c>
      <c r="Y70" s="49">
        <v>0.3</v>
      </c>
      <c r="Z70" s="49"/>
      <c r="AA70" s="72">
        <v>70</v>
      </c>
      <c r="AB70" s="72"/>
      <c r="AC70" s="73"/>
      <c r="AD70" s="79" t="s">
        <v>1301</v>
      </c>
      <c r="AE70" s="79" t="s">
        <v>1388</v>
      </c>
      <c r="AF70" s="79" t="s">
        <v>1472</v>
      </c>
      <c r="AG70" s="79" t="s">
        <v>1515</v>
      </c>
      <c r="AH70" s="79" t="s">
        <v>1613</v>
      </c>
      <c r="AI70" s="79">
        <v>8200</v>
      </c>
      <c r="AJ70" s="79">
        <v>55</v>
      </c>
      <c r="AK70" s="79">
        <v>33</v>
      </c>
      <c r="AL70" s="79">
        <v>40</v>
      </c>
      <c r="AM70" s="79" t="s">
        <v>1728</v>
      </c>
      <c r="AN70" s="98" t="s">
        <v>1796</v>
      </c>
      <c r="AO70" s="79" t="str">
        <f>REPLACE(INDEX(GroupVertices[Group],MATCH(Vertices[[#This Row],[Vertex]],GroupVertices[Vertex],0)),1,1,"")</f>
        <v>2</v>
      </c>
      <c r="AP70" s="48">
        <v>1</v>
      </c>
      <c r="AQ70" s="49">
        <v>12.5</v>
      </c>
      <c r="AR70" s="48">
        <v>0</v>
      </c>
      <c r="AS70" s="49">
        <v>0</v>
      </c>
      <c r="AT70" s="48">
        <v>0</v>
      </c>
      <c r="AU70" s="49">
        <v>0</v>
      </c>
      <c r="AV70" s="48">
        <v>7</v>
      </c>
      <c r="AW70" s="49">
        <v>87.5</v>
      </c>
      <c r="AX70" s="48">
        <v>8</v>
      </c>
      <c r="AY70" s="2"/>
      <c r="AZ70" s="3"/>
      <c r="BA70" s="3"/>
      <c r="BB70" s="3"/>
      <c r="BC70" s="3"/>
    </row>
    <row r="71" spans="1:55" ht="15">
      <c r="A71" s="82" t="s">
        <v>246</v>
      </c>
      <c r="B71" s="83"/>
      <c r="C71" s="83" t="s">
        <v>65</v>
      </c>
      <c r="D71" s="84">
        <v>177.00355534681464</v>
      </c>
      <c r="E71" s="85">
        <v>98.96572232774504</v>
      </c>
      <c r="F71" s="97" t="s">
        <v>1705</v>
      </c>
      <c r="G71" s="83"/>
      <c r="H71" s="86" t="s">
        <v>1302</v>
      </c>
      <c r="I71" s="87"/>
      <c r="J71" s="87"/>
      <c r="K71" s="86" t="s">
        <v>1302</v>
      </c>
      <c r="L71" s="88">
        <v>345.6902722401687</v>
      </c>
      <c r="M71" s="89">
        <v>8323.5791015625</v>
      </c>
      <c r="N71" s="89">
        <v>5211.001953125</v>
      </c>
      <c r="O71" s="90"/>
      <c r="P71" s="91"/>
      <c r="Q71" s="91"/>
      <c r="R71" s="48">
        <v>8</v>
      </c>
      <c r="S71" s="92"/>
      <c r="T71" s="92"/>
      <c r="U71" s="49">
        <v>7.310455</v>
      </c>
      <c r="V71" s="49">
        <v>0.006711</v>
      </c>
      <c r="W71" s="49">
        <v>0.013857</v>
      </c>
      <c r="X71" s="49">
        <v>0.805717</v>
      </c>
      <c r="Y71" s="49">
        <v>0.5</v>
      </c>
      <c r="Z71" s="93"/>
      <c r="AA71" s="94">
        <v>71</v>
      </c>
      <c r="AB71" s="94"/>
      <c r="AC71" s="95"/>
      <c r="AD71" s="79" t="s">
        <v>1302</v>
      </c>
      <c r="AE71" s="79" t="s">
        <v>1389</v>
      </c>
      <c r="AF71" s="79" t="s">
        <v>1473</v>
      </c>
      <c r="AG71" s="79" t="s">
        <v>1530</v>
      </c>
      <c r="AH71" s="79" t="s">
        <v>1614</v>
      </c>
      <c r="AI71" s="79">
        <v>43682</v>
      </c>
      <c r="AJ71" s="79">
        <v>646</v>
      </c>
      <c r="AK71" s="79">
        <v>683</v>
      </c>
      <c r="AL71" s="79">
        <v>35</v>
      </c>
      <c r="AM71" s="79" t="s">
        <v>1728</v>
      </c>
      <c r="AN71" s="98" t="s">
        <v>1797</v>
      </c>
      <c r="AO71" s="79" t="str">
        <f>REPLACE(INDEX(GroupVertices[Group],MATCH(Vertices[[#This Row],[Vertex]],GroupVertices[Vertex],0)),1,1,"")</f>
        <v>4</v>
      </c>
      <c r="AP71" s="48">
        <v>0</v>
      </c>
      <c r="AQ71" s="49">
        <v>0</v>
      </c>
      <c r="AR71" s="48">
        <v>0</v>
      </c>
      <c r="AS71" s="49">
        <v>0</v>
      </c>
      <c r="AT71" s="48">
        <v>0</v>
      </c>
      <c r="AU71" s="49">
        <v>0</v>
      </c>
      <c r="AV71" s="48">
        <v>6</v>
      </c>
      <c r="AW71" s="49">
        <v>100</v>
      </c>
      <c r="AX71" s="48">
        <v>6</v>
      </c>
      <c r="AY71" s="2"/>
      <c r="AZ71" s="3"/>
      <c r="BA71" s="3"/>
      <c r="BB71" s="3"/>
      <c r="BC71" s="3"/>
    </row>
    <row r="72" spans="1:55" ht="15">
      <c r="A72" s="65" t="s">
        <v>1201</v>
      </c>
      <c r="B72" s="66"/>
      <c r="C72" s="66" t="s">
        <v>65</v>
      </c>
      <c r="D72" s="67">
        <v>196.4249197788952</v>
      </c>
      <c r="E72" s="69">
        <v>100</v>
      </c>
      <c r="F72" s="96" t="s">
        <v>1706</v>
      </c>
      <c r="G72" s="66" t="s">
        <v>52</v>
      </c>
      <c r="H72" s="70" t="s">
        <v>1303</v>
      </c>
      <c r="I72" s="71"/>
      <c r="J72" s="71"/>
      <c r="K72" s="70" t="s">
        <v>1303</v>
      </c>
      <c r="L72" s="74">
        <v>1</v>
      </c>
      <c r="M72" s="75">
        <v>2050.745849609375</v>
      </c>
      <c r="N72" s="75">
        <v>5832.75</v>
      </c>
      <c r="O72" s="76"/>
      <c r="P72" s="77"/>
      <c r="Q72" s="77"/>
      <c r="R72" s="48">
        <v>0</v>
      </c>
      <c r="S72" s="81"/>
      <c r="T72" s="81"/>
      <c r="U72" s="49">
        <v>0</v>
      </c>
      <c r="V72" s="49">
        <v>0</v>
      </c>
      <c r="W72" s="49">
        <v>0</v>
      </c>
      <c r="X72" s="49">
        <v>0</v>
      </c>
      <c r="Y72" s="49">
        <v>0</v>
      </c>
      <c r="Z72" s="49"/>
      <c r="AA72" s="72">
        <v>72</v>
      </c>
      <c r="AB72" s="72"/>
      <c r="AC72" s="73"/>
      <c r="AD72" s="79" t="s">
        <v>1303</v>
      </c>
      <c r="AE72" s="79" t="s">
        <v>1390</v>
      </c>
      <c r="AF72" s="79"/>
      <c r="AG72" s="79" t="s">
        <v>1531</v>
      </c>
      <c r="AH72" s="79" t="s">
        <v>1615</v>
      </c>
      <c r="AI72" s="79">
        <v>100133</v>
      </c>
      <c r="AJ72" s="79">
        <v>328</v>
      </c>
      <c r="AK72" s="79">
        <v>2312</v>
      </c>
      <c r="AL72" s="79">
        <v>59</v>
      </c>
      <c r="AM72" s="79" t="s">
        <v>1728</v>
      </c>
      <c r="AN72" s="98" t="s">
        <v>1798</v>
      </c>
      <c r="AO72" s="79" t="str">
        <f>REPLACE(INDEX(GroupVertices[Group],MATCH(Vertices[[#This Row],[Vertex]],GroupVertices[Vertex],0)),1,1,"")</f>
        <v>1</v>
      </c>
      <c r="AP72" s="48">
        <v>0</v>
      </c>
      <c r="AQ72" s="49">
        <v>0</v>
      </c>
      <c r="AR72" s="48">
        <v>0</v>
      </c>
      <c r="AS72" s="49">
        <v>0</v>
      </c>
      <c r="AT72" s="48">
        <v>0</v>
      </c>
      <c r="AU72" s="49">
        <v>0</v>
      </c>
      <c r="AV72" s="48">
        <v>13</v>
      </c>
      <c r="AW72" s="49">
        <v>100</v>
      </c>
      <c r="AX72" s="48">
        <v>13</v>
      </c>
      <c r="AY72" s="2"/>
      <c r="AZ72" s="3"/>
      <c r="BA72" s="3"/>
      <c r="BB72" s="3"/>
      <c r="BC72" s="3"/>
    </row>
    <row r="73" spans="1:55" ht="15">
      <c r="A73" s="65" t="s">
        <v>1202</v>
      </c>
      <c r="B73" s="66"/>
      <c r="C73" s="66" t="s">
        <v>65</v>
      </c>
      <c r="D73" s="67">
        <v>168.93927336265193</v>
      </c>
      <c r="E73" s="69">
        <v>100</v>
      </c>
      <c r="F73" s="96" t="s">
        <v>1707</v>
      </c>
      <c r="G73" s="66" t="s">
        <v>52</v>
      </c>
      <c r="H73" s="70" t="s">
        <v>1304</v>
      </c>
      <c r="I73" s="71"/>
      <c r="J73" s="71"/>
      <c r="K73" s="70" t="s">
        <v>1304</v>
      </c>
      <c r="L73" s="74">
        <v>1</v>
      </c>
      <c r="M73" s="75">
        <v>2181.101806640625</v>
      </c>
      <c r="N73" s="75">
        <v>5832.75</v>
      </c>
      <c r="O73" s="76"/>
      <c r="P73" s="77"/>
      <c r="Q73" s="77"/>
      <c r="R73" s="48">
        <v>0</v>
      </c>
      <c r="S73" s="81"/>
      <c r="T73" s="81"/>
      <c r="U73" s="49">
        <v>0</v>
      </c>
      <c r="V73" s="49">
        <v>0</v>
      </c>
      <c r="W73" s="49">
        <v>0</v>
      </c>
      <c r="X73" s="49">
        <v>0</v>
      </c>
      <c r="Y73" s="49">
        <v>0</v>
      </c>
      <c r="Z73" s="49"/>
      <c r="AA73" s="72">
        <v>73</v>
      </c>
      <c r="AB73" s="72"/>
      <c r="AC73" s="73"/>
      <c r="AD73" s="79" t="s">
        <v>1304</v>
      </c>
      <c r="AE73" s="79" t="s">
        <v>1391</v>
      </c>
      <c r="AF73" s="79" t="s">
        <v>1474</v>
      </c>
      <c r="AG73" s="79" t="s">
        <v>1532</v>
      </c>
      <c r="AH73" s="79" t="s">
        <v>1616</v>
      </c>
      <c r="AI73" s="79">
        <v>20242</v>
      </c>
      <c r="AJ73" s="79">
        <v>154</v>
      </c>
      <c r="AK73" s="79">
        <v>832</v>
      </c>
      <c r="AL73" s="79">
        <v>24</v>
      </c>
      <c r="AM73" s="79" t="s">
        <v>1728</v>
      </c>
      <c r="AN73" s="98" t="s">
        <v>1799</v>
      </c>
      <c r="AO73" s="79" t="str">
        <f>REPLACE(INDEX(GroupVertices[Group],MATCH(Vertices[[#This Row],[Vertex]],GroupVertices[Vertex],0)),1,1,"")</f>
        <v>1</v>
      </c>
      <c r="AP73" s="48">
        <v>0</v>
      </c>
      <c r="AQ73" s="49">
        <v>0</v>
      </c>
      <c r="AR73" s="48">
        <v>0</v>
      </c>
      <c r="AS73" s="49">
        <v>0</v>
      </c>
      <c r="AT73" s="48">
        <v>0</v>
      </c>
      <c r="AU73" s="49">
        <v>0</v>
      </c>
      <c r="AV73" s="48">
        <v>8</v>
      </c>
      <c r="AW73" s="49">
        <v>100</v>
      </c>
      <c r="AX73" s="48">
        <v>8</v>
      </c>
      <c r="AY73" s="2"/>
      <c r="AZ73" s="3"/>
      <c r="BA73" s="3"/>
      <c r="BB73" s="3"/>
      <c r="BC73" s="3"/>
    </row>
    <row r="74" spans="1:55" ht="15">
      <c r="A74" s="65" t="s">
        <v>1203</v>
      </c>
      <c r="B74" s="66"/>
      <c r="C74" s="66" t="s">
        <v>65</v>
      </c>
      <c r="D74" s="67">
        <v>162.21020803294894</v>
      </c>
      <c r="E74" s="69">
        <v>100</v>
      </c>
      <c r="F74" s="96" t="s">
        <v>1708</v>
      </c>
      <c r="G74" s="66" t="s">
        <v>52</v>
      </c>
      <c r="H74" s="70" t="s">
        <v>1305</v>
      </c>
      <c r="I74" s="71"/>
      <c r="J74" s="71"/>
      <c r="K74" s="70" t="s">
        <v>1305</v>
      </c>
      <c r="L74" s="74">
        <v>1</v>
      </c>
      <c r="M74" s="75">
        <v>1920.389892578125</v>
      </c>
      <c r="N74" s="75">
        <v>5832.75</v>
      </c>
      <c r="O74" s="76"/>
      <c r="P74" s="77"/>
      <c r="Q74" s="77"/>
      <c r="R74" s="48">
        <v>0</v>
      </c>
      <c r="S74" s="81"/>
      <c r="T74" s="81"/>
      <c r="U74" s="49">
        <v>0</v>
      </c>
      <c r="V74" s="49">
        <v>0</v>
      </c>
      <c r="W74" s="49">
        <v>0</v>
      </c>
      <c r="X74" s="49">
        <v>0</v>
      </c>
      <c r="Y74" s="49">
        <v>0</v>
      </c>
      <c r="Z74" s="49"/>
      <c r="AA74" s="72">
        <v>74</v>
      </c>
      <c r="AB74" s="72"/>
      <c r="AC74" s="73"/>
      <c r="AD74" s="79" t="s">
        <v>1305</v>
      </c>
      <c r="AE74" s="79" t="s">
        <v>1392</v>
      </c>
      <c r="AF74" s="79" t="s">
        <v>1475</v>
      </c>
      <c r="AG74" s="79" t="s">
        <v>1515</v>
      </c>
      <c r="AH74" s="79" t="s">
        <v>1617</v>
      </c>
      <c r="AI74" s="79">
        <v>683</v>
      </c>
      <c r="AJ74" s="79">
        <v>3</v>
      </c>
      <c r="AK74" s="79">
        <v>5</v>
      </c>
      <c r="AL74" s="79">
        <v>3</v>
      </c>
      <c r="AM74" s="79" t="s">
        <v>1728</v>
      </c>
      <c r="AN74" s="98" t="s">
        <v>1800</v>
      </c>
      <c r="AO74" s="79" t="str">
        <f>REPLACE(INDEX(GroupVertices[Group],MATCH(Vertices[[#This Row],[Vertex]],GroupVertices[Vertex],0)),1,1,"")</f>
        <v>1</v>
      </c>
      <c r="AP74" s="48">
        <v>0</v>
      </c>
      <c r="AQ74" s="49">
        <v>0</v>
      </c>
      <c r="AR74" s="48">
        <v>0</v>
      </c>
      <c r="AS74" s="49">
        <v>0</v>
      </c>
      <c r="AT74" s="48">
        <v>0</v>
      </c>
      <c r="AU74" s="49">
        <v>0</v>
      </c>
      <c r="AV74" s="48">
        <v>12</v>
      </c>
      <c r="AW74" s="49">
        <v>100</v>
      </c>
      <c r="AX74" s="48">
        <v>12</v>
      </c>
      <c r="AY74" s="2"/>
      <c r="AZ74" s="3"/>
      <c r="BA74" s="3"/>
      <c r="BB74" s="3"/>
      <c r="BC74" s="3"/>
    </row>
    <row r="75" spans="1:55" ht="15">
      <c r="A75" s="65" t="s">
        <v>1204</v>
      </c>
      <c r="B75" s="66"/>
      <c r="C75" s="66" t="s">
        <v>65</v>
      </c>
      <c r="D75" s="67">
        <v>171.46176975803937</v>
      </c>
      <c r="E75" s="69">
        <v>100</v>
      </c>
      <c r="F75" s="96" t="s">
        <v>1709</v>
      </c>
      <c r="G75" s="66" t="s">
        <v>52</v>
      </c>
      <c r="H75" s="70" t="s">
        <v>1306</v>
      </c>
      <c r="I75" s="71"/>
      <c r="J75" s="71"/>
      <c r="K75" s="70" t="s">
        <v>1306</v>
      </c>
      <c r="L75" s="74">
        <v>1</v>
      </c>
      <c r="M75" s="75">
        <v>1659.6778564453125</v>
      </c>
      <c r="N75" s="75">
        <v>5832.75</v>
      </c>
      <c r="O75" s="76"/>
      <c r="P75" s="77"/>
      <c r="Q75" s="77"/>
      <c r="R75" s="48">
        <v>0</v>
      </c>
      <c r="S75" s="81"/>
      <c r="T75" s="81"/>
      <c r="U75" s="49">
        <v>0</v>
      </c>
      <c r="V75" s="49">
        <v>0</v>
      </c>
      <c r="W75" s="49">
        <v>0</v>
      </c>
      <c r="X75" s="49">
        <v>0</v>
      </c>
      <c r="Y75" s="49">
        <v>0</v>
      </c>
      <c r="Z75" s="49"/>
      <c r="AA75" s="72">
        <v>75</v>
      </c>
      <c r="AB75" s="72"/>
      <c r="AC75" s="73"/>
      <c r="AD75" s="79" t="s">
        <v>1306</v>
      </c>
      <c r="AE75" s="79" t="s">
        <v>1393</v>
      </c>
      <c r="AF75" s="79" t="s">
        <v>1476</v>
      </c>
      <c r="AG75" s="79" t="s">
        <v>1527</v>
      </c>
      <c r="AH75" s="79" t="s">
        <v>1618</v>
      </c>
      <c r="AI75" s="79">
        <v>27574</v>
      </c>
      <c r="AJ75" s="79">
        <v>13</v>
      </c>
      <c r="AK75" s="79">
        <v>59</v>
      </c>
      <c r="AL75" s="79">
        <v>28</v>
      </c>
      <c r="AM75" s="79" t="s">
        <v>1728</v>
      </c>
      <c r="AN75" s="98" t="s">
        <v>1801</v>
      </c>
      <c r="AO75" s="79" t="str">
        <f>REPLACE(INDEX(GroupVertices[Group],MATCH(Vertices[[#This Row],[Vertex]],GroupVertices[Vertex],0)),1,1,"")</f>
        <v>1</v>
      </c>
      <c r="AP75" s="48">
        <v>0</v>
      </c>
      <c r="AQ75" s="49">
        <v>0</v>
      </c>
      <c r="AR75" s="48">
        <v>1</v>
      </c>
      <c r="AS75" s="49">
        <v>11.11111111111111</v>
      </c>
      <c r="AT75" s="48">
        <v>0</v>
      </c>
      <c r="AU75" s="49">
        <v>0</v>
      </c>
      <c r="AV75" s="48">
        <v>8</v>
      </c>
      <c r="AW75" s="49">
        <v>88.88888888888889</v>
      </c>
      <c r="AX75" s="48">
        <v>9</v>
      </c>
      <c r="AY75" s="2"/>
      <c r="AZ75" s="3"/>
      <c r="BA75" s="3"/>
      <c r="BB75" s="3"/>
      <c r="BC75" s="3"/>
    </row>
    <row r="76" spans="1:55" ht="15">
      <c r="A76" s="65" t="s">
        <v>1205</v>
      </c>
      <c r="B76" s="66"/>
      <c r="C76" s="66" t="s">
        <v>65</v>
      </c>
      <c r="D76" s="67">
        <v>162.51055437135227</v>
      </c>
      <c r="E76" s="69">
        <v>100</v>
      </c>
      <c r="F76" s="96" t="s">
        <v>1710</v>
      </c>
      <c r="G76" s="66" t="s">
        <v>52</v>
      </c>
      <c r="H76" s="70" t="s">
        <v>1307</v>
      </c>
      <c r="I76" s="71"/>
      <c r="J76" s="71"/>
      <c r="K76" s="70" t="s">
        <v>1307</v>
      </c>
      <c r="L76" s="74">
        <v>1</v>
      </c>
      <c r="M76" s="75">
        <v>1790.0338134765625</v>
      </c>
      <c r="N76" s="75">
        <v>5832.75</v>
      </c>
      <c r="O76" s="76"/>
      <c r="P76" s="77"/>
      <c r="Q76" s="77"/>
      <c r="R76" s="48">
        <v>0</v>
      </c>
      <c r="S76" s="81"/>
      <c r="T76" s="81"/>
      <c r="U76" s="49">
        <v>0</v>
      </c>
      <c r="V76" s="49">
        <v>0</v>
      </c>
      <c r="W76" s="49">
        <v>0</v>
      </c>
      <c r="X76" s="49">
        <v>0</v>
      </c>
      <c r="Y76" s="49">
        <v>0</v>
      </c>
      <c r="Z76" s="49"/>
      <c r="AA76" s="72">
        <v>76</v>
      </c>
      <c r="AB76" s="72"/>
      <c r="AC76" s="73"/>
      <c r="AD76" s="79" t="s">
        <v>1307</v>
      </c>
      <c r="AE76" s="79" t="s">
        <v>1394</v>
      </c>
      <c r="AF76" s="79" t="s">
        <v>1477</v>
      </c>
      <c r="AG76" s="79" t="s">
        <v>1533</v>
      </c>
      <c r="AH76" s="79" t="s">
        <v>1619</v>
      </c>
      <c r="AI76" s="79">
        <v>1556</v>
      </c>
      <c r="AJ76" s="79">
        <v>23</v>
      </c>
      <c r="AK76" s="79">
        <v>45</v>
      </c>
      <c r="AL76" s="79">
        <v>7</v>
      </c>
      <c r="AM76" s="79" t="s">
        <v>1728</v>
      </c>
      <c r="AN76" s="98" t="s">
        <v>1802</v>
      </c>
      <c r="AO76" s="79" t="str">
        <f>REPLACE(INDEX(GroupVertices[Group],MATCH(Vertices[[#This Row],[Vertex]],GroupVertices[Vertex],0)),1,1,"")</f>
        <v>1</v>
      </c>
      <c r="AP76" s="48">
        <v>0</v>
      </c>
      <c r="AQ76" s="49">
        <v>0</v>
      </c>
      <c r="AR76" s="48">
        <v>0</v>
      </c>
      <c r="AS76" s="49">
        <v>0</v>
      </c>
      <c r="AT76" s="48">
        <v>0</v>
      </c>
      <c r="AU76" s="49">
        <v>0</v>
      </c>
      <c r="AV76" s="48">
        <v>8</v>
      </c>
      <c r="AW76" s="49">
        <v>100</v>
      </c>
      <c r="AX76" s="48">
        <v>8</v>
      </c>
      <c r="AY76" s="2"/>
      <c r="AZ76" s="3"/>
      <c r="BA76" s="3"/>
      <c r="BB76" s="3"/>
      <c r="BC76" s="3"/>
    </row>
    <row r="77" spans="1:55" ht="15">
      <c r="A77" s="65" t="s">
        <v>1206</v>
      </c>
      <c r="B77" s="66"/>
      <c r="C77" s="66" t="s">
        <v>65</v>
      </c>
      <c r="D77" s="67">
        <v>193.9843047449511</v>
      </c>
      <c r="E77" s="69">
        <v>100</v>
      </c>
      <c r="F77" s="96" t="s">
        <v>1711</v>
      </c>
      <c r="G77" s="66" t="s">
        <v>52</v>
      </c>
      <c r="H77" s="70" t="s">
        <v>1308</v>
      </c>
      <c r="I77" s="71"/>
      <c r="J77" s="71"/>
      <c r="K77" s="70" t="s">
        <v>1308</v>
      </c>
      <c r="L77" s="74">
        <v>1</v>
      </c>
      <c r="M77" s="75">
        <v>2311.4580078125</v>
      </c>
      <c r="N77" s="75">
        <v>5832.75</v>
      </c>
      <c r="O77" s="76"/>
      <c r="P77" s="77"/>
      <c r="Q77" s="77"/>
      <c r="R77" s="48">
        <v>0</v>
      </c>
      <c r="S77" s="81"/>
      <c r="T77" s="81"/>
      <c r="U77" s="49">
        <v>0</v>
      </c>
      <c r="V77" s="49">
        <v>0</v>
      </c>
      <c r="W77" s="49">
        <v>0</v>
      </c>
      <c r="X77" s="49">
        <v>0</v>
      </c>
      <c r="Y77" s="49">
        <v>0</v>
      </c>
      <c r="Z77" s="49"/>
      <c r="AA77" s="72">
        <v>77</v>
      </c>
      <c r="AB77" s="72"/>
      <c r="AC77" s="73"/>
      <c r="AD77" s="79" t="s">
        <v>1308</v>
      </c>
      <c r="AE77" s="79" t="s">
        <v>1395</v>
      </c>
      <c r="AF77" s="79" t="s">
        <v>1478</v>
      </c>
      <c r="AG77" s="79" t="s">
        <v>1534</v>
      </c>
      <c r="AH77" s="79" t="s">
        <v>1620</v>
      </c>
      <c r="AI77" s="79">
        <v>93039</v>
      </c>
      <c r="AJ77" s="79">
        <v>0</v>
      </c>
      <c r="AK77" s="79">
        <v>4052</v>
      </c>
      <c r="AL77" s="79">
        <v>1233</v>
      </c>
      <c r="AM77" s="79" t="s">
        <v>1728</v>
      </c>
      <c r="AN77" s="98" t="s">
        <v>1803</v>
      </c>
      <c r="AO77" s="79" t="str">
        <f>REPLACE(INDEX(GroupVertices[Group],MATCH(Vertices[[#This Row],[Vertex]],GroupVertices[Vertex],0)),1,1,"")</f>
        <v>1</v>
      </c>
      <c r="AP77" s="48">
        <v>0</v>
      </c>
      <c r="AQ77" s="49">
        <v>0</v>
      </c>
      <c r="AR77" s="48">
        <v>0</v>
      </c>
      <c r="AS77" s="49">
        <v>0</v>
      </c>
      <c r="AT77" s="48">
        <v>0</v>
      </c>
      <c r="AU77" s="49">
        <v>0</v>
      </c>
      <c r="AV77" s="48">
        <v>15</v>
      </c>
      <c r="AW77" s="49">
        <v>100</v>
      </c>
      <c r="AX77" s="48">
        <v>15</v>
      </c>
      <c r="AY77" s="2"/>
      <c r="AZ77" s="3"/>
      <c r="BA77" s="3"/>
      <c r="BB77" s="3"/>
      <c r="BC77" s="3"/>
    </row>
    <row r="78" spans="1:55" ht="15">
      <c r="A78" s="65" t="s">
        <v>1207</v>
      </c>
      <c r="B78" s="66"/>
      <c r="C78" s="66" t="s">
        <v>65</v>
      </c>
      <c r="D78" s="67">
        <v>162.00034403933378</v>
      </c>
      <c r="E78" s="69">
        <v>100</v>
      </c>
      <c r="F78" s="96" t="s">
        <v>1712</v>
      </c>
      <c r="G78" s="66" t="s">
        <v>52</v>
      </c>
      <c r="H78" s="70" t="s">
        <v>1309</v>
      </c>
      <c r="I78" s="71"/>
      <c r="J78" s="71"/>
      <c r="K78" s="70" t="s">
        <v>1309</v>
      </c>
      <c r="L78" s="74">
        <v>1</v>
      </c>
      <c r="M78" s="75">
        <v>616.82958984375</v>
      </c>
      <c r="N78" s="75">
        <v>4166.25</v>
      </c>
      <c r="O78" s="76"/>
      <c r="P78" s="77"/>
      <c r="Q78" s="77"/>
      <c r="R78" s="48">
        <v>0</v>
      </c>
      <c r="S78" s="81"/>
      <c r="T78" s="81"/>
      <c r="U78" s="49">
        <v>0</v>
      </c>
      <c r="V78" s="49">
        <v>0</v>
      </c>
      <c r="W78" s="49">
        <v>0</v>
      </c>
      <c r="X78" s="49">
        <v>0</v>
      </c>
      <c r="Y78" s="49">
        <v>0</v>
      </c>
      <c r="Z78" s="49"/>
      <c r="AA78" s="72">
        <v>78</v>
      </c>
      <c r="AB78" s="72"/>
      <c r="AC78" s="73"/>
      <c r="AD78" s="79" t="s">
        <v>1309</v>
      </c>
      <c r="AE78" s="79" t="s">
        <v>1396</v>
      </c>
      <c r="AF78" s="79" t="s">
        <v>1479</v>
      </c>
      <c r="AG78" s="79" t="s">
        <v>1535</v>
      </c>
      <c r="AH78" s="79" t="s">
        <v>1621</v>
      </c>
      <c r="AI78" s="79">
        <v>73</v>
      </c>
      <c r="AJ78" s="79">
        <v>0</v>
      </c>
      <c r="AK78" s="79">
        <v>0</v>
      </c>
      <c r="AL78" s="79">
        <v>0</v>
      </c>
      <c r="AM78" s="79" t="s">
        <v>1728</v>
      </c>
      <c r="AN78" s="98" t="s">
        <v>1804</v>
      </c>
      <c r="AO78" s="79" t="str">
        <f>REPLACE(INDEX(GroupVertices[Group],MATCH(Vertices[[#This Row],[Vertex]],GroupVertices[Vertex],0)),1,1,"")</f>
        <v>1</v>
      </c>
      <c r="AP78" s="48">
        <v>0</v>
      </c>
      <c r="AQ78" s="49">
        <v>0</v>
      </c>
      <c r="AR78" s="48">
        <v>0</v>
      </c>
      <c r="AS78" s="49">
        <v>0</v>
      </c>
      <c r="AT78" s="48">
        <v>0</v>
      </c>
      <c r="AU78" s="49">
        <v>0</v>
      </c>
      <c r="AV78" s="48">
        <v>5</v>
      </c>
      <c r="AW78" s="49">
        <v>100</v>
      </c>
      <c r="AX78" s="48">
        <v>5</v>
      </c>
      <c r="AY78" s="2"/>
      <c r="AZ78" s="3"/>
      <c r="BA78" s="3"/>
      <c r="BB78" s="3"/>
      <c r="BC78" s="3"/>
    </row>
    <row r="79" spans="1:55" ht="15">
      <c r="A79" s="65" t="s">
        <v>1208</v>
      </c>
      <c r="B79" s="66"/>
      <c r="C79" s="66" t="s">
        <v>65</v>
      </c>
      <c r="D79" s="67">
        <v>162</v>
      </c>
      <c r="E79" s="69">
        <v>100</v>
      </c>
      <c r="F79" s="96" t="s">
        <v>1713</v>
      </c>
      <c r="G79" s="66" t="s">
        <v>52</v>
      </c>
      <c r="H79" s="70" t="s">
        <v>1310</v>
      </c>
      <c r="I79" s="71"/>
      <c r="J79" s="71"/>
      <c r="K79" s="70" t="s">
        <v>1310</v>
      </c>
      <c r="L79" s="74">
        <v>1</v>
      </c>
      <c r="M79" s="75">
        <v>747.1856689453125</v>
      </c>
      <c r="N79" s="75">
        <v>4166.25</v>
      </c>
      <c r="O79" s="76"/>
      <c r="P79" s="77"/>
      <c r="Q79" s="77"/>
      <c r="R79" s="48">
        <v>0</v>
      </c>
      <c r="S79" s="81"/>
      <c r="T79" s="81"/>
      <c r="U79" s="49">
        <v>0</v>
      </c>
      <c r="V79" s="49">
        <v>0</v>
      </c>
      <c r="W79" s="49">
        <v>0</v>
      </c>
      <c r="X79" s="49">
        <v>0</v>
      </c>
      <c r="Y79" s="49">
        <v>0</v>
      </c>
      <c r="Z79" s="49"/>
      <c r="AA79" s="72">
        <v>79</v>
      </c>
      <c r="AB79" s="72"/>
      <c r="AC79" s="73"/>
      <c r="AD79" s="79" t="s">
        <v>1310</v>
      </c>
      <c r="AE79" s="79" t="s">
        <v>1397</v>
      </c>
      <c r="AF79" s="79" t="s">
        <v>1480</v>
      </c>
      <c r="AG79" s="79" t="s">
        <v>1525</v>
      </c>
      <c r="AH79" s="79" t="s">
        <v>1622</v>
      </c>
      <c r="AI79" s="79">
        <v>72</v>
      </c>
      <c r="AJ79" s="79">
        <v>0</v>
      </c>
      <c r="AK79" s="79">
        <v>2</v>
      </c>
      <c r="AL79" s="79">
        <v>0</v>
      </c>
      <c r="AM79" s="79" t="s">
        <v>1728</v>
      </c>
      <c r="AN79" s="98" t="s">
        <v>1805</v>
      </c>
      <c r="AO79" s="79" t="str">
        <f>REPLACE(INDEX(GroupVertices[Group],MATCH(Vertices[[#This Row],[Vertex]],GroupVertices[Vertex],0)),1,1,"")</f>
        <v>1</v>
      </c>
      <c r="AP79" s="48">
        <v>0</v>
      </c>
      <c r="AQ79" s="49">
        <v>0</v>
      </c>
      <c r="AR79" s="48">
        <v>0</v>
      </c>
      <c r="AS79" s="49">
        <v>0</v>
      </c>
      <c r="AT79" s="48">
        <v>0</v>
      </c>
      <c r="AU79" s="49">
        <v>0</v>
      </c>
      <c r="AV79" s="48">
        <v>9</v>
      </c>
      <c r="AW79" s="49">
        <v>100</v>
      </c>
      <c r="AX79" s="48">
        <v>9</v>
      </c>
      <c r="AY79" s="2"/>
      <c r="AZ79" s="3"/>
      <c r="BA79" s="3"/>
      <c r="BB79" s="3"/>
      <c r="BC79" s="3"/>
    </row>
    <row r="80" spans="1:55" ht="15">
      <c r="A80" s="65" t="s">
        <v>1209</v>
      </c>
      <c r="B80" s="66"/>
      <c r="C80" s="66" t="s">
        <v>65</v>
      </c>
      <c r="D80" s="67">
        <v>166.76425669439783</v>
      </c>
      <c r="E80" s="69">
        <v>100</v>
      </c>
      <c r="F80" s="96" t="s">
        <v>1714</v>
      </c>
      <c r="G80" s="66" t="s">
        <v>52</v>
      </c>
      <c r="H80" s="70" t="s">
        <v>1311</v>
      </c>
      <c r="I80" s="71"/>
      <c r="J80" s="71"/>
      <c r="K80" s="70" t="s">
        <v>1311</v>
      </c>
      <c r="L80" s="74">
        <v>1</v>
      </c>
      <c r="M80" s="75">
        <v>486.4736022949219</v>
      </c>
      <c r="N80" s="75">
        <v>4166.25</v>
      </c>
      <c r="O80" s="76"/>
      <c r="P80" s="77"/>
      <c r="Q80" s="77"/>
      <c r="R80" s="48">
        <v>0</v>
      </c>
      <c r="S80" s="81"/>
      <c r="T80" s="81"/>
      <c r="U80" s="49">
        <v>0</v>
      </c>
      <c r="V80" s="49">
        <v>0</v>
      </c>
      <c r="W80" s="49">
        <v>0</v>
      </c>
      <c r="X80" s="49">
        <v>0</v>
      </c>
      <c r="Y80" s="49">
        <v>0</v>
      </c>
      <c r="Z80" s="49"/>
      <c r="AA80" s="72">
        <v>80</v>
      </c>
      <c r="AB80" s="72"/>
      <c r="AC80" s="73"/>
      <c r="AD80" s="79" t="s">
        <v>1311</v>
      </c>
      <c r="AE80" s="79" t="s">
        <v>1398</v>
      </c>
      <c r="AF80" s="79" t="s">
        <v>1481</v>
      </c>
      <c r="AG80" s="79" t="s">
        <v>1492</v>
      </c>
      <c r="AH80" s="79" t="s">
        <v>1623</v>
      </c>
      <c r="AI80" s="79">
        <v>13920</v>
      </c>
      <c r="AJ80" s="79">
        <v>17</v>
      </c>
      <c r="AK80" s="79">
        <v>207</v>
      </c>
      <c r="AL80" s="79">
        <v>24</v>
      </c>
      <c r="AM80" s="79" t="s">
        <v>1728</v>
      </c>
      <c r="AN80" s="98" t="s">
        <v>1806</v>
      </c>
      <c r="AO80" s="79" t="str">
        <f>REPLACE(INDEX(GroupVertices[Group],MATCH(Vertices[[#This Row],[Vertex]],GroupVertices[Vertex],0)),1,1,"")</f>
        <v>1</v>
      </c>
      <c r="AP80" s="48">
        <v>0</v>
      </c>
      <c r="AQ80" s="49">
        <v>0</v>
      </c>
      <c r="AR80" s="48">
        <v>0</v>
      </c>
      <c r="AS80" s="49">
        <v>0</v>
      </c>
      <c r="AT80" s="48">
        <v>0</v>
      </c>
      <c r="AU80" s="49">
        <v>0</v>
      </c>
      <c r="AV80" s="48">
        <v>11</v>
      </c>
      <c r="AW80" s="49">
        <v>100</v>
      </c>
      <c r="AX80" s="48">
        <v>11</v>
      </c>
      <c r="AY80" s="2"/>
      <c r="AZ80" s="3"/>
      <c r="BA80" s="3"/>
      <c r="BB80" s="3"/>
      <c r="BC80" s="3"/>
    </row>
    <row r="81" spans="1:55" ht="15">
      <c r="A81" s="65" t="s">
        <v>1210</v>
      </c>
      <c r="B81" s="66"/>
      <c r="C81" s="66" t="s">
        <v>65</v>
      </c>
      <c r="D81" s="67">
        <v>162.09392273812614</v>
      </c>
      <c r="E81" s="69">
        <v>100</v>
      </c>
      <c r="F81" s="96" t="s">
        <v>1715</v>
      </c>
      <c r="G81" s="66" t="s">
        <v>52</v>
      </c>
      <c r="H81" s="70" t="s">
        <v>1312</v>
      </c>
      <c r="I81" s="71"/>
      <c r="J81" s="71"/>
      <c r="K81" s="70" t="s">
        <v>1312</v>
      </c>
      <c r="L81" s="74">
        <v>1</v>
      </c>
      <c r="M81" s="75">
        <v>225.7615203857422</v>
      </c>
      <c r="N81" s="75">
        <v>4166.25</v>
      </c>
      <c r="O81" s="76"/>
      <c r="P81" s="77"/>
      <c r="Q81" s="77"/>
      <c r="R81" s="48">
        <v>0</v>
      </c>
      <c r="S81" s="81"/>
      <c r="T81" s="81"/>
      <c r="U81" s="49">
        <v>0</v>
      </c>
      <c r="V81" s="49">
        <v>0</v>
      </c>
      <c r="W81" s="49">
        <v>0</v>
      </c>
      <c r="X81" s="49">
        <v>0</v>
      </c>
      <c r="Y81" s="49">
        <v>0</v>
      </c>
      <c r="Z81" s="49"/>
      <c r="AA81" s="72">
        <v>81</v>
      </c>
      <c r="AB81" s="72"/>
      <c r="AC81" s="73"/>
      <c r="AD81" s="79" t="s">
        <v>1312</v>
      </c>
      <c r="AE81" s="79" t="s">
        <v>1399</v>
      </c>
      <c r="AF81" s="79" t="s">
        <v>1482</v>
      </c>
      <c r="AG81" s="79" t="s">
        <v>1536</v>
      </c>
      <c r="AH81" s="79" t="s">
        <v>1624</v>
      </c>
      <c r="AI81" s="79">
        <v>345</v>
      </c>
      <c r="AJ81" s="79">
        <v>0</v>
      </c>
      <c r="AK81" s="79">
        <v>0</v>
      </c>
      <c r="AL81" s="79">
        <v>0</v>
      </c>
      <c r="AM81" s="79" t="s">
        <v>1728</v>
      </c>
      <c r="AN81" s="98" t="s">
        <v>1807</v>
      </c>
      <c r="AO81" s="79" t="str">
        <f>REPLACE(INDEX(GroupVertices[Group],MATCH(Vertices[[#This Row],[Vertex]],GroupVertices[Vertex],0)),1,1,"")</f>
        <v>1</v>
      </c>
      <c r="AP81" s="48">
        <v>0</v>
      </c>
      <c r="AQ81" s="49">
        <v>0</v>
      </c>
      <c r="AR81" s="48">
        <v>0</v>
      </c>
      <c r="AS81" s="49">
        <v>0</v>
      </c>
      <c r="AT81" s="48">
        <v>0</v>
      </c>
      <c r="AU81" s="49">
        <v>0</v>
      </c>
      <c r="AV81" s="48">
        <v>11</v>
      </c>
      <c r="AW81" s="49">
        <v>100</v>
      </c>
      <c r="AX81" s="48">
        <v>11</v>
      </c>
      <c r="AY81" s="2"/>
      <c r="AZ81" s="3"/>
      <c r="BA81" s="3"/>
      <c r="BB81" s="3"/>
      <c r="BC81" s="3"/>
    </row>
    <row r="82" spans="1:55" ht="15">
      <c r="A82" s="65" t="s">
        <v>1211</v>
      </c>
      <c r="B82" s="66"/>
      <c r="C82" s="66" t="s">
        <v>65</v>
      </c>
      <c r="D82" s="67">
        <v>162.0743124960998</v>
      </c>
      <c r="E82" s="69">
        <v>100</v>
      </c>
      <c r="F82" s="96" t="s">
        <v>1716</v>
      </c>
      <c r="G82" s="66" t="s">
        <v>52</v>
      </c>
      <c r="H82" s="70" t="s">
        <v>1313</v>
      </c>
      <c r="I82" s="71"/>
      <c r="J82" s="71"/>
      <c r="K82" s="70" t="s">
        <v>1313</v>
      </c>
      <c r="L82" s="74">
        <v>1</v>
      </c>
      <c r="M82" s="75">
        <v>356.1175537109375</v>
      </c>
      <c r="N82" s="75">
        <v>4166.25</v>
      </c>
      <c r="O82" s="76"/>
      <c r="P82" s="77"/>
      <c r="Q82" s="77"/>
      <c r="R82" s="48">
        <v>0</v>
      </c>
      <c r="S82" s="81"/>
      <c r="T82" s="81"/>
      <c r="U82" s="49">
        <v>0</v>
      </c>
      <c r="V82" s="49">
        <v>0</v>
      </c>
      <c r="W82" s="49">
        <v>0</v>
      </c>
      <c r="X82" s="49">
        <v>0</v>
      </c>
      <c r="Y82" s="49">
        <v>0</v>
      </c>
      <c r="Z82" s="49"/>
      <c r="AA82" s="72">
        <v>82</v>
      </c>
      <c r="AB82" s="72"/>
      <c r="AC82" s="73"/>
      <c r="AD82" s="79" t="s">
        <v>1313</v>
      </c>
      <c r="AE82" s="79" t="s">
        <v>1400</v>
      </c>
      <c r="AF82" s="79"/>
      <c r="AG82" s="79" t="s">
        <v>1537</v>
      </c>
      <c r="AH82" s="79" t="s">
        <v>1625</v>
      </c>
      <c r="AI82" s="79">
        <v>288</v>
      </c>
      <c r="AJ82" s="79">
        <v>0</v>
      </c>
      <c r="AK82" s="79">
        <v>4</v>
      </c>
      <c r="AL82" s="79">
        <v>1</v>
      </c>
      <c r="AM82" s="79" t="s">
        <v>1728</v>
      </c>
      <c r="AN82" s="98" t="s">
        <v>1808</v>
      </c>
      <c r="AO82" s="79" t="str">
        <f>REPLACE(INDEX(GroupVertices[Group],MATCH(Vertices[[#This Row],[Vertex]],GroupVertices[Vertex],0)),1,1,"")</f>
        <v>1</v>
      </c>
      <c r="AP82" s="48">
        <v>0</v>
      </c>
      <c r="AQ82" s="49">
        <v>0</v>
      </c>
      <c r="AR82" s="48">
        <v>0</v>
      </c>
      <c r="AS82" s="49">
        <v>0</v>
      </c>
      <c r="AT82" s="48">
        <v>0</v>
      </c>
      <c r="AU82" s="49">
        <v>0</v>
      </c>
      <c r="AV82" s="48">
        <v>14</v>
      </c>
      <c r="AW82" s="49">
        <v>100</v>
      </c>
      <c r="AX82" s="48">
        <v>14</v>
      </c>
      <c r="AY82" s="2"/>
      <c r="AZ82" s="3"/>
      <c r="BA82" s="3"/>
      <c r="BB82" s="3"/>
      <c r="BC82" s="3"/>
    </row>
    <row r="83" spans="1:55" ht="15">
      <c r="A83" s="65" t="s">
        <v>1212</v>
      </c>
      <c r="B83" s="66"/>
      <c r="C83" s="66" t="s">
        <v>65</v>
      </c>
      <c r="D83" s="67">
        <v>162.3612413004851</v>
      </c>
      <c r="E83" s="69">
        <v>100</v>
      </c>
      <c r="F83" s="96" t="s">
        <v>1717</v>
      </c>
      <c r="G83" s="66" t="s">
        <v>52</v>
      </c>
      <c r="H83" s="70" t="s">
        <v>1314</v>
      </c>
      <c r="I83" s="71"/>
      <c r="J83" s="71"/>
      <c r="K83" s="70" t="s">
        <v>1314</v>
      </c>
      <c r="L83" s="74">
        <v>1</v>
      </c>
      <c r="M83" s="75">
        <v>616.82958984375</v>
      </c>
      <c r="N83" s="75">
        <v>5832.75</v>
      </c>
      <c r="O83" s="76"/>
      <c r="P83" s="77"/>
      <c r="Q83" s="77"/>
      <c r="R83" s="48">
        <v>0</v>
      </c>
      <c r="S83" s="81"/>
      <c r="T83" s="81"/>
      <c r="U83" s="49">
        <v>0</v>
      </c>
      <c r="V83" s="49">
        <v>0</v>
      </c>
      <c r="W83" s="49">
        <v>0</v>
      </c>
      <c r="X83" s="49">
        <v>0</v>
      </c>
      <c r="Y83" s="49">
        <v>0</v>
      </c>
      <c r="Z83" s="49"/>
      <c r="AA83" s="72">
        <v>83</v>
      </c>
      <c r="AB83" s="72"/>
      <c r="AC83" s="73"/>
      <c r="AD83" s="79" t="s">
        <v>1314</v>
      </c>
      <c r="AE83" s="79" t="s">
        <v>1401</v>
      </c>
      <c r="AF83" s="79" t="s">
        <v>1483</v>
      </c>
      <c r="AG83" s="79" t="s">
        <v>1496</v>
      </c>
      <c r="AH83" s="79" t="s">
        <v>1626</v>
      </c>
      <c r="AI83" s="79">
        <v>1122</v>
      </c>
      <c r="AJ83" s="79">
        <v>10</v>
      </c>
      <c r="AK83" s="79">
        <v>16</v>
      </c>
      <c r="AL83" s="79">
        <v>1</v>
      </c>
      <c r="AM83" s="79" t="s">
        <v>1728</v>
      </c>
      <c r="AN83" s="98" t="s">
        <v>1809</v>
      </c>
      <c r="AO83" s="79" t="str">
        <f>REPLACE(INDEX(GroupVertices[Group],MATCH(Vertices[[#This Row],[Vertex]],GroupVertices[Vertex],0)),1,1,"")</f>
        <v>1</v>
      </c>
      <c r="AP83" s="48">
        <v>0</v>
      </c>
      <c r="AQ83" s="49">
        <v>0</v>
      </c>
      <c r="AR83" s="48">
        <v>1</v>
      </c>
      <c r="AS83" s="49">
        <v>6.666666666666667</v>
      </c>
      <c r="AT83" s="48">
        <v>0</v>
      </c>
      <c r="AU83" s="49">
        <v>0</v>
      </c>
      <c r="AV83" s="48">
        <v>14</v>
      </c>
      <c r="AW83" s="49">
        <v>93.33333333333333</v>
      </c>
      <c r="AX83" s="48">
        <v>15</v>
      </c>
      <c r="AY83" s="2"/>
      <c r="AZ83" s="3"/>
      <c r="BA83" s="3"/>
      <c r="BB83" s="3"/>
      <c r="BC83" s="3"/>
    </row>
    <row r="84" spans="1:55" ht="15">
      <c r="A84" s="65" t="s">
        <v>1213</v>
      </c>
      <c r="B84" s="66"/>
      <c r="C84" s="66" t="s">
        <v>65</v>
      </c>
      <c r="D84" s="67">
        <v>162.16720311622453</v>
      </c>
      <c r="E84" s="69">
        <v>100</v>
      </c>
      <c r="F84" s="96" t="s">
        <v>1718</v>
      </c>
      <c r="G84" s="66" t="s">
        <v>52</v>
      </c>
      <c r="H84" s="70" t="s">
        <v>1315</v>
      </c>
      <c r="I84" s="71"/>
      <c r="J84" s="71"/>
      <c r="K84" s="70" t="s">
        <v>1315</v>
      </c>
      <c r="L84" s="74">
        <v>1</v>
      </c>
      <c r="M84" s="75">
        <v>747.1856689453125</v>
      </c>
      <c r="N84" s="75">
        <v>5832.75</v>
      </c>
      <c r="O84" s="76"/>
      <c r="P84" s="77"/>
      <c r="Q84" s="77"/>
      <c r="R84" s="48">
        <v>0</v>
      </c>
      <c r="S84" s="81"/>
      <c r="T84" s="81"/>
      <c r="U84" s="49">
        <v>0</v>
      </c>
      <c r="V84" s="49">
        <v>0</v>
      </c>
      <c r="W84" s="49">
        <v>0</v>
      </c>
      <c r="X84" s="49">
        <v>0</v>
      </c>
      <c r="Y84" s="49">
        <v>0</v>
      </c>
      <c r="Z84" s="49"/>
      <c r="AA84" s="72">
        <v>84</v>
      </c>
      <c r="AB84" s="72"/>
      <c r="AC84" s="73"/>
      <c r="AD84" s="79" t="s">
        <v>1315</v>
      </c>
      <c r="AE84" s="79" t="s">
        <v>1402</v>
      </c>
      <c r="AF84" s="79"/>
      <c r="AG84" s="79" t="s">
        <v>1538</v>
      </c>
      <c r="AH84" s="79" t="s">
        <v>1627</v>
      </c>
      <c r="AI84" s="79">
        <v>558</v>
      </c>
      <c r="AJ84" s="79">
        <v>2</v>
      </c>
      <c r="AK84" s="79">
        <v>7</v>
      </c>
      <c r="AL84" s="79">
        <v>1</v>
      </c>
      <c r="AM84" s="79" t="s">
        <v>1728</v>
      </c>
      <c r="AN84" s="98" t="s">
        <v>1810</v>
      </c>
      <c r="AO84" s="79" t="str">
        <f>REPLACE(INDEX(GroupVertices[Group],MATCH(Vertices[[#This Row],[Vertex]],GroupVertices[Vertex],0)),1,1,"")</f>
        <v>1</v>
      </c>
      <c r="AP84" s="48">
        <v>0</v>
      </c>
      <c r="AQ84" s="49">
        <v>0</v>
      </c>
      <c r="AR84" s="48">
        <v>0</v>
      </c>
      <c r="AS84" s="49">
        <v>0</v>
      </c>
      <c r="AT84" s="48">
        <v>0</v>
      </c>
      <c r="AU84" s="49">
        <v>0</v>
      </c>
      <c r="AV84" s="48">
        <v>11</v>
      </c>
      <c r="AW84" s="49">
        <v>100</v>
      </c>
      <c r="AX84" s="48">
        <v>11</v>
      </c>
      <c r="AY84" s="2"/>
      <c r="AZ84" s="3"/>
      <c r="BA84" s="3"/>
      <c r="BB84" s="3"/>
      <c r="BC84" s="3"/>
    </row>
    <row r="85" spans="1:55" ht="15">
      <c r="A85" s="65" t="s">
        <v>1214</v>
      </c>
      <c r="B85" s="66"/>
      <c r="C85" s="66" t="s">
        <v>65</v>
      </c>
      <c r="D85" s="67">
        <v>162.61823868283022</v>
      </c>
      <c r="E85" s="69">
        <v>100</v>
      </c>
      <c r="F85" s="96" t="s">
        <v>1719</v>
      </c>
      <c r="G85" s="66" t="s">
        <v>52</v>
      </c>
      <c r="H85" s="70" t="s">
        <v>1316</v>
      </c>
      <c r="I85" s="71"/>
      <c r="J85" s="71"/>
      <c r="K85" s="70" t="s">
        <v>1316</v>
      </c>
      <c r="L85" s="74">
        <v>1</v>
      </c>
      <c r="M85" s="75">
        <v>486.4736022949219</v>
      </c>
      <c r="N85" s="75">
        <v>5832.75</v>
      </c>
      <c r="O85" s="76"/>
      <c r="P85" s="77"/>
      <c r="Q85" s="77"/>
      <c r="R85" s="48">
        <v>0</v>
      </c>
      <c r="S85" s="81"/>
      <c r="T85" s="81"/>
      <c r="U85" s="49">
        <v>0</v>
      </c>
      <c r="V85" s="49">
        <v>0</v>
      </c>
      <c r="W85" s="49">
        <v>0</v>
      </c>
      <c r="X85" s="49">
        <v>0</v>
      </c>
      <c r="Y85" s="49">
        <v>0</v>
      </c>
      <c r="Z85" s="49"/>
      <c r="AA85" s="72">
        <v>85</v>
      </c>
      <c r="AB85" s="72"/>
      <c r="AC85" s="73"/>
      <c r="AD85" s="79" t="s">
        <v>1316</v>
      </c>
      <c r="AE85" s="79" t="s">
        <v>1403</v>
      </c>
      <c r="AF85" s="79"/>
      <c r="AG85" s="79" t="s">
        <v>1539</v>
      </c>
      <c r="AH85" s="79" t="s">
        <v>1628</v>
      </c>
      <c r="AI85" s="79">
        <v>1869</v>
      </c>
      <c r="AJ85" s="79">
        <v>2</v>
      </c>
      <c r="AK85" s="79">
        <v>57</v>
      </c>
      <c r="AL85" s="79">
        <v>4</v>
      </c>
      <c r="AM85" s="79" t="s">
        <v>1728</v>
      </c>
      <c r="AN85" s="98" t="s">
        <v>1811</v>
      </c>
      <c r="AO85" s="79" t="str">
        <f>REPLACE(INDEX(GroupVertices[Group],MATCH(Vertices[[#This Row],[Vertex]],GroupVertices[Vertex],0)),1,1,"")</f>
        <v>1</v>
      </c>
      <c r="AP85" s="48">
        <v>0</v>
      </c>
      <c r="AQ85" s="49">
        <v>0</v>
      </c>
      <c r="AR85" s="48">
        <v>0</v>
      </c>
      <c r="AS85" s="49">
        <v>0</v>
      </c>
      <c r="AT85" s="48">
        <v>0</v>
      </c>
      <c r="AU85" s="49">
        <v>0</v>
      </c>
      <c r="AV85" s="48">
        <v>4</v>
      </c>
      <c r="AW85" s="49">
        <v>100</v>
      </c>
      <c r="AX85" s="48">
        <v>4</v>
      </c>
      <c r="AY85" s="2"/>
      <c r="AZ85" s="3"/>
      <c r="BA85" s="3"/>
      <c r="BB85" s="3"/>
      <c r="BC85" s="3"/>
    </row>
    <row r="86" spans="1:55" ht="15">
      <c r="A86" s="65" t="s">
        <v>1215</v>
      </c>
      <c r="B86" s="66"/>
      <c r="C86" s="66" t="s">
        <v>65</v>
      </c>
      <c r="D86" s="67">
        <v>162.8869334025244</v>
      </c>
      <c r="E86" s="69">
        <v>100</v>
      </c>
      <c r="F86" s="96" t="s">
        <v>1720</v>
      </c>
      <c r="G86" s="66" t="s">
        <v>52</v>
      </c>
      <c r="H86" s="70" t="s">
        <v>1317</v>
      </c>
      <c r="I86" s="71"/>
      <c r="J86" s="71"/>
      <c r="K86" s="70" t="s">
        <v>1317</v>
      </c>
      <c r="L86" s="74">
        <v>1</v>
      </c>
      <c r="M86" s="75">
        <v>225.7615203857422</v>
      </c>
      <c r="N86" s="75">
        <v>5832.75</v>
      </c>
      <c r="O86" s="76"/>
      <c r="P86" s="77"/>
      <c r="Q86" s="77"/>
      <c r="R86" s="48">
        <v>0</v>
      </c>
      <c r="S86" s="81"/>
      <c r="T86" s="81"/>
      <c r="U86" s="49">
        <v>0</v>
      </c>
      <c r="V86" s="49">
        <v>0</v>
      </c>
      <c r="W86" s="49">
        <v>0</v>
      </c>
      <c r="X86" s="49">
        <v>0</v>
      </c>
      <c r="Y86" s="49">
        <v>0</v>
      </c>
      <c r="Z86" s="49"/>
      <c r="AA86" s="72">
        <v>86</v>
      </c>
      <c r="AB86" s="72"/>
      <c r="AC86" s="73"/>
      <c r="AD86" s="79" t="s">
        <v>1317</v>
      </c>
      <c r="AE86" s="79" t="s">
        <v>1404</v>
      </c>
      <c r="AF86" s="79" t="s">
        <v>1484</v>
      </c>
      <c r="AG86" s="79" t="s">
        <v>1540</v>
      </c>
      <c r="AH86" s="79" t="s">
        <v>1629</v>
      </c>
      <c r="AI86" s="79">
        <v>2650</v>
      </c>
      <c r="AJ86" s="79">
        <v>8</v>
      </c>
      <c r="AK86" s="79">
        <v>13</v>
      </c>
      <c r="AL86" s="79">
        <v>4</v>
      </c>
      <c r="AM86" s="79" t="s">
        <v>1728</v>
      </c>
      <c r="AN86" s="98" t="s">
        <v>1812</v>
      </c>
      <c r="AO86" s="79" t="str">
        <f>REPLACE(INDEX(GroupVertices[Group],MATCH(Vertices[[#This Row],[Vertex]],GroupVertices[Vertex],0)),1,1,"")</f>
        <v>1</v>
      </c>
      <c r="AP86" s="48">
        <v>0</v>
      </c>
      <c r="AQ86" s="49">
        <v>0</v>
      </c>
      <c r="AR86" s="48">
        <v>0</v>
      </c>
      <c r="AS86" s="49">
        <v>0</v>
      </c>
      <c r="AT86" s="48">
        <v>0</v>
      </c>
      <c r="AU86" s="49">
        <v>0</v>
      </c>
      <c r="AV86" s="48">
        <v>10</v>
      </c>
      <c r="AW86" s="49">
        <v>100</v>
      </c>
      <c r="AX86" s="48">
        <v>10</v>
      </c>
      <c r="AY86" s="2"/>
      <c r="AZ86" s="3"/>
      <c r="BA86" s="3"/>
      <c r="BB86" s="3"/>
      <c r="BC86" s="3"/>
    </row>
    <row r="87" spans="1:55" ht="15">
      <c r="A87" s="65" t="s">
        <v>1216</v>
      </c>
      <c r="B87" s="66"/>
      <c r="C87" s="66" t="s">
        <v>65</v>
      </c>
      <c r="D87" s="67">
        <v>162.00034403933378</v>
      </c>
      <c r="E87" s="69">
        <v>100</v>
      </c>
      <c r="F87" s="96" t="s">
        <v>1721</v>
      </c>
      <c r="G87" s="66" t="s">
        <v>52</v>
      </c>
      <c r="H87" s="70" t="s">
        <v>1318</v>
      </c>
      <c r="I87" s="71"/>
      <c r="J87" s="71"/>
      <c r="K87" s="70" t="s">
        <v>1318</v>
      </c>
      <c r="L87" s="74">
        <v>1</v>
      </c>
      <c r="M87" s="75">
        <v>356.1175537109375</v>
      </c>
      <c r="N87" s="75">
        <v>5832.75</v>
      </c>
      <c r="O87" s="76"/>
      <c r="P87" s="77"/>
      <c r="Q87" s="77"/>
      <c r="R87" s="48">
        <v>0</v>
      </c>
      <c r="S87" s="81"/>
      <c r="T87" s="81"/>
      <c r="U87" s="49">
        <v>0</v>
      </c>
      <c r="V87" s="49">
        <v>0</v>
      </c>
      <c r="W87" s="49">
        <v>0</v>
      </c>
      <c r="X87" s="49">
        <v>0</v>
      </c>
      <c r="Y87" s="49">
        <v>0</v>
      </c>
      <c r="Z87" s="49"/>
      <c r="AA87" s="72">
        <v>87</v>
      </c>
      <c r="AB87" s="72"/>
      <c r="AC87" s="73"/>
      <c r="AD87" s="79" t="s">
        <v>1318</v>
      </c>
      <c r="AE87" s="79" t="s">
        <v>1405</v>
      </c>
      <c r="AF87" s="79"/>
      <c r="AG87" s="79" t="s">
        <v>1541</v>
      </c>
      <c r="AH87" s="79" t="s">
        <v>1630</v>
      </c>
      <c r="AI87" s="79">
        <v>73</v>
      </c>
      <c r="AJ87" s="79">
        <v>0</v>
      </c>
      <c r="AK87" s="79">
        <v>1</v>
      </c>
      <c r="AL87" s="79">
        <v>2</v>
      </c>
      <c r="AM87" s="79" t="s">
        <v>1728</v>
      </c>
      <c r="AN87" s="98" t="s">
        <v>1813</v>
      </c>
      <c r="AO87" s="79" t="str">
        <f>REPLACE(INDEX(GroupVertices[Group],MATCH(Vertices[[#This Row],[Vertex]],GroupVertices[Vertex],0)),1,1,"")</f>
        <v>1</v>
      </c>
      <c r="AP87" s="48">
        <v>0</v>
      </c>
      <c r="AQ87" s="49">
        <v>0</v>
      </c>
      <c r="AR87" s="48">
        <v>0</v>
      </c>
      <c r="AS87" s="49">
        <v>0</v>
      </c>
      <c r="AT87" s="48">
        <v>0</v>
      </c>
      <c r="AU87" s="49">
        <v>0</v>
      </c>
      <c r="AV87" s="48">
        <v>8</v>
      </c>
      <c r="AW87" s="49">
        <v>100</v>
      </c>
      <c r="AX87" s="48">
        <v>8</v>
      </c>
      <c r="AY87" s="2"/>
      <c r="AZ87" s="3"/>
      <c r="BA87" s="3"/>
      <c r="BB87" s="3"/>
      <c r="BC87" s="3"/>
    </row>
    <row r="88" spans="1:55" ht="15">
      <c r="A88" s="65" t="s">
        <v>1217</v>
      </c>
      <c r="B88" s="66"/>
      <c r="C88" s="66" t="s">
        <v>65</v>
      </c>
      <c r="D88" s="67">
        <v>162.12006972749458</v>
      </c>
      <c r="E88" s="69">
        <v>100</v>
      </c>
      <c r="F88" s="96" t="s">
        <v>1722</v>
      </c>
      <c r="G88" s="66" t="s">
        <v>52</v>
      </c>
      <c r="H88" s="70" t="s">
        <v>1319</v>
      </c>
      <c r="I88" s="71"/>
      <c r="J88" s="71"/>
      <c r="K88" s="70" t="s">
        <v>1319</v>
      </c>
      <c r="L88" s="74">
        <v>1</v>
      </c>
      <c r="M88" s="75">
        <v>877.5416870117188</v>
      </c>
      <c r="N88" s="75">
        <v>5832.75</v>
      </c>
      <c r="O88" s="76"/>
      <c r="P88" s="77"/>
      <c r="Q88" s="77"/>
      <c r="R88" s="48">
        <v>0</v>
      </c>
      <c r="S88" s="81"/>
      <c r="T88" s="81"/>
      <c r="U88" s="49">
        <v>0</v>
      </c>
      <c r="V88" s="49">
        <v>0</v>
      </c>
      <c r="W88" s="49">
        <v>0</v>
      </c>
      <c r="X88" s="49">
        <v>0</v>
      </c>
      <c r="Y88" s="49">
        <v>0</v>
      </c>
      <c r="Z88" s="49"/>
      <c r="AA88" s="72">
        <v>88</v>
      </c>
      <c r="AB88" s="72"/>
      <c r="AC88" s="73"/>
      <c r="AD88" s="79" t="s">
        <v>1319</v>
      </c>
      <c r="AE88" s="79" t="s">
        <v>1406</v>
      </c>
      <c r="AF88" s="79" t="s">
        <v>1485</v>
      </c>
      <c r="AG88" s="79" t="s">
        <v>1542</v>
      </c>
      <c r="AH88" s="79" t="s">
        <v>1631</v>
      </c>
      <c r="AI88" s="79">
        <v>421</v>
      </c>
      <c r="AJ88" s="79">
        <v>0</v>
      </c>
      <c r="AK88" s="79">
        <v>0</v>
      </c>
      <c r="AL88" s="79">
        <v>8</v>
      </c>
      <c r="AM88" s="79" t="s">
        <v>1728</v>
      </c>
      <c r="AN88" s="98" t="s">
        <v>1814</v>
      </c>
      <c r="AO88" s="79" t="str">
        <f>REPLACE(INDEX(GroupVertices[Group],MATCH(Vertices[[#This Row],[Vertex]],GroupVertices[Vertex],0)),1,1,"")</f>
        <v>1</v>
      </c>
      <c r="AP88" s="48">
        <v>0</v>
      </c>
      <c r="AQ88" s="49">
        <v>0</v>
      </c>
      <c r="AR88" s="48">
        <v>0</v>
      </c>
      <c r="AS88" s="49">
        <v>0</v>
      </c>
      <c r="AT88" s="48">
        <v>0</v>
      </c>
      <c r="AU88" s="49">
        <v>0</v>
      </c>
      <c r="AV88" s="48">
        <v>10</v>
      </c>
      <c r="AW88" s="49">
        <v>100</v>
      </c>
      <c r="AX88" s="48">
        <v>10</v>
      </c>
      <c r="AY88" s="2"/>
      <c r="AZ88" s="3"/>
      <c r="BA88" s="3"/>
      <c r="BB88" s="3"/>
      <c r="BC88" s="3"/>
    </row>
    <row r="89" spans="1:55" ht="15">
      <c r="A89" s="65" t="s">
        <v>1218</v>
      </c>
      <c r="B89" s="66"/>
      <c r="C89" s="66" t="s">
        <v>65</v>
      </c>
      <c r="D89" s="67">
        <v>162.05022974273413</v>
      </c>
      <c r="E89" s="69">
        <v>100</v>
      </c>
      <c r="F89" s="96" t="s">
        <v>1723</v>
      </c>
      <c r="G89" s="66" t="s">
        <v>52</v>
      </c>
      <c r="H89" s="70" t="s">
        <v>1320</v>
      </c>
      <c r="I89" s="71"/>
      <c r="J89" s="71"/>
      <c r="K89" s="70" t="s">
        <v>1320</v>
      </c>
      <c r="L89" s="74">
        <v>1</v>
      </c>
      <c r="M89" s="75">
        <v>1398.9656982421875</v>
      </c>
      <c r="N89" s="75">
        <v>5832.75</v>
      </c>
      <c r="O89" s="76"/>
      <c r="P89" s="77"/>
      <c r="Q89" s="77"/>
      <c r="R89" s="48">
        <v>0</v>
      </c>
      <c r="S89" s="81"/>
      <c r="T89" s="81"/>
      <c r="U89" s="49">
        <v>0</v>
      </c>
      <c r="V89" s="49">
        <v>0</v>
      </c>
      <c r="W89" s="49">
        <v>0</v>
      </c>
      <c r="X89" s="49">
        <v>0</v>
      </c>
      <c r="Y89" s="49">
        <v>0</v>
      </c>
      <c r="Z89" s="49"/>
      <c r="AA89" s="72">
        <v>89</v>
      </c>
      <c r="AB89" s="72"/>
      <c r="AC89" s="73"/>
      <c r="AD89" s="79" t="s">
        <v>1320</v>
      </c>
      <c r="AE89" s="79" t="s">
        <v>1407</v>
      </c>
      <c r="AF89" s="79" t="s">
        <v>1486</v>
      </c>
      <c r="AG89" s="79" t="s">
        <v>1543</v>
      </c>
      <c r="AH89" s="79" t="s">
        <v>1632</v>
      </c>
      <c r="AI89" s="79">
        <v>218</v>
      </c>
      <c r="AJ89" s="79">
        <v>9</v>
      </c>
      <c r="AK89" s="79">
        <v>12</v>
      </c>
      <c r="AL89" s="79">
        <v>0</v>
      </c>
      <c r="AM89" s="79" t="s">
        <v>1728</v>
      </c>
      <c r="AN89" s="98" t="s">
        <v>1815</v>
      </c>
      <c r="AO89" s="79" t="str">
        <f>REPLACE(INDEX(GroupVertices[Group],MATCH(Vertices[[#This Row],[Vertex]],GroupVertices[Vertex],0)),1,1,"")</f>
        <v>1</v>
      </c>
      <c r="AP89" s="48">
        <v>0</v>
      </c>
      <c r="AQ89" s="49">
        <v>0</v>
      </c>
      <c r="AR89" s="48">
        <v>0</v>
      </c>
      <c r="AS89" s="49">
        <v>0</v>
      </c>
      <c r="AT89" s="48">
        <v>0</v>
      </c>
      <c r="AU89" s="49">
        <v>0</v>
      </c>
      <c r="AV89" s="48">
        <v>11</v>
      </c>
      <c r="AW89" s="49">
        <v>100</v>
      </c>
      <c r="AX89" s="48">
        <v>11</v>
      </c>
      <c r="AY89" s="2"/>
      <c r="AZ89" s="3"/>
      <c r="BA89" s="3"/>
      <c r="BB89" s="3"/>
      <c r="BC89" s="3"/>
    </row>
    <row r="90" spans="1:55" ht="15">
      <c r="A90" s="65" t="s">
        <v>1219</v>
      </c>
      <c r="B90" s="66"/>
      <c r="C90" s="66" t="s">
        <v>65</v>
      </c>
      <c r="D90" s="67">
        <v>163.16044467289166</v>
      </c>
      <c r="E90" s="69">
        <v>100</v>
      </c>
      <c r="F90" s="96" t="s">
        <v>1724</v>
      </c>
      <c r="G90" s="66" t="s">
        <v>52</v>
      </c>
      <c r="H90" s="70" t="s">
        <v>1321</v>
      </c>
      <c r="I90" s="71"/>
      <c r="J90" s="71"/>
      <c r="K90" s="70" t="s">
        <v>1321</v>
      </c>
      <c r="L90" s="74">
        <v>1</v>
      </c>
      <c r="M90" s="75">
        <v>1529.32177734375</v>
      </c>
      <c r="N90" s="75">
        <v>5832.75</v>
      </c>
      <c r="O90" s="76"/>
      <c r="P90" s="77"/>
      <c r="Q90" s="77"/>
      <c r="R90" s="48">
        <v>0</v>
      </c>
      <c r="S90" s="81"/>
      <c r="T90" s="81"/>
      <c r="U90" s="49">
        <v>0</v>
      </c>
      <c r="V90" s="49">
        <v>0</v>
      </c>
      <c r="W90" s="49">
        <v>0</v>
      </c>
      <c r="X90" s="49">
        <v>0</v>
      </c>
      <c r="Y90" s="49">
        <v>0</v>
      </c>
      <c r="Z90" s="49"/>
      <c r="AA90" s="72">
        <v>90</v>
      </c>
      <c r="AB90" s="72"/>
      <c r="AC90" s="73"/>
      <c r="AD90" s="79" t="s">
        <v>1321</v>
      </c>
      <c r="AE90" s="79" t="s">
        <v>1408</v>
      </c>
      <c r="AF90" s="79"/>
      <c r="AG90" s="79" t="s">
        <v>1544</v>
      </c>
      <c r="AH90" s="79" t="s">
        <v>1633</v>
      </c>
      <c r="AI90" s="79">
        <v>3445</v>
      </c>
      <c r="AJ90" s="79">
        <v>34</v>
      </c>
      <c r="AK90" s="79">
        <v>85</v>
      </c>
      <c r="AL90" s="79">
        <v>9</v>
      </c>
      <c r="AM90" s="79" t="s">
        <v>1728</v>
      </c>
      <c r="AN90" s="98" t="s">
        <v>1816</v>
      </c>
      <c r="AO90" s="79" t="str">
        <f>REPLACE(INDEX(GroupVertices[Group],MATCH(Vertices[[#This Row],[Vertex]],GroupVertices[Vertex],0)),1,1,"")</f>
        <v>1</v>
      </c>
      <c r="AP90" s="48">
        <v>0</v>
      </c>
      <c r="AQ90" s="49">
        <v>0</v>
      </c>
      <c r="AR90" s="48">
        <v>0</v>
      </c>
      <c r="AS90" s="49">
        <v>0</v>
      </c>
      <c r="AT90" s="48">
        <v>0</v>
      </c>
      <c r="AU90" s="49">
        <v>0</v>
      </c>
      <c r="AV90" s="48">
        <v>6</v>
      </c>
      <c r="AW90" s="49">
        <v>100</v>
      </c>
      <c r="AX90" s="48">
        <v>6</v>
      </c>
      <c r="AY90" s="2"/>
      <c r="AZ90" s="3"/>
      <c r="BA90" s="3"/>
      <c r="BB90" s="3"/>
      <c r="BC90" s="3"/>
    </row>
    <row r="91" spans="1:55" ht="15">
      <c r="A91" s="65" t="s">
        <v>1220</v>
      </c>
      <c r="B91" s="66"/>
      <c r="C91" s="66" t="s">
        <v>65</v>
      </c>
      <c r="D91" s="67">
        <v>162.3553926318106</v>
      </c>
      <c r="E91" s="69">
        <v>100</v>
      </c>
      <c r="F91" s="96" t="s">
        <v>1725</v>
      </c>
      <c r="G91" s="66" t="s">
        <v>52</v>
      </c>
      <c r="H91" s="70" t="s">
        <v>1322</v>
      </c>
      <c r="I91" s="71"/>
      <c r="J91" s="71"/>
      <c r="K91" s="70" t="s">
        <v>1322</v>
      </c>
      <c r="L91" s="74">
        <v>1</v>
      </c>
      <c r="M91" s="75">
        <v>1268.6097412109375</v>
      </c>
      <c r="N91" s="75">
        <v>5832.75</v>
      </c>
      <c r="O91" s="76"/>
      <c r="P91" s="77"/>
      <c r="Q91" s="77"/>
      <c r="R91" s="48">
        <v>0</v>
      </c>
      <c r="S91" s="81"/>
      <c r="T91" s="81"/>
      <c r="U91" s="49">
        <v>0</v>
      </c>
      <c r="V91" s="49">
        <v>0</v>
      </c>
      <c r="W91" s="49">
        <v>0</v>
      </c>
      <c r="X91" s="49">
        <v>0</v>
      </c>
      <c r="Y91" s="49">
        <v>0</v>
      </c>
      <c r="Z91" s="49"/>
      <c r="AA91" s="72">
        <v>91</v>
      </c>
      <c r="AB91" s="72"/>
      <c r="AC91" s="73"/>
      <c r="AD91" s="79" t="s">
        <v>1322</v>
      </c>
      <c r="AE91" s="79" t="s">
        <v>1409</v>
      </c>
      <c r="AF91" s="79"/>
      <c r="AG91" s="79" t="s">
        <v>1528</v>
      </c>
      <c r="AH91" s="79" t="s">
        <v>1634</v>
      </c>
      <c r="AI91" s="79">
        <v>1105</v>
      </c>
      <c r="AJ91" s="79">
        <v>2</v>
      </c>
      <c r="AK91" s="79">
        <v>16</v>
      </c>
      <c r="AL91" s="79">
        <v>16</v>
      </c>
      <c r="AM91" s="79" t="s">
        <v>1728</v>
      </c>
      <c r="AN91" s="98" t="s">
        <v>1817</v>
      </c>
      <c r="AO91" s="79" t="str">
        <f>REPLACE(INDEX(GroupVertices[Group],MATCH(Vertices[[#This Row],[Vertex]],GroupVertices[Vertex],0)),1,1,"")</f>
        <v>1</v>
      </c>
      <c r="AP91" s="48">
        <v>0</v>
      </c>
      <c r="AQ91" s="49">
        <v>0</v>
      </c>
      <c r="AR91" s="48">
        <v>0</v>
      </c>
      <c r="AS91" s="49">
        <v>0</v>
      </c>
      <c r="AT91" s="48">
        <v>0</v>
      </c>
      <c r="AU91" s="49">
        <v>0</v>
      </c>
      <c r="AV91" s="48">
        <v>5</v>
      </c>
      <c r="AW91" s="49">
        <v>100</v>
      </c>
      <c r="AX91" s="48">
        <v>5</v>
      </c>
      <c r="AY91" s="2"/>
      <c r="AZ91" s="3"/>
      <c r="BA91" s="3"/>
      <c r="BB91" s="3"/>
      <c r="BC91" s="3"/>
    </row>
    <row r="92" spans="1:55" ht="15">
      <c r="A92" s="65" t="s">
        <v>1221</v>
      </c>
      <c r="B92" s="66"/>
      <c r="C92" s="66" t="s">
        <v>65</v>
      </c>
      <c r="D92" s="67">
        <v>164.19290671361148</v>
      </c>
      <c r="E92" s="69">
        <v>100</v>
      </c>
      <c r="F92" s="96" t="s">
        <v>1726</v>
      </c>
      <c r="G92" s="66" t="s">
        <v>52</v>
      </c>
      <c r="H92" s="70" t="s">
        <v>1323</v>
      </c>
      <c r="I92" s="71"/>
      <c r="J92" s="71"/>
      <c r="K92" s="70" t="s">
        <v>1323</v>
      </c>
      <c r="L92" s="74">
        <v>1</v>
      </c>
      <c r="M92" s="75">
        <v>1007.897705078125</v>
      </c>
      <c r="N92" s="75">
        <v>5832.75</v>
      </c>
      <c r="O92" s="76"/>
      <c r="P92" s="77"/>
      <c r="Q92" s="77"/>
      <c r="R92" s="48">
        <v>0</v>
      </c>
      <c r="S92" s="81"/>
      <c r="T92" s="81"/>
      <c r="U92" s="49">
        <v>0</v>
      </c>
      <c r="V92" s="49">
        <v>0</v>
      </c>
      <c r="W92" s="49">
        <v>0</v>
      </c>
      <c r="X92" s="49">
        <v>0</v>
      </c>
      <c r="Y92" s="49">
        <v>0</v>
      </c>
      <c r="Z92" s="49"/>
      <c r="AA92" s="72">
        <v>92</v>
      </c>
      <c r="AB92" s="72"/>
      <c r="AC92" s="73"/>
      <c r="AD92" s="79" t="s">
        <v>1323</v>
      </c>
      <c r="AE92" s="79" t="s">
        <v>1410</v>
      </c>
      <c r="AF92" s="79" t="s">
        <v>1487</v>
      </c>
      <c r="AG92" s="79" t="s">
        <v>1515</v>
      </c>
      <c r="AH92" s="79" t="s">
        <v>1635</v>
      </c>
      <c r="AI92" s="79">
        <v>6446</v>
      </c>
      <c r="AJ92" s="79">
        <v>5</v>
      </c>
      <c r="AK92" s="79">
        <v>70</v>
      </c>
      <c r="AL92" s="79">
        <v>3</v>
      </c>
      <c r="AM92" s="79" t="s">
        <v>1728</v>
      </c>
      <c r="AN92" s="98" t="s">
        <v>1818</v>
      </c>
      <c r="AO92" s="79" t="str">
        <f>REPLACE(INDEX(GroupVertices[Group],MATCH(Vertices[[#This Row],[Vertex]],GroupVertices[Vertex],0)),1,1,"")</f>
        <v>1</v>
      </c>
      <c r="AP92" s="48">
        <v>0</v>
      </c>
      <c r="AQ92" s="49">
        <v>0</v>
      </c>
      <c r="AR92" s="48">
        <v>0</v>
      </c>
      <c r="AS92" s="49">
        <v>0</v>
      </c>
      <c r="AT92" s="48">
        <v>0</v>
      </c>
      <c r="AU92" s="49">
        <v>0</v>
      </c>
      <c r="AV92" s="48">
        <v>8</v>
      </c>
      <c r="AW92" s="49">
        <v>100</v>
      </c>
      <c r="AX92" s="48">
        <v>8</v>
      </c>
      <c r="AY92" s="2"/>
      <c r="AZ92" s="3"/>
      <c r="BA92" s="3"/>
      <c r="BB92" s="3"/>
      <c r="BC92" s="3"/>
    </row>
    <row r="93" spans="1:55" ht="15">
      <c r="A93" s="82" t="s">
        <v>1222</v>
      </c>
      <c r="B93" s="83"/>
      <c r="C93" s="83" t="s">
        <v>65</v>
      </c>
      <c r="D93" s="84">
        <v>162.26800664102657</v>
      </c>
      <c r="E93" s="85">
        <v>100</v>
      </c>
      <c r="F93" s="97" t="s">
        <v>1727</v>
      </c>
      <c r="G93" s="83" t="s">
        <v>52</v>
      </c>
      <c r="H93" s="86" t="s">
        <v>1324</v>
      </c>
      <c r="I93" s="87"/>
      <c r="J93" s="87"/>
      <c r="K93" s="86" t="s">
        <v>1324</v>
      </c>
      <c r="L93" s="88">
        <v>1</v>
      </c>
      <c r="M93" s="89">
        <v>1138.2537841796875</v>
      </c>
      <c r="N93" s="89">
        <v>5832.75</v>
      </c>
      <c r="O93" s="90"/>
      <c r="P93" s="91"/>
      <c r="Q93" s="91"/>
      <c r="R93" s="48">
        <v>0</v>
      </c>
      <c r="S93" s="92"/>
      <c r="T93" s="92"/>
      <c r="U93" s="49">
        <v>0</v>
      </c>
      <c r="V93" s="49">
        <v>0</v>
      </c>
      <c r="W93" s="49">
        <v>0</v>
      </c>
      <c r="X93" s="49">
        <v>0</v>
      </c>
      <c r="Y93" s="49">
        <v>0</v>
      </c>
      <c r="Z93" s="93"/>
      <c r="AA93" s="94">
        <v>93</v>
      </c>
      <c r="AB93" s="94"/>
      <c r="AC93" s="95"/>
      <c r="AD93" s="79" t="s">
        <v>1324</v>
      </c>
      <c r="AE93" s="79" t="s">
        <v>1411</v>
      </c>
      <c r="AF93" s="79" t="s">
        <v>1488</v>
      </c>
      <c r="AG93" s="79" t="s">
        <v>1545</v>
      </c>
      <c r="AH93" s="79" t="s">
        <v>1636</v>
      </c>
      <c r="AI93" s="79">
        <v>851</v>
      </c>
      <c r="AJ93" s="79">
        <v>1</v>
      </c>
      <c r="AK93" s="79">
        <v>13</v>
      </c>
      <c r="AL93" s="79">
        <v>1</v>
      </c>
      <c r="AM93" s="79" t="s">
        <v>1728</v>
      </c>
      <c r="AN93" s="98" t="s">
        <v>1819</v>
      </c>
      <c r="AO93" s="79" t="str">
        <f>REPLACE(INDEX(GroupVertices[Group],MATCH(Vertices[[#This Row],[Vertex]],GroupVertices[Vertex],0)),1,1,"")</f>
        <v>1</v>
      </c>
      <c r="AP93" s="48">
        <v>0</v>
      </c>
      <c r="AQ93" s="49">
        <v>0</v>
      </c>
      <c r="AR93" s="48">
        <v>0</v>
      </c>
      <c r="AS93" s="49">
        <v>0</v>
      </c>
      <c r="AT93" s="48">
        <v>0</v>
      </c>
      <c r="AU93" s="49">
        <v>0</v>
      </c>
      <c r="AV93" s="48">
        <v>15</v>
      </c>
      <c r="AW93" s="49">
        <v>100</v>
      </c>
      <c r="AX93" s="48">
        <v>15</v>
      </c>
      <c r="AY93" s="2"/>
      <c r="AZ93" s="3"/>
      <c r="BA93" s="3"/>
      <c r="BB93" s="3"/>
      <c r="BC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AY3"/>
    <dataValidation allowBlank="1" showErrorMessage="1" sqref="AY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F3" r:id="rId1" display="https://i.ytimg.com/vi/-DbO9A98acc/default.jpg"/>
    <hyperlink ref="F4" r:id="rId2" display="https://i.ytimg.com/vi/lmYjlQwbBng/default.jpg"/>
    <hyperlink ref="F5" r:id="rId3" display="https://i.ytimg.com/vi/lEHsj1kOGWc/default.jpg"/>
    <hyperlink ref="F6" r:id="rId4" display="https://i.ytimg.com/vi/cz6t7g2YgTo/default.jpg"/>
    <hyperlink ref="F7" r:id="rId5" display="https://i.ytimg.com/vi/SgcP-v6I8IU/default.jpg"/>
    <hyperlink ref="F8" r:id="rId6" display="https://i.ytimg.com/vi/3jKukIdxAZ0/default.jpg"/>
    <hyperlink ref="F9" r:id="rId7" display="https://i.ytimg.com/vi/3fpinFZufPU/default.jpg"/>
    <hyperlink ref="F10" r:id="rId8" display="https://i.ytimg.com/vi/xM7iM99Wkhc/default.jpg"/>
    <hyperlink ref="F11" r:id="rId9" display="https://i.ytimg.com/vi/2fbUTCMzwi0/default.jpg"/>
    <hyperlink ref="F12" r:id="rId10" display="https://i.ytimg.com/vi/W7NVXlxNl1c/default.jpg"/>
    <hyperlink ref="F13" r:id="rId11" display="https://i.ytimg.com/vi/dkk_OyANXE0/default.jpg"/>
    <hyperlink ref="F14" r:id="rId12" display="https://i.ytimg.com/vi/llA5HX8B6Ls/default.jpg"/>
    <hyperlink ref="F15" r:id="rId13" display="https://i.ytimg.com/vi/ALF-es1flMw/default.jpg"/>
    <hyperlink ref="F16" r:id="rId14" display="https://i.ytimg.com/vi/a0xixPawhl8/default.jpg"/>
    <hyperlink ref="F17" r:id="rId15" display="https://i.ytimg.com/vi/OigFx_3B6D8/default.jpg"/>
    <hyperlink ref="F18" r:id="rId16" display="https://i.ytimg.com/vi/JCZUKawRT98/default.jpg"/>
    <hyperlink ref="F19" r:id="rId17" display="https://i.ytimg.com/vi/y-K3UCx2QIQ/default.jpg"/>
    <hyperlink ref="F20" r:id="rId18" display="https://i.ytimg.com/vi/YBx96ymYoro/default.jpg"/>
    <hyperlink ref="F21" r:id="rId19" display="https://i.ytimg.com/vi/T1MdZIXa53M/default.jpg"/>
    <hyperlink ref="F22" r:id="rId20" display="https://i.ytimg.com/vi/3WosRUNuRGc/default.jpg"/>
    <hyperlink ref="F23" r:id="rId21" display="https://i.ytimg.com/vi/WyTX3HG5VlA/default.jpg"/>
    <hyperlink ref="F24" r:id="rId22" display="https://i.ytimg.com/vi/Sq2-lgVnGD8/default.jpg"/>
    <hyperlink ref="F25" r:id="rId23" display="https://i.ytimg.com/vi/ftzQW1r1jIQ/default.jpg"/>
    <hyperlink ref="F26" r:id="rId24" display="https://i.ytimg.com/vi/7BocjANpn6k/default.jpg"/>
    <hyperlink ref="F27" r:id="rId25" display="https://i.ytimg.com/vi/0UYcS2_KqvE/default.jpg"/>
    <hyperlink ref="F28" r:id="rId26" display="https://i.ytimg.com/vi/dppva3ytf-U/default.jpg"/>
    <hyperlink ref="F29" r:id="rId27" display="https://i.ytimg.com/vi/uNhYndj76Vg/default.jpg"/>
    <hyperlink ref="F30" r:id="rId28" display="https://i.ytimg.com/vi/G0y1vy_9HHo/default.jpg"/>
    <hyperlink ref="F31" r:id="rId29" display="https://i.ytimg.com/vi/b07wQ79BohM/default.jpg"/>
    <hyperlink ref="F32" r:id="rId30" display="https://i.ytimg.com/vi/OUES8nbPkG0/default.jpg"/>
    <hyperlink ref="F33" r:id="rId31" display="https://i.ytimg.com/vi/OgWc5t4GWuA/default.jpg"/>
    <hyperlink ref="F34" r:id="rId32" display="https://i.ytimg.com/vi/EjXFUvPugPA/default.jpg"/>
    <hyperlink ref="F35" r:id="rId33" display="https://i.ytimg.com/vi/xB0LGibaCg4/default.jpg"/>
    <hyperlink ref="F36" r:id="rId34" display="https://i.ytimg.com/vi/-aHw-80v_ls/default.jpg"/>
    <hyperlink ref="F37" r:id="rId35" display="https://i.ytimg.com/vi/Ui_sBiarEkc/default.jpg"/>
    <hyperlink ref="F38" r:id="rId36" display="https://i.ytimg.com/vi/bf5bQr7GB44/default.jpg"/>
    <hyperlink ref="F39" r:id="rId37" display="https://i.ytimg.com/vi/LwoSL86l9LI/default.jpg"/>
    <hyperlink ref="F40" r:id="rId38" display="https://i.ytimg.com/vi/4FOmntgcWYI/default.jpg"/>
    <hyperlink ref="F41" r:id="rId39" display="https://i.ytimg.com/vi/eoyqcCRswuQ/default.jpg"/>
    <hyperlink ref="F42" r:id="rId40" display="https://i.ytimg.com/vi/HqvbtoBWcT8/default.jpg"/>
    <hyperlink ref="F43" r:id="rId41" display="https://i.ytimg.com/vi/1TxDK_T6yy8/default.jpg"/>
    <hyperlink ref="F44" r:id="rId42" display="https://i.ytimg.com/vi/2c191ZFRr1I/default.jpg"/>
    <hyperlink ref="F45" r:id="rId43" display="https://i.ytimg.com/vi/EstcGbCKwcQ/default.jpg"/>
    <hyperlink ref="F46" r:id="rId44" display="https://i.ytimg.com/vi/k0UsLf61Ahs/default.jpg"/>
    <hyperlink ref="F47" r:id="rId45" display="https://i.ytimg.com/vi/PmkQoFrysjU/default.jpg"/>
    <hyperlink ref="F48" r:id="rId46" display="https://i.ytimg.com/vi/B0cUKFDv0lk/default.jpg"/>
    <hyperlink ref="F49" r:id="rId47" display="https://i.ytimg.com/vi/FgXTWJSdvRo/default.jpg"/>
    <hyperlink ref="F50" r:id="rId48" display="https://i.ytimg.com/vi/_xzJxbudbL0/default.jpg"/>
    <hyperlink ref="F51" r:id="rId49" display="https://i.ytimg.com/vi/vXdkgPc62aY/default.jpg"/>
    <hyperlink ref="F52" r:id="rId50" display="https://i.ytimg.com/vi/cOash8a_s0k/default.jpg"/>
    <hyperlink ref="F53" r:id="rId51" display="https://i.ytimg.com/vi/GXy5op3gYG8/default.jpg"/>
    <hyperlink ref="F54" r:id="rId52" display="https://i.ytimg.com/vi/1CF1AQwO1gM/default.jpg"/>
    <hyperlink ref="F55" r:id="rId53" display="https://i.ytimg.com/vi/o-KseNOWntQ/default.jpg"/>
    <hyperlink ref="F56" r:id="rId54" display="https://i.ytimg.com/vi/9vJV8bm9Qh8/default.jpg"/>
    <hyperlink ref="F57" r:id="rId55" display="https://i.ytimg.com/vi/KURlAHZgJ1g/default.jpg"/>
    <hyperlink ref="F58" r:id="rId56" display="https://i.ytimg.com/vi/Z5jHouNRGYU/default.jpg"/>
    <hyperlink ref="F59" r:id="rId57" display="https://i.ytimg.com/vi/vpwztKZPCe0/default.jpg"/>
    <hyperlink ref="F60" r:id="rId58" display="https://i.ytimg.com/vi/k2N1khHxQzw/default.jpg"/>
    <hyperlink ref="F61" r:id="rId59" display="https://i.ytimg.com/vi/r4ee5nbp4tA/default.jpg"/>
    <hyperlink ref="F62" r:id="rId60" display="https://i.ytimg.com/vi/nvcL7SdjErg/default.jpg"/>
    <hyperlink ref="F63" r:id="rId61" display="https://i.ytimg.com/vi/o3Xmoo-cRik/default.jpg"/>
    <hyperlink ref="F64" r:id="rId62" display="https://i.ytimg.com/vi/vNB2NPxiYvs/default.jpg"/>
    <hyperlink ref="F65" r:id="rId63" display="https://i.ytimg.com/vi/dSxPpAEsie0/default.jpg"/>
    <hyperlink ref="F66" r:id="rId64" display="https://i.ytimg.com/vi/yO2S0I9Nk3M/default.jpg"/>
    <hyperlink ref="F67" r:id="rId65" display="https://i.ytimg.com/vi/wq6WhRZVyQk/default.jpg"/>
    <hyperlink ref="F68" r:id="rId66" display="https://i.ytimg.com/vi/btlPeIZib0w/default.jpg"/>
    <hyperlink ref="F69" r:id="rId67" display="https://i.ytimg.com/vi/nWxuQ6riUwI/default.jpg"/>
    <hyperlink ref="F70" r:id="rId68" display="https://i.ytimg.com/vi/SSeLk5ygfCo/default.jpg"/>
    <hyperlink ref="F71" r:id="rId69" display="https://i.ytimg.com/vi/9hD52Xb5mdo/default.jpg"/>
    <hyperlink ref="F72" r:id="rId70" display="https://i.ytimg.com/vi/3flPy9i8gN8/default.jpg"/>
    <hyperlink ref="F73" r:id="rId71" display="https://i.ytimg.com/vi/8TPUDdCNozA/default.jpg"/>
    <hyperlink ref="F74" r:id="rId72" display="https://i.ytimg.com/vi/PjGyBxv8UO4/default.jpg"/>
    <hyperlink ref="F75" r:id="rId73" display="https://i.ytimg.com/vi/-p6YvXUE56k/default.jpg"/>
    <hyperlink ref="F76" r:id="rId74" display="https://i.ytimg.com/vi/hMSgE0iUNEQ/default.jpg"/>
    <hyperlink ref="F77" r:id="rId75" display="https://i.ytimg.com/vi/J0DcYC1Zp8o/default.jpg"/>
    <hyperlink ref="F78" r:id="rId76" display="https://i.ytimg.com/vi/KZEJ052_wtU/default.jpg"/>
    <hyperlink ref="F79" r:id="rId77" display="https://i.ytimg.com/vi/uc6pDE-mazw/default.jpg"/>
    <hyperlink ref="F80" r:id="rId78" display="https://i.ytimg.com/vi/Qb4ZwwnWWH0/default.jpg"/>
    <hyperlink ref="F81" r:id="rId79" display="https://i.ytimg.com/vi/ZrtO272nluc/default.jpg"/>
    <hyperlink ref="F82" r:id="rId80" display="https://i.ytimg.com/vi/7sOXFnEDbik/default.jpg"/>
    <hyperlink ref="F83" r:id="rId81" display="https://i.ytimg.com/vi/fagSuLrxnI0/default.jpg"/>
    <hyperlink ref="F84" r:id="rId82" display="https://i.ytimg.com/vi/K8xSRPkqn5s/default.jpg"/>
    <hyperlink ref="F85" r:id="rId83" display="https://i.ytimg.com/vi/Okdi4Ff335o/default.jpg"/>
    <hyperlink ref="F86" r:id="rId84" display="https://i.ytimg.com/vi/aKpefMNq56w/default.jpg"/>
    <hyperlink ref="F87" r:id="rId85" display="https://i.ytimg.com/vi/XKPajbikSEo/default.jpg"/>
    <hyperlink ref="F88" r:id="rId86" display="https://i.ytimg.com/vi/6Y6Nq0GEuAM/default.jpg"/>
    <hyperlink ref="F89" r:id="rId87" display="https://i.ytimg.com/vi/jVr69dlPw6o/default.jpg"/>
    <hyperlink ref="F90" r:id="rId88" display="https://i.ytimg.com/vi/WDJyzobl5gU/default.jpg"/>
    <hyperlink ref="F91" r:id="rId89" display="https://i.ytimg.com/vi/mG1TBvnz8NY/default.jpg"/>
    <hyperlink ref="F92" r:id="rId90" display="https://i.ytimg.com/vi/RzAPxcZ_jG8/default.jpg"/>
    <hyperlink ref="F93" r:id="rId91" display="https://i.ytimg.com/vi/saNAg3rN9cY/default.jpg"/>
    <hyperlink ref="AN3" r:id="rId92" display="https://www.youtube.com/watch?v=-DbO9A98acc"/>
    <hyperlink ref="AN4" r:id="rId93" display="https://www.youtube.com/watch?v=lmYjlQwbBng"/>
    <hyperlink ref="AN5" r:id="rId94" display="https://www.youtube.com/watch?v=lEHsj1kOGWc"/>
    <hyperlink ref="AN6" r:id="rId95" display="https://www.youtube.com/watch?v=cz6t7g2YgTo"/>
    <hyperlink ref="AN7" r:id="rId96" display="https://www.youtube.com/watch?v=SgcP-v6I8IU"/>
    <hyperlink ref="AN8" r:id="rId97" display="https://www.youtube.com/watch?v=3jKukIdxAZ0"/>
    <hyperlink ref="AN9" r:id="rId98" display="https://www.youtube.com/watch?v=3fpinFZufPU"/>
    <hyperlink ref="AN10" r:id="rId99" display="https://www.youtube.com/watch?v=xM7iM99Wkhc"/>
    <hyperlink ref="AN11" r:id="rId100" display="https://www.youtube.com/watch?v=2fbUTCMzwi0"/>
    <hyperlink ref="AN12" r:id="rId101" display="https://www.youtube.com/watch?v=W7NVXlxNl1c"/>
    <hyperlink ref="AN13" r:id="rId102" display="https://www.youtube.com/watch?v=dkk_OyANXE0"/>
    <hyperlink ref="AN14" r:id="rId103" display="https://www.youtube.com/watch?v=llA5HX8B6Ls"/>
    <hyperlink ref="AN15" r:id="rId104" display="https://www.youtube.com/watch?v=ALF-es1flMw"/>
    <hyperlink ref="AN16" r:id="rId105" display="https://www.youtube.com/watch?v=a0xixPawhl8"/>
    <hyperlink ref="AN17" r:id="rId106" display="https://www.youtube.com/watch?v=OigFx_3B6D8"/>
    <hyperlink ref="AN18" r:id="rId107" display="https://www.youtube.com/watch?v=JCZUKawRT98"/>
    <hyperlink ref="AN19" r:id="rId108" display="https://www.youtube.com/watch?v=y-K3UCx2QIQ"/>
    <hyperlink ref="AN20" r:id="rId109" display="https://www.youtube.com/watch?v=YBx96ymYoro"/>
    <hyperlink ref="AN21" r:id="rId110" display="https://www.youtube.com/watch?v=T1MdZIXa53M"/>
    <hyperlink ref="AN22" r:id="rId111" display="https://www.youtube.com/watch?v=3WosRUNuRGc"/>
    <hyperlink ref="AN23" r:id="rId112" display="https://www.youtube.com/watch?v=WyTX3HG5VlA"/>
    <hyperlink ref="AN24" r:id="rId113" display="https://www.youtube.com/watch?v=Sq2-lgVnGD8"/>
    <hyperlink ref="AN25" r:id="rId114" display="https://www.youtube.com/watch?v=ftzQW1r1jIQ"/>
    <hyperlink ref="AN26" r:id="rId115" display="https://www.youtube.com/watch?v=7BocjANpn6k"/>
    <hyperlink ref="AN27" r:id="rId116" display="https://www.youtube.com/watch?v=0UYcS2_KqvE"/>
    <hyperlink ref="AN28" r:id="rId117" display="https://www.youtube.com/watch?v=dppva3ytf-U"/>
    <hyperlink ref="AN29" r:id="rId118" display="https://www.youtube.com/watch?v=uNhYndj76Vg"/>
    <hyperlink ref="AN30" r:id="rId119" display="https://www.youtube.com/watch?v=G0y1vy_9HHo"/>
    <hyperlink ref="AN31" r:id="rId120" display="https://www.youtube.com/watch?v=b07wQ79BohM"/>
    <hyperlink ref="AN32" r:id="rId121" display="https://www.youtube.com/watch?v=OUES8nbPkG0"/>
    <hyperlink ref="AN33" r:id="rId122" display="https://www.youtube.com/watch?v=OgWc5t4GWuA"/>
    <hyperlink ref="AN34" r:id="rId123" display="https://www.youtube.com/watch?v=EjXFUvPugPA"/>
    <hyperlink ref="AN35" r:id="rId124" display="https://www.youtube.com/watch?v=xB0LGibaCg4"/>
    <hyperlink ref="AN36" r:id="rId125" display="https://www.youtube.com/watch?v=-aHw-80v_ls"/>
    <hyperlink ref="AN37" r:id="rId126" display="https://www.youtube.com/watch?v=Ui_sBiarEkc"/>
    <hyperlink ref="AN38" r:id="rId127" display="https://www.youtube.com/watch?v=bf5bQr7GB44"/>
    <hyperlink ref="AN39" r:id="rId128" display="https://www.youtube.com/watch?v=LwoSL86l9LI"/>
    <hyperlink ref="AN40" r:id="rId129" display="https://www.youtube.com/watch?v=4FOmntgcWYI"/>
    <hyperlink ref="AN41" r:id="rId130" display="https://www.youtube.com/watch?v=eoyqcCRswuQ"/>
    <hyperlink ref="AN42" r:id="rId131" display="https://www.youtube.com/watch?v=HqvbtoBWcT8"/>
    <hyperlink ref="AN43" r:id="rId132" display="https://www.youtube.com/watch?v=1TxDK_T6yy8"/>
    <hyperlink ref="AN44" r:id="rId133" display="https://www.youtube.com/watch?v=2c191ZFRr1I"/>
    <hyperlink ref="AN45" r:id="rId134" display="https://www.youtube.com/watch?v=EstcGbCKwcQ"/>
    <hyperlink ref="AN46" r:id="rId135" display="https://www.youtube.com/watch?v=k0UsLf61Ahs"/>
    <hyperlink ref="AN47" r:id="rId136" display="https://www.youtube.com/watch?v=PmkQoFrysjU"/>
    <hyperlink ref="AN48" r:id="rId137" display="https://www.youtube.com/watch?v=B0cUKFDv0lk"/>
    <hyperlink ref="AN49" r:id="rId138" display="https://www.youtube.com/watch?v=FgXTWJSdvRo"/>
    <hyperlink ref="AN50" r:id="rId139" display="https://www.youtube.com/watch?v=_xzJxbudbL0"/>
    <hyperlink ref="AN51" r:id="rId140" display="https://www.youtube.com/watch?v=vXdkgPc62aY"/>
    <hyperlink ref="AN52" r:id="rId141" display="https://www.youtube.com/watch?v=cOash8a_s0k"/>
    <hyperlink ref="AN53" r:id="rId142" display="https://www.youtube.com/watch?v=GXy5op3gYG8"/>
    <hyperlink ref="AN54" r:id="rId143" display="https://www.youtube.com/watch?v=1CF1AQwO1gM"/>
    <hyperlink ref="AN55" r:id="rId144" display="https://www.youtube.com/watch?v=o-KseNOWntQ"/>
    <hyperlink ref="AN56" r:id="rId145" display="https://www.youtube.com/watch?v=9vJV8bm9Qh8"/>
    <hyperlink ref="AN57" r:id="rId146" display="https://www.youtube.com/watch?v=KURlAHZgJ1g"/>
    <hyperlink ref="AN58" r:id="rId147" display="https://www.youtube.com/watch?v=Z5jHouNRGYU"/>
    <hyperlink ref="AN59" r:id="rId148" display="https://www.youtube.com/watch?v=vpwztKZPCe0"/>
    <hyperlink ref="AN60" r:id="rId149" display="https://www.youtube.com/watch?v=k2N1khHxQzw"/>
    <hyperlink ref="AN61" r:id="rId150" display="https://www.youtube.com/watch?v=r4ee5nbp4tA"/>
    <hyperlink ref="AN62" r:id="rId151" display="https://www.youtube.com/watch?v=nvcL7SdjErg"/>
    <hyperlink ref="AN63" r:id="rId152" display="https://www.youtube.com/watch?v=o3Xmoo-cRik"/>
    <hyperlink ref="AN64" r:id="rId153" display="https://www.youtube.com/watch?v=vNB2NPxiYvs"/>
    <hyperlink ref="AN65" r:id="rId154" display="https://www.youtube.com/watch?v=dSxPpAEsie0"/>
    <hyperlink ref="AN66" r:id="rId155" display="https://www.youtube.com/watch?v=yO2S0I9Nk3M"/>
    <hyperlink ref="AN67" r:id="rId156" display="https://www.youtube.com/watch?v=wq6WhRZVyQk"/>
    <hyperlink ref="AN68" r:id="rId157" display="https://www.youtube.com/watch?v=btlPeIZib0w"/>
    <hyperlink ref="AN69" r:id="rId158" display="https://www.youtube.com/watch?v=nWxuQ6riUwI"/>
    <hyperlink ref="AN70" r:id="rId159" display="https://www.youtube.com/watch?v=SSeLk5ygfCo"/>
    <hyperlink ref="AN71" r:id="rId160" display="https://www.youtube.com/watch?v=9hD52Xb5mdo"/>
    <hyperlink ref="AN72" r:id="rId161" display="https://www.youtube.com/watch?v=3flPy9i8gN8"/>
    <hyperlink ref="AN73" r:id="rId162" display="https://www.youtube.com/watch?v=8TPUDdCNozA"/>
    <hyperlink ref="AN74" r:id="rId163" display="https://www.youtube.com/watch?v=PjGyBxv8UO4"/>
    <hyperlink ref="AN75" r:id="rId164" display="https://www.youtube.com/watch?v=-p6YvXUE56k"/>
    <hyperlink ref="AN76" r:id="rId165" display="https://www.youtube.com/watch?v=hMSgE0iUNEQ"/>
    <hyperlink ref="AN77" r:id="rId166" display="https://www.youtube.com/watch?v=J0DcYC1Zp8o"/>
    <hyperlink ref="AN78" r:id="rId167" display="https://www.youtube.com/watch?v=KZEJ052_wtU"/>
    <hyperlink ref="AN79" r:id="rId168" display="https://www.youtube.com/watch?v=uc6pDE-mazw"/>
    <hyperlink ref="AN80" r:id="rId169" display="https://www.youtube.com/watch?v=Qb4ZwwnWWH0"/>
    <hyperlink ref="AN81" r:id="rId170" display="https://www.youtube.com/watch?v=ZrtO272nluc"/>
    <hyperlink ref="AN82" r:id="rId171" display="https://www.youtube.com/watch?v=7sOXFnEDbik"/>
    <hyperlink ref="AN83" r:id="rId172" display="https://www.youtube.com/watch?v=fagSuLrxnI0"/>
    <hyperlink ref="AN84" r:id="rId173" display="https://www.youtube.com/watch?v=K8xSRPkqn5s"/>
    <hyperlink ref="AN85" r:id="rId174" display="https://www.youtube.com/watch?v=Okdi4Ff335o"/>
    <hyperlink ref="AN86" r:id="rId175" display="https://www.youtube.com/watch?v=aKpefMNq56w"/>
    <hyperlink ref="AN87" r:id="rId176" display="https://www.youtube.com/watch?v=XKPajbikSEo"/>
    <hyperlink ref="AN88" r:id="rId177" display="https://www.youtube.com/watch?v=6Y6Nq0GEuAM"/>
    <hyperlink ref="AN89" r:id="rId178" display="https://www.youtube.com/watch?v=jVr69dlPw6o"/>
    <hyperlink ref="AN90" r:id="rId179" display="https://www.youtube.com/watch?v=WDJyzobl5gU"/>
    <hyperlink ref="AN91" r:id="rId180" display="https://www.youtube.com/watch?v=mG1TBvnz8NY"/>
    <hyperlink ref="AN92" r:id="rId181" display="https://www.youtube.com/watch?v=RzAPxcZ_jG8"/>
    <hyperlink ref="AN93" r:id="rId182" display="https://www.youtube.com/watch?v=saNAg3rN9cY"/>
  </hyperlinks>
  <printOptions/>
  <pageMargins left="0.7" right="0.7" top="0.75" bottom="0.75" header="0.3" footer="0.3"/>
  <pageSetup horizontalDpi="600" verticalDpi="600" orientation="portrait" r:id="rId186"/>
  <legacyDrawing r:id="rId184"/>
  <tableParts>
    <tablePart r:id="rId1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3"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2042</v>
      </c>
      <c r="Z2" s="52" t="s">
        <v>2043</v>
      </c>
      <c r="AA2" s="52" t="s">
        <v>2044</v>
      </c>
      <c r="AB2" s="52" t="s">
        <v>2045</v>
      </c>
      <c r="AC2" s="52" t="s">
        <v>2046</v>
      </c>
      <c r="AD2" s="52" t="s">
        <v>2047</v>
      </c>
      <c r="AE2" s="52" t="s">
        <v>2048</v>
      </c>
      <c r="AF2" s="52" t="s">
        <v>2049</v>
      </c>
      <c r="AG2" s="52" t="s">
        <v>2052</v>
      </c>
    </row>
    <row r="3" spans="1:33" ht="15">
      <c r="A3" s="82" t="s">
        <v>1855</v>
      </c>
      <c r="B3" s="66" t="s">
        <v>1862</v>
      </c>
      <c r="C3" s="66" t="s">
        <v>57</v>
      </c>
      <c r="D3" s="100"/>
      <c r="E3" s="99"/>
      <c r="F3" s="101" t="s">
        <v>1855</v>
      </c>
      <c r="G3" s="102"/>
      <c r="H3" s="102"/>
      <c r="I3" s="103">
        <v>3</v>
      </c>
      <c r="J3" s="104"/>
      <c r="K3" s="48">
        <v>22</v>
      </c>
      <c r="L3" s="48">
        <v>0</v>
      </c>
      <c r="M3" s="48">
        <v>0</v>
      </c>
      <c r="N3" s="48">
        <v>0</v>
      </c>
      <c r="O3" s="48">
        <v>0</v>
      </c>
      <c r="P3" s="49" t="s">
        <v>1872</v>
      </c>
      <c r="Q3" s="49" t="s">
        <v>1872</v>
      </c>
      <c r="R3" s="48">
        <v>22</v>
      </c>
      <c r="S3" s="48">
        <v>22</v>
      </c>
      <c r="T3" s="48">
        <v>1</v>
      </c>
      <c r="U3" s="48">
        <v>0</v>
      </c>
      <c r="V3" s="48" t="s">
        <v>1872</v>
      </c>
      <c r="W3" s="49" t="s">
        <v>1872</v>
      </c>
      <c r="X3" s="49">
        <v>0</v>
      </c>
      <c r="Y3" s="48">
        <v>0</v>
      </c>
      <c r="Z3" s="49">
        <v>0</v>
      </c>
      <c r="AA3" s="48">
        <v>2</v>
      </c>
      <c r="AB3" s="49">
        <v>0.9174311926605505</v>
      </c>
      <c r="AC3" s="48">
        <v>0</v>
      </c>
      <c r="AD3" s="49">
        <v>0</v>
      </c>
      <c r="AE3" s="48">
        <v>216</v>
      </c>
      <c r="AF3" s="49">
        <v>99.08256880733946</v>
      </c>
      <c r="AG3" s="48">
        <v>218</v>
      </c>
    </row>
    <row r="4" spans="1:33" ht="15">
      <c r="A4" s="82" t="s">
        <v>1856</v>
      </c>
      <c r="B4" s="66" t="s">
        <v>1863</v>
      </c>
      <c r="C4" s="66" t="s">
        <v>57</v>
      </c>
      <c r="D4" s="106"/>
      <c r="E4" s="105"/>
      <c r="F4" s="107" t="s">
        <v>1856</v>
      </c>
      <c r="G4" s="108"/>
      <c r="H4" s="108"/>
      <c r="I4" s="109">
        <v>4</v>
      </c>
      <c r="J4" s="110"/>
      <c r="K4" s="48">
        <v>20</v>
      </c>
      <c r="L4" s="48">
        <v>26</v>
      </c>
      <c r="M4" s="48">
        <v>68</v>
      </c>
      <c r="N4" s="48">
        <v>94</v>
      </c>
      <c r="O4" s="48">
        <v>0</v>
      </c>
      <c r="P4" s="49" t="s">
        <v>1872</v>
      </c>
      <c r="Q4" s="49" t="s">
        <v>1872</v>
      </c>
      <c r="R4" s="48">
        <v>1</v>
      </c>
      <c r="S4" s="48">
        <v>0</v>
      </c>
      <c r="T4" s="48">
        <v>20</v>
      </c>
      <c r="U4" s="48">
        <v>94</v>
      </c>
      <c r="V4" s="48">
        <v>4</v>
      </c>
      <c r="W4" s="49">
        <v>1.83</v>
      </c>
      <c r="X4" s="49">
        <v>0.26842105263157895</v>
      </c>
      <c r="Y4" s="48">
        <v>1</v>
      </c>
      <c r="Z4" s="49">
        <v>0.5376344086021505</v>
      </c>
      <c r="AA4" s="48">
        <v>0</v>
      </c>
      <c r="AB4" s="49">
        <v>0</v>
      </c>
      <c r="AC4" s="48">
        <v>0</v>
      </c>
      <c r="AD4" s="49">
        <v>0</v>
      </c>
      <c r="AE4" s="48">
        <v>185</v>
      </c>
      <c r="AF4" s="49">
        <v>99.46236559139786</v>
      </c>
      <c r="AG4" s="48">
        <v>186</v>
      </c>
    </row>
    <row r="5" spans="1:33" ht="15">
      <c r="A5" s="82" t="s">
        <v>1857</v>
      </c>
      <c r="B5" s="66" t="s">
        <v>1864</v>
      </c>
      <c r="C5" s="66" t="s">
        <v>57</v>
      </c>
      <c r="D5" s="106"/>
      <c r="E5" s="105"/>
      <c r="F5" s="107" t="s">
        <v>1857</v>
      </c>
      <c r="G5" s="108"/>
      <c r="H5" s="108"/>
      <c r="I5" s="109">
        <v>5</v>
      </c>
      <c r="J5" s="110"/>
      <c r="K5" s="48">
        <v>18</v>
      </c>
      <c r="L5" s="48">
        <v>21</v>
      </c>
      <c r="M5" s="48">
        <v>73</v>
      </c>
      <c r="N5" s="48">
        <v>94</v>
      </c>
      <c r="O5" s="48">
        <v>0</v>
      </c>
      <c r="P5" s="49" t="s">
        <v>1872</v>
      </c>
      <c r="Q5" s="49" t="s">
        <v>1872</v>
      </c>
      <c r="R5" s="48">
        <v>1</v>
      </c>
      <c r="S5" s="48">
        <v>0</v>
      </c>
      <c r="T5" s="48">
        <v>18</v>
      </c>
      <c r="U5" s="48">
        <v>94</v>
      </c>
      <c r="V5" s="48">
        <v>4</v>
      </c>
      <c r="W5" s="49">
        <v>1.907407</v>
      </c>
      <c r="X5" s="49">
        <v>0.2549019607843137</v>
      </c>
      <c r="Y5" s="48">
        <v>0</v>
      </c>
      <c r="Z5" s="49">
        <v>0</v>
      </c>
      <c r="AA5" s="48">
        <v>0</v>
      </c>
      <c r="AB5" s="49">
        <v>0</v>
      </c>
      <c r="AC5" s="48">
        <v>0</v>
      </c>
      <c r="AD5" s="49">
        <v>0</v>
      </c>
      <c r="AE5" s="48">
        <v>232</v>
      </c>
      <c r="AF5" s="49">
        <v>100</v>
      </c>
      <c r="AG5" s="48">
        <v>232</v>
      </c>
    </row>
    <row r="6" spans="1:33" ht="15">
      <c r="A6" s="82" t="s">
        <v>1858</v>
      </c>
      <c r="B6" s="66" t="s">
        <v>1865</v>
      </c>
      <c r="C6" s="66" t="s">
        <v>57</v>
      </c>
      <c r="D6" s="106"/>
      <c r="E6" s="105"/>
      <c r="F6" s="107" t="s">
        <v>1858</v>
      </c>
      <c r="G6" s="108"/>
      <c r="H6" s="108"/>
      <c r="I6" s="109">
        <v>6</v>
      </c>
      <c r="J6" s="110"/>
      <c r="K6" s="48">
        <v>17</v>
      </c>
      <c r="L6" s="48">
        <v>28</v>
      </c>
      <c r="M6" s="48">
        <v>122</v>
      </c>
      <c r="N6" s="48">
        <v>150</v>
      </c>
      <c r="O6" s="48">
        <v>0</v>
      </c>
      <c r="P6" s="49" t="s">
        <v>1872</v>
      </c>
      <c r="Q6" s="49" t="s">
        <v>1872</v>
      </c>
      <c r="R6" s="48">
        <v>1</v>
      </c>
      <c r="S6" s="48">
        <v>0</v>
      </c>
      <c r="T6" s="48">
        <v>17</v>
      </c>
      <c r="U6" s="48">
        <v>150</v>
      </c>
      <c r="V6" s="48">
        <v>3</v>
      </c>
      <c r="W6" s="49">
        <v>1.49481</v>
      </c>
      <c r="X6" s="49">
        <v>0.4852941176470588</v>
      </c>
      <c r="Y6" s="48">
        <v>2</v>
      </c>
      <c r="Z6" s="49">
        <v>1.2195121951219512</v>
      </c>
      <c r="AA6" s="48">
        <v>1</v>
      </c>
      <c r="AB6" s="49">
        <v>0.6097560975609756</v>
      </c>
      <c r="AC6" s="48">
        <v>0</v>
      </c>
      <c r="AD6" s="49">
        <v>0</v>
      </c>
      <c r="AE6" s="48">
        <v>161</v>
      </c>
      <c r="AF6" s="49">
        <v>98.17073170731707</v>
      </c>
      <c r="AG6" s="48">
        <v>164</v>
      </c>
    </row>
    <row r="7" spans="1:33" ht="15">
      <c r="A7" s="82" t="s">
        <v>1859</v>
      </c>
      <c r="B7" s="66" t="s">
        <v>1866</v>
      </c>
      <c r="C7" s="66" t="s">
        <v>57</v>
      </c>
      <c r="D7" s="106"/>
      <c r="E7" s="105"/>
      <c r="F7" s="107" t="s">
        <v>1859</v>
      </c>
      <c r="G7" s="108"/>
      <c r="H7" s="108"/>
      <c r="I7" s="109">
        <v>7</v>
      </c>
      <c r="J7" s="110"/>
      <c r="K7" s="48">
        <v>9</v>
      </c>
      <c r="L7" s="48">
        <v>13</v>
      </c>
      <c r="M7" s="48">
        <v>24</v>
      </c>
      <c r="N7" s="48">
        <v>37</v>
      </c>
      <c r="O7" s="48">
        <v>0</v>
      </c>
      <c r="P7" s="49" t="s">
        <v>1872</v>
      </c>
      <c r="Q7" s="49" t="s">
        <v>1872</v>
      </c>
      <c r="R7" s="48">
        <v>1</v>
      </c>
      <c r="S7" s="48">
        <v>0</v>
      </c>
      <c r="T7" s="48">
        <v>9</v>
      </c>
      <c r="U7" s="48">
        <v>37</v>
      </c>
      <c r="V7" s="48">
        <v>3</v>
      </c>
      <c r="W7" s="49">
        <v>1.407407</v>
      </c>
      <c r="X7" s="49">
        <v>0.5</v>
      </c>
      <c r="Y7" s="48">
        <v>0</v>
      </c>
      <c r="Z7" s="49">
        <v>0</v>
      </c>
      <c r="AA7" s="48">
        <v>0</v>
      </c>
      <c r="AB7" s="49">
        <v>0</v>
      </c>
      <c r="AC7" s="48">
        <v>0</v>
      </c>
      <c r="AD7" s="49">
        <v>0</v>
      </c>
      <c r="AE7" s="48">
        <v>91</v>
      </c>
      <c r="AF7" s="49">
        <v>100</v>
      </c>
      <c r="AG7" s="48">
        <v>91</v>
      </c>
    </row>
    <row r="8" spans="1:33" ht="15">
      <c r="A8" s="82" t="s">
        <v>1860</v>
      </c>
      <c r="B8" s="66" t="s">
        <v>1867</v>
      </c>
      <c r="C8" s="66" t="s">
        <v>57</v>
      </c>
      <c r="D8" s="106"/>
      <c r="E8" s="105"/>
      <c r="F8" s="107" t="s">
        <v>1860</v>
      </c>
      <c r="G8" s="108"/>
      <c r="H8" s="108"/>
      <c r="I8" s="109">
        <v>8</v>
      </c>
      <c r="J8" s="110"/>
      <c r="K8" s="48">
        <v>3</v>
      </c>
      <c r="L8" s="48">
        <v>2</v>
      </c>
      <c r="M8" s="48">
        <v>0</v>
      </c>
      <c r="N8" s="48">
        <v>2</v>
      </c>
      <c r="O8" s="48">
        <v>0</v>
      </c>
      <c r="P8" s="49" t="s">
        <v>1872</v>
      </c>
      <c r="Q8" s="49" t="s">
        <v>1872</v>
      </c>
      <c r="R8" s="48">
        <v>1</v>
      </c>
      <c r="S8" s="48">
        <v>0</v>
      </c>
      <c r="T8" s="48">
        <v>3</v>
      </c>
      <c r="U8" s="48">
        <v>2</v>
      </c>
      <c r="V8" s="48">
        <v>2</v>
      </c>
      <c r="W8" s="49">
        <v>0.888889</v>
      </c>
      <c r="X8" s="49">
        <v>0.6666666666666666</v>
      </c>
      <c r="Y8" s="48">
        <v>0</v>
      </c>
      <c r="Z8" s="49">
        <v>0</v>
      </c>
      <c r="AA8" s="48">
        <v>0</v>
      </c>
      <c r="AB8" s="49">
        <v>0</v>
      </c>
      <c r="AC8" s="48">
        <v>0</v>
      </c>
      <c r="AD8" s="49">
        <v>0</v>
      </c>
      <c r="AE8" s="48">
        <v>38</v>
      </c>
      <c r="AF8" s="49">
        <v>100</v>
      </c>
      <c r="AG8" s="48">
        <v>38</v>
      </c>
    </row>
    <row r="9" spans="1:33" ht="15">
      <c r="A9" s="82" t="s">
        <v>1861</v>
      </c>
      <c r="B9" s="66" t="s">
        <v>1868</v>
      </c>
      <c r="C9" s="66" t="s">
        <v>57</v>
      </c>
      <c r="D9" s="106"/>
      <c r="E9" s="105"/>
      <c r="F9" s="107" t="s">
        <v>1861</v>
      </c>
      <c r="G9" s="108"/>
      <c r="H9" s="108"/>
      <c r="I9" s="109">
        <v>9</v>
      </c>
      <c r="J9" s="110"/>
      <c r="K9" s="48">
        <v>2</v>
      </c>
      <c r="L9" s="48">
        <v>1</v>
      </c>
      <c r="M9" s="48">
        <v>0</v>
      </c>
      <c r="N9" s="48">
        <v>1</v>
      </c>
      <c r="O9" s="48">
        <v>0</v>
      </c>
      <c r="P9" s="49" t="s">
        <v>1872</v>
      </c>
      <c r="Q9" s="49" t="s">
        <v>1872</v>
      </c>
      <c r="R9" s="48">
        <v>1</v>
      </c>
      <c r="S9" s="48">
        <v>0</v>
      </c>
      <c r="T9" s="48">
        <v>2</v>
      </c>
      <c r="U9" s="48">
        <v>1</v>
      </c>
      <c r="V9" s="48">
        <v>1</v>
      </c>
      <c r="W9" s="49">
        <v>0.5</v>
      </c>
      <c r="X9" s="49">
        <v>1</v>
      </c>
      <c r="Y9" s="48">
        <v>0</v>
      </c>
      <c r="Z9" s="49">
        <v>0</v>
      </c>
      <c r="AA9" s="48">
        <v>0</v>
      </c>
      <c r="AB9" s="49">
        <v>0</v>
      </c>
      <c r="AC9" s="48">
        <v>0</v>
      </c>
      <c r="AD9" s="49">
        <v>0</v>
      </c>
      <c r="AE9" s="48">
        <v>21</v>
      </c>
      <c r="AF9" s="49">
        <v>100</v>
      </c>
      <c r="AG9" s="48">
        <v>21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1855</v>
      </c>
      <c r="B2" s="111" t="s">
        <v>1201</v>
      </c>
      <c r="C2" s="79">
        <f>VLOOKUP(GroupVertices[[#This Row],[Vertex]],Vertices[],MATCH("ID",Vertices[[#Headers],[Vertex]:[Vertex Content Word Count]],0),FALSE)</f>
        <v>72</v>
      </c>
    </row>
    <row r="3" spans="1:3" ht="15">
      <c r="A3" s="79" t="s">
        <v>1855</v>
      </c>
      <c r="B3" s="111" t="s">
        <v>1202</v>
      </c>
      <c r="C3" s="79">
        <f>VLOOKUP(GroupVertices[[#This Row],[Vertex]],Vertices[],MATCH("ID",Vertices[[#Headers],[Vertex]:[Vertex Content Word Count]],0),FALSE)</f>
        <v>73</v>
      </c>
    </row>
    <row r="4" spans="1:3" ht="15">
      <c r="A4" s="79" t="s">
        <v>1855</v>
      </c>
      <c r="B4" s="111" t="s">
        <v>1203</v>
      </c>
      <c r="C4" s="79">
        <f>VLOOKUP(GroupVertices[[#This Row],[Vertex]],Vertices[],MATCH("ID",Vertices[[#Headers],[Vertex]:[Vertex Content Word Count]],0),FALSE)</f>
        <v>74</v>
      </c>
    </row>
    <row r="5" spans="1:3" ht="15">
      <c r="A5" s="79" t="s">
        <v>1855</v>
      </c>
      <c r="B5" s="111" t="s">
        <v>1204</v>
      </c>
      <c r="C5" s="79">
        <f>VLOOKUP(GroupVertices[[#This Row],[Vertex]],Vertices[],MATCH("ID",Vertices[[#Headers],[Vertex]:[Vertex Content Word Count]],0),FALSE)</f>
        <v>75</v>
      </c>
    </row>
    <row r="6" spans="1:3" ht="15">
      <c r="A6" s="79" t="s">
        <v>1855</v>
      </c>
      <c r="B6" s="111" t="s">
        <v>1205</v>
      </c>
      <c r="C6" s="79">
        <f>VLOOKUP(GroupVertices[[#This Row],[Vertex]],Vertices[],MATCH("ID",Vertices[[#Headers],[Vertex]:[Vertex Content Word Count]],0),FALSE)</f>
        <v>76</v>
      </c>
    </row>
    <row r="7" spans="1:3" ht="15">
      <c r="A7" s="79" t="s">
        <v>1855</v>
      </c>
      <c r="B7" s="111" t="s">
        <v>1206</v>
      </c>
      <c r="C7" s="79">
        <f>VLOOKUP(GroupVertices[[#This Row],[Vertex]],Vertices[],MATCH("ID",Vertices[[#Headers],[Vertex]:[Vertex Content Word Count]],0),FALSE)</f>
        <v>77</v>
      </c>
    </row>
    <row r="8" spans="1:3" ht="15">
      <c r="A8" s="79" t="s">
        <v>1855</v>
      </c>
      <c r="B8" s="111" t="s">
        <v>1207</v>
      </c>
      <c r="C8" s="79">
        <f>VLOOKUP(GroupVertices[[#This Row],[Vertex]],Vertices[],MATCH("ID",Vertices[[#Headers],[Vertex]:[Vertex Content Word Count]],0),FALSE)</f>
        <v>78</v>
      </c>
    </row>
    <row r="9" spans="1:3" ht="15">
      <c r="A9" s="79" t="s">
        <v>1855</v>
      </c>
      <c r="B9" s="111" t="s">
        <v>1208</v>
      </c>
      <c r="C9" s="79">
        <f>VLOOKUP(GroupVertices[[#This Row],[Vertex]],Vertices[],MATCH("ID",Vertices[[#Headers],[Vertex]:[Vertex Content Word Count]],0),FALSE)</f>
        <v>79</v>
      </c>
    </row>
    <row r="10" spans="1:3" ht="15">
      <c r="A10" s="79" t="s">
        <v>1855</v>
      </c>
      <c r="B10" s="111" t="s">
        <v>1209</v>
      </c>
      <c r="C10" s="79">
        <f>VLOOKUP(GroupVertices[[#This Row],[Vertex]],Vertices[],MATCH("ID",Vertices[[#Headers],[Vertex]:[Vertex Content Word Count]],0),FALSE)</f>
        <v>80</v>
      </c>
    </row>
    <row r="11" spans="1:3" ht="15">
      <c r="A11" s="79" t="s">
        <v>1855</v>
      </c>
      <c r="B11" s="111" t="s">
        <v>1210</v>
      </c>
      <c r="C11" s="79">
        <f>VLOOKUP(GroupVertices[[#This Row],[Vertex]],Vertices[],MATCH("ID",Vertices[[#Headers],[Vertex]:[Vertex Content Word Count]],0),FALSE)</f>
        <v>81</v>
      </c>
    </row>
    <row r="12" spans="1:3" ht="15">
      <c r="A12" s="79" t="s">
        <v>1855</v>
      </c>
      <c r="B12" s="111" t="s">
        <v>1211</v>
      </c>
      <c r="C12" s="79">
        <f>VLOOKUP(GroupVertices[[#This Row],[Vertex]],Vertices[],MATCH("ID",Vertices[[#Headers],[Vertex]:[Vertex Content Word Count]],0),FALSE)</f>
        <v>82</v>
      </c>
    </row>
    <row r="13" spans="1:3" ht="15">
      <c r="A13" s="79" t="s">
        <v>1855</v>
      </c>
      <c r="B13" s="111" t="s">
        <v>1212</v>
      </c>
      <c r="C13" s="79">
        <f>VLOOKUP(GroupVertices[[#This Row],[Vertex]],Vertices[],MATCH("ID",Vertices[[#Headers],[Vertex]:[Vertex Content Word Count]],0),FALSE)</f>
        <v>83</v>
      </c>
    </row>
    <row r="14" spans="1:3" ht="15">
      <c r="A14" s="79" t="s">
        <v>1855</v>
      </c>
      <c r="B14" s="111" t="s">
        <v>1213</v>
      </c>
      <c r="C14" s="79">
        <f>VLOOKUP(GroupVertices[[#This Row],[Vertex]],Vertices[],MATCH("ID",Vertices[[#Headers],[Vertex]:[Vertex Content Word Count]],0),FALSE)</f>
        <v>84</v>
      </c>
    </row>
    <row r="15" spans="1:3" ht="15">
      <c r="A15" s="79" t="s">
        <v>1855</v>
      </c>
      <c r="B15" s="111" t="s">
        <v>1214</v>
      </c>
      <c r="C15" s="79">
        <f>VLOOKUP(GroupVertices[[#This Row],[Vertex]],Vertices[],MATCH("ID",Vertices[[#Headers],[Vertex]:[Vertex Content Word Count]],0),FALSE)</f>
        <v>85</v>
      </c>
    </row>
    <row r="16" spans="1:3" ht="15">
      <c r="A16" s="79" t="s">
        <v>1855</v>
      </c>
      <c r="B16" s="111" t="s">
        <v>1215</v>
      </c>
      <c r="C16" s="79">
        <f>VLOOKUP(GroupVertices[[#This Row],[Vertex]],Vertices[],MATCH("ID",Vertices[[#Headers],[Vertex]:[Vertex Content Word Count]],0),FALSE)</f>
        <v>86</v>
      </c>
    </row>
    <row r="17" spans="1:3" ht="15">
      <c r="A17" s="79" t="s">
        <v>1855</v>
      </c>
      <c r="B17" s="111" t="s">
        <v>1216</v>
      </c>
      <c r="C17" s="79">
        <f>VLOOKUP(GroupVertices[[#This Row],[Vertex]],Vertices[],MATCH("ID",Vertices[[#Headers],[Vertex]:[Vertex Content Word Count]],0),FALSE)</f>
        <v>87</v>
      </c>
    </row>
    <row r="18" spans="1:3" ht="15">
      <c r="A18" s="79" t="s">
        <v>1855</v>
      </c>
      <c r="B18" s="111" t="s">
        <v>1217</v>
      </c>
      <c r="C18" s="79">
        <f>VLOOKUP(GroupVertices[[#This Row],[Vertex]],Vertices[],MATCH("ID",Vertices[[#Headers],[Vertex]:[Vertex Content Word Count]],0),FALSE)</f>
        <v>88</v>
      </c>
    </row>
    <row r="19" spans="1:3" ht="15">
      <c r="A19" s="79" t="s">
        <v>1855</v>
      </c>
      <c r="B19" s="111" t="s">
        <v>1218</v>
      </c>
      <c r="C19" s="79">
        <f>VLOOKUP(GroupVertices[[#This Row],[Vertex]],Vertices[],MATCH("ID",Vertices[[#Headers],[Vertex]:[Vertex Content Word Count]],0),FALSE)</f>
        <v>89</v>
      </c>
    </row>
    <row r="20" spans="1:3" ht="15">
      <c r="A20" s="79" t="s">
        <v>1855</v>
      </c>
      <c r="B20" s="111" t="s">
        <v>1219</v>
      </c>
      <c r="C20" s="79">
        <f>VLOOKUP(GroupVertices[[#This Row],[Vertex]],Vertices[],MATCH("ID",Vertices[[#Headers],[Vertex]:[Vertex Content Word Count]],0),FALSE)</f>
        <v>90</v>
      </c>
    </row>
    <row r="21" spans="1:3" ht="15">
      <c r="A21" s="79" t="s">
        <v>1855</v>
      </c>
      <c r="B21" s="111" t="s">
        <v>1220</v>
      </c>
      <c r="C21" s="79">
        <f>VLOOKUP(GroupVertices[[#This Row],[Vertex]],Vertices[],MATCH("ID",Vertices[[#Headers],[Vertex]:[Vertex Content Word Count]],0),FALSE)</f>
        <v>91</v>
      </c>
    </row>
    <row r="22" spans="1:3" ht="15">
      <c r="A22" s="79" t="s">
        <v>1855</v>
      </c>
      <c r="B22" s="111" t="s">
        <v>1221</v>
      </c>
      <c r="C22" s="79">
        <f>VLOOKUP(GroupVertices[[#This Row],[Vertex]],Vertices[],MATCH("ID",Vertices[[#Headers],[Vertex]:[Vertex Content Word Count]],0),FALSE)</f>
        <v>92</v>
      </c>
    </row>
    <row r="23" spans="1:3" ht="15">
      <c r="A23" s="79" t="s">
        <v>1855</v>
      </c>
      <c r="B23" s="111" t="s">
        <v>1222</v>
      </c>
      <c r="C23" s="79">
        <f>VLOOKUP(GroupVertices[[#This Row],[Vertex]],Vertices[],MATCH("ID",Vertices[[#Headers],[Vertex]:[Vertex Content Word Count]],0),FALSE)</f>
        <v>93</v>
      </c>
    </row>
    <row r="24" spans="1:3" ht="15">
      <c r="A24" s="79" t="s">
        <v>1856</v>
      </c>
      <c r="B24" s="111" t="s">
        <v>219</v>
      </c>
      <c r="C24" s="79">
        <f>VLOOKUP(GroupVertices[[#This Row],[Vertex]],Vertices[],MATCH("ID",Vertices[[#Headers],[Vertex]:[Vertex Content Word Count]],0),FALSE)</f>
        <v>48</v>
      </c>
    </row>
    <row r="25" spans="1:3" ht="15">
      <c r="A25" s="79" t="s">
        <v>1856</v>
      </c>
      <c r="B25" s="111" t="s">
        <v>245</v>
      </c>
      <c r="C25" s="79">
        <f>VLOOKUP(GroupVertices[[#This Row],[Vertex]],Vertices[],MATCH("ID",Vertices[[#Headers],[Vertex]:[Vertex Content Word Count]],0),FALSE)</f>
        <v>70</v>
      </c>
    </row>
    <row r="26" spans="1:3" ht="15">
      <c r="A26" s="79" t="s">
        <v>1856</v>
      </c>
      <c r="B26" s="111" t="s">
        <v>244</v>
      </c>
      <c r="C26" s="79">
        <f>VLOOKUP(GroupVertices[[#This Row],[Vertex]],Vertices[],MATCH("ID",Vertices[[#Headers],[Vertex]:[Vertex Content Word Count]],0),FALSE)</f>
        <v>69</v>
      </c>
    </row>
    <row r="27" spans="1:3" ht="15">
      <c r="A27" s="79" t="s">
        <v>1856</v>
      </c>
      <c r="B27" s="111" t="s">
        <v>240</v>
      </c>
      <c r="C27" s="79">
        <f>VLOOKUP(GroupVertices[[#This Row],[Vertex]],Vertices[],MATCH("ID",Vertices[[#Headers],[Vertex]:[Vertex Content Word Count]],0),FALSE)</f>
        <v>65</v>
      </c>
    </row>
    <row r="28" spans="1:3" ht="15">
      <c r="A28" s="79" t="s">
        <v>1856</v>
      </c>
      <c r="B28" s="111" t="s">
        <v>231</v>
      </c>
      <c r="C28" s="79">
        <f>VLOOKUP(GroupVertices[[#This Row],[Vertex]],Vertices[],MATCH("ID",Vertices[[#Headers],[Vertex]:[Vertex Content Word Count]],0),FALSE)</f>
        <v>57</v>
      </c>
    </row>
    <row r="29" spans="1:3" ht="15">
      <c r="A29" s="79" t="s">
        <v>1856</v>
      </c>
      <c r="B29" s="111" t="s">
        <v>230</v>
      </c>
      <c r="C29" s="79">
        <f>VLOOKUP(GroupVertices[[#This Row],[Vertex]],Vertices[],MATCH("ID",Vertices[[#Headers],[Vertex]:[Vertex Content Word Count]],0),FALSE)</f>
        <v>56</v>
      </c>
    </row>
    <row r="30" spans="1:3" ht="15">
      <c r="A30" s="79" t="s">
        <v>1856</v>
      </c>
      <c r="B30" s="111" t="s">
        <v>239</v>
      </c>
      <c r="C30" s="79">
        <f>VLOOKUP(GroupVertices[[#This Row],[Vertex]],Vertices[],MATCH("ID",Vertices[[#Headers],[Vertex]:[Vertex Content Word Count]],0),FALSE)</f>
        <v>64</v>
      </c>
    </row>
    <row r="31" spans="1:3" ht="15">
      <c r="A31" s="79" t="s">
        <v>1856</v>
      </c>
      <c r="B31" s="111" t="s">
        <v>237</v>
      </c>
      <c r="C31" s="79">
        <f>VLOOKUP(GroupVertices[[#This Row],[Vertex]],Vertices[],MATCH("ID",Vertices[[#Headers],[Vertex]:[Vertex Content Word Count]],0),FALSE)</f>
        <v>61</v>
      </c>
    </row>
    <row r="32" spans="1:3" ht="15">
      <c r="A32" s="79" t="s">
        <v>1856</v>
      </c>
      <c r="B32" s="111" t="s">
        <v>243</v>
      </c>
      <c r="C32" s="79">
        <f>VLOOKUP(GroupVertices[[#This Row],[Vertex]],Vertices[],MATCH("ID",Vertices[[#Headers],[Vertex]:[Vertex Content Word Count]],0),FALSE)</f>
        <v>67</v>
      </c>
    </row>
    <row r="33" spans="1:3" ht="15">
      <c r="A33" s="79" t="s">
        <v>1856</v>
      </c>
      <c r="B33" s="111" t="s">
        <v>221</v>
      </c>
      <c r="C33" s="79">
        <f>VLOOKUP(GroupVertices[[#This Row],[Vertex]],Vertices[],MATCH("ID",Vertices[[#Headers],[Vertex]:[Vertex Content Word Count]],0),FALSE)</f>
        <v>36</v>
      </c>
    </row>
    <row r="34" spans="1:3" ht="15">
      <c r="A34" s="79" t="s">
        <v>1856</v>
      </c>
      <c r="B34" s="111" t="s">
        <v>242</v>
      </c>
      <c r="C34" s="79">
        <f>VLOOKUP(GroupVertices[[#This Row],[Vertex]],Vertices[],MATCH("ID",Vertices[[#Headers],[Vertex]:[Vertex Content Word Count]],0),FALSE)</f>
        <v>68</v>
      </c>
    </row>
    <row r="35" spans="1:3" ht="15">
      <c r="A35" s="79" t="s">
        <v>1856</v>
      </c>
      <c r="B35" s="111" t="s">
        <v>241</v>
      </c>
      <c r="C35" s="79">
        <f>VLOOKUP(GroupVertices[[#This Row],[Vertex]],Vertices[],MATCH("ID",Vertices[[#Headers],[Vertex]:[Vertex Content Word Count]],0),FALSE)</f>
        <v>66</v>
      </c>
    </row>
    <row r="36" spans="1:3" ht="15">
      <c r="A36" s="79" t="s">
        <v>1856</v>
      </c>
      <c r="B36" s="111" t="s">
        <v>206</v>
      </c>
      <c r="C36" s="79">
        <f>VLOOKUP(GroupVertices[[#This Row],[Vertex]],Vertices[],MATCH("ID",Vertices[[#Headers],[Vertex]:[Vertex Content Word Count]],0),FALSE)</f>
        <v>28</v>
      </c>
    </row>
    <row r="37" spans="1:3" ht="15">
      <c r="A37" s="79" t="s">
        <v>1856</v>
      </c>
      <c r="B37" s="111" t="s">
        <v>229</v>
      </c>
      <c r="C37" s="79">
        <f>VLOOKUP(GroupVertices[[#This Row],[Vertex]],Vertices[],MATCH("ID",Vertices[[#Headers],[Vertex]:[Vertex Content Word Count]],0),FALSE)</f>
        <v>55</v>
      </c>
    </row>
    <row r="38" spans="1:3" ht="15">
      <c r="A38" s="79" t="s">
        <v>1856</v>
      </c>
      <c r="B38" s="111" t="s">
        <v>256</v>
      </c>
      <c r="C38" s="79">
        <f>VLOOKUP(GroupVertices[[#This Row],[Vertex]],Vertices[],MATCH("ID",Vertices[[#Headers],[Vertex]:[Vertex Content Word Count]],0),FALSE)</f>
        <v>54</v>
      </c>
    </row>
    <row r="39" spans="1:3" ht="15">
      <c r="A39" s="79" t="s">
        <v>1856</v>
      </c>
      <c r="B39" s="111" t="s">
        <v>232</v>
      </c>
      <c r="C39" s="79">
        <f>VLOOKUP(GroupVertices[[#This Row],[Vertex]],Vertices[],MATCH("ID",Vertices[[#Headers],[Vertex]:[Vertex Content Word Count]],0),FALSE)</f>
        <v>58</v>
      </c>
    </row>
    <row r="40" spans="1:3" ht="15">
      <c r="A40" s="79" t="s">
        <v>1856</v>
      </c>
      <c r="B40" s="111" t="s">
        <v>258</v>
      </c>
      <c r="C40" s="79">
        <f>VLOOKUP(GroupVertices[[#This Row],[Vertex]],Vertices[],MATCH("ID",Vertices[[#Headers],[Vertex]:[Vertex Content Word Count]],0),FALSE)</f>
        <v>62</v>
      </c>
    </row>
    <row r="41" spans="1:3" ht="15">
      <c r="A41" s="79" t="s">
        <v>1856</v>
      </c>
      <c r="B41" s="111" t="s">
        <v>228</v>
      </c>
      <c r="C41" s="79">
        <f>VLOOKUP(GroupVertices[[#This Row],[Vertex]],Vertices[],MATCH("ID",Vertices[[#Headers],[Vertex]:[Vertex Content Word Count]],0),FALSE)</f>
        <v>22</v>
      </c>
    </row>
    <row r="42" spans="1:3" ht="15">
      <c r="A42" s="79" t="s">
        <v>1856</v>
      </c>
      <c r="B42" s="111" t="s">
        <v>202</v>
      </c>
      <c r="C42" s="79">
        <f>VLOOKUP(GroupVertices[[#This Row],[Vertex]],Vertices[],MATCH("ID",Vertices[[#Headers],[Vertex]:[Vertex Content Word Count]],0),FALSE)</f>
        <v>25</v>
      </c>
    </row>
    <row r="43" spans="1:3" ht="15">
      <c r="A43" s="79" t="s">
        <v>1856</v>
      </c>
      <c r="B43" s="111" t="s">
        <v>227</v>
      </c>
      <c r="C43" s="79">
        <f>VLOOKUP(GroupVertices[[#This Row],[Vertex]],Vertices[],MATCH("ID",Vertices[[#Headers],[Vertex]:[Vertex Content Word Count]],0),FALSE)</f>
        <v>53</v>
      </c>
    </row>
    <row r="44" spans="1:3" ht="15">
      <c r="A44" s="79" t="s">
        <v>1857</v>
      </c>
      <c r="B44" s="111" t="s">
        <v>201</v>
      </c>
      <c r="C44" s="79">
        <f>VLOOKUP(GroupVertices[[#This Row],[Vertex]],Vertices[],MATCH("ID",Vertices[[#Headers],[Vertex]:[Vertex Content Word Count]],0),FALSE)</f>
        <v>24</v>
      </c>
    </row>
    <row r="45" spans="1:3" ht="15">
      <c r="A45" s="79" t="s">
        <v>1857</v>
      </c>
      <c r="B45" s="111" t="s">
        <v>199</v>
      </c>
      <c r="C45" s="79">
        <f>VLOOKUP(GroupVertices[[#This Row],[Vertex]],Vertices[],MATCH("ID",Vertices[[#Headers],[Vertex]:[Vertex Content Word Count]],0),FALSE)</f>
        <v>19</v>
      </c>
    </row>
    <row r="46" spans="1:3" ht="15">
      <c r="A46" s="79" t="s">
        <v>1857</v>
      </c>
      <c r="B46" s="111" t="s">
        <v>203</v>
      </c>
      <c r="C46" s="79">
        <f>VLOOKUP(GroupVertices[[#This Row],[Vertex]],Vertices[],MATCH("ID",Vertices[[#Headers],[Vertex]:[Vertex Content Word Count]],0),FALSE)</f>
        <v>5</v>
      </c>
    </row>
    <row r="47" spans="1:3" ht="15">
      <c r="A47" s="79" t="s">
        <v>1857</v>
      </c>
      <c r="B47" s="111" t="s">
        <v>198</v>
      </c>
      <c r="C47" s="79">
        <f>VLOOKUP(GroupVertices[[#This Row],[Vertex]],Vertices[],MATCH("ID",Vertices[[#Headers],[Vertex]:[Vertex Content Word Count]],0),FALSE)</f>
        <v>18</v>
      </c>
    </row>
    <row r="48" spans="1:3" ht="15">
      <c r="A48" s="79" t="s">
        <v>1857</v>
      </c>
      <c r="B48" s="111" t="s">
        <v>238</v>
      </c>
      <c r="C48" s="79">
        <f>VLOOKUP(GroupVertices[[#This Row],[Vertex]],Vertices[],MATCH("ID",Vertices[[#Headers],[Vertex]:[Vertex Content Word Count]],0),FALSE)</f>
        <v>63</v>
      </c>
    </row>
    <row r="49" spans="1:3" ht="15">
      <c r="A49" s="79" t="s">
        <v>1857</v>
      </c>
      <c r="B49" s="111" t="s">
        <v>204</v>
      </c>
      <c r="C49" s="79">
        <f>VLOOKUP(GroupVertices[[#This Row],[Vertex]],Vertices[],MATCH("ID",Vertices[[#Headers],[Vertex]:[Vertex Content Word Count]],0),FALSE)</f>
        <v>26</v>
      </c>
    </row>
    <row r="50" spans="1:3" ht="15">
      <c r="A50" s="79" t="s">
        <v>1857</v>
      </c>
      <c r="B50" s="111" t="s">
        <v>194</v>
      </c>
      <c r="C50" s="79">
        <f>VLOOKUP(GroupVertices[[#This Row],[Vertex]],Vertices[],MATCH("ID",Vertices[[#Headers],[Vertex]:[Vertex Content Word Count]],0),FALSE)</f>
        <v>13</v>
      </c>
    </row>
    <row r="51" spans="1:3" ht="15">
      <c r="A51" s="79" t="s">
        <v>1857</v>
      </c>
      <c r="B51" s="111" t="s">
        <v>196</v>
      </c>
      <c r="C51" s="79">
        <f>VLOOKUP(GroupVertices[[#This Row],[Vertex]],Vertices[],MATCH("ID",Vertices[[#Headers],[Vertex]:[Vertex Content Word Count]],0),FALSE)</f>
        <v>16</v>
      </c>
    </row>
    <row r="52" spans="1:3" ht="15">
      <c r="A52" s="79" t="s">
        <v>1857</v>
      </c>
      <c r="B52" s="111" t="s">
        <v>197</v>
      </c>
      <c r="C52" s="79">
        <f>VLOOKUP(GroupVertices[[#This Row],[Vertex]],Vertices[],MATCH("ID",Vertices[[#Headers],[Vertex]:[Vertex Content Word Count]],0),FALSE)</f>
        <v>17</v>
      </c>
    </row>
    <row r="53" spans="1:3" ht="15">
      <c r="A53" s="79" t="s">
        <v>1857</v>
      </c>
      <c r="B53" s="111" t="s">
        <v>218</v>
      </c>
      <c r="C53" s="79">
        <f>VLOOKUP(GroupVertices[[#This Row],[Vertex]],Vertices[],MATCH("ID",Vertices[[#Headers],[Vertex]:[Vertex Content Word Count]],0),FALSE)</f>
        <v>47</v>
      </c>
    </row>
    <row r="54" spans="1:3" ht="15">
      <c r="A54" s="79" t="s">
        <v>1857</v>
      </c>
      <c r="B54" s="111" t="s">
        <v>205</v>
      </c>
      <c r="C54" s="79">
        <f>VLOOKUP(GroupVertices[[#This Row],[Vertex]],Vertices[],MATCH("ID",Vertices[[#Headers],[Vertex]:[Vertex Content Word Count]],0),FALSE)</f>
        <v>27</v>
      </c>
    </row>
    <row r="55" spans="1:3" ht="15">
      <c r="A55" s="79" t="s">
        <v>1857</v>
      </c>
      <c r="B55" s="111" t="s">
        <v>251</v>
      </c>
      <c r="C55" s="79">
        <f>VLOOKUP(GroupVertices[[#This Row],[Vertex]],Vertices[],MATCH("ID",Vertices[[#Headers],[Vertex]:[Vertex Content Word Count]],0),FALSE)</f>
        <v>21</v>
      </c>
    </row>
    <row r="56" spans="1:3" ht="15">
      <c r="A56" s="79" t="s">
        <v>1857</v>
      </c>
      <c r="B56" s="111" t="s">
        <v>193</v>
      </c>
      <c r="C56" s="79">
        <f>VLOOKUP(GroupVertices[[#This Row],[Vertex]],Vertices[],MATCH("ID",Vertices[[#Headers],[Vertex]:[Vertex Content Word Count]],0),FALSE)</f>
        <v>11</v>
      </c>
    </row>
    <row r="57" spans="1:3" ht="15">
      <c r="A57" s="79" t="s">
        <v>1857</v>
      </c>
      <c r="B57" s="111" t="s">
        <v>200</v>
      </c>
      <c r="C57" s="79">
        <f>VLOOKUP(GroupVertices[[#This Row],[Vertex]],Vertices[],MATCH("ID",Vertices[[#Headers],[Vertex]:[Vertex Content Word Count]],0),FALSE)</f>
        <v>20</v>
      </c>
    </row>
    <row r="58" spans="1:3" ht="15">
      <c r="A58" s="79" t="s">
        <v>1857</v>
      </c>
      <c r="B58" s="111" t="s">
        <v>250</v>
      </c>
      <c r="C58" s="79">
        <f>VLOOKUP(GroupVertices[[#This Row],[Vertex]],Vertices[],MATCH("ID",Vertices[[#Headers],[Vertex]:[Vertex Content Word Count]],0),FALSE)</f>
        <v>15</v>
      </c>
    </row>
    <row r="59" spans="1:3" ht="15">
      <c r="A59" s="79" t="s">
        <v>1857</v>
      </c>
      <c r="B59" s="111" t="s">
        <v>195</v>
      </c>
      <c r="C59" s="79">
        <f>VLOOKUP(GroupVertices[[#This Row],[Vertex]],Vertices[],MATCH("ID",Vertices[[#Headers],[Vertex]:[Vertex Content Word Count]],0),FALSE)</f>
        <v>14</v>
      </c>
    </row>
    <row r="60" spans="1:3" ht="15">
      <c r="A60" s="79" t="s">
        <v>1857</v>
      </c>
      <c r="B60" s="111" t="s">
        <v>249</v>
      </c>
      <c r="C60" s="79">
        <f>VLOOKUP(GroupVertices[[#This Row],[Vertex]],Vertices[],MATCH("ID",Vertices[[#Headers],[Vertex]:[Vertex Content Word Count]],0),FALSE)</f>
        <v>12</v>
      </c>
    </row>
    <row r="61" spans="1:3" ht="15">
      <c r="A61" s="79" t="s">
        <v>1857</v>
      </c>
      <c r="B61" s="111" t="s">
        <v>190</v>
      </c>
      <c r="C61" s="79">
        <f>VLOOKUP(GroupVertices[[#This Row],[Vertex]],Vertices[],MATCH("ID",Vertices[[#Headers],[Vertex]:[Vertex Content Word Count]],0),FALSE)</f>
        <v>3</v>
      </c>
    </row>
    <row r="62" spans="1:3" ht="15">
      <c r="A62" s="79" t="s">
        <v>1858</v>
      </c>
      <c r="B62" s="111" t="s">
        <v>246</v>
      </c>
      <c r="C62" s="79">
        <f>VLOOKUP(GroupVertices[[#This Row],[Vertex]],Vertices[],MATCH("ID",Vertices[[#Headers],[Vertex]:[Vertex Content Word Count]],0),FALSE)</f>
        <v>71</v>
      </c>
    </row>
    <row r="63" spans="1:3" ht="15">
      <c r="A63" s="79" t="s">
        <v>1858</v>
      </c>
      <c r="B63" s="111" t="s">
        <v>236</v>
      </c>
      <c r="C63" s="79">
        <f>VLOOKUP(GroupVertices[[#This Row],[Vertex]],Vertices[],MATCH("ID",Vertices[[#Headers],[Vertex]:[Vertex Content Word Count]],0),FALSE)</f>
        <v>60</v>
      </c>
    </row>
    <row r="64" spans="1:3" ht="15">
      <c r="A64" s="79" t="s">
        <v>1858</v>
      </c>
      <c r="B64" s="111" t="s">
        <v>225</v>
      </c>
      <c r="C64" s="79">
        <f>VLOOKUP(GroupVertices[[#This Row],[Vertex]],Vertices[],MATCH("ID",Vertices[[#Headers],[Vertex]:[Vertex Content Word Count]],0),FALSE)</f>
        <v>49</v>
      </c>
    </row>
    <row r="65" spans="1:3" ht="15">
      <c r="A65" s="79" t="s">
        <v>1858</v>
      </c>
      <c r="B65" s="111" t="s">
        <v>216</v>
      </c>
      <c r="C65" s="79">
        <f>VLOOKUP(GroupVertices[[#This Row],[Vertex]],Vertices[],MATCH("ID",Vertices[[#Headers],[Vertex]:[Vertex Content Word Count]],0),FALSE)</f>
        <v>44</v>
      </c>
    </row>
    <row r="66" spans="1:3" ht="15">
      <c r="A66" s="79" t="s">
        <v>1858</v>
      </c>
      <c r="B66" s="111" t="s">
        <v>215</v>
      </c>
      <c r="C66" s="79">
        <f>VLOOKUP(GroupVertices[[#This Row],[Vertex]],Vertices[],MATCH("ID",Vertices[[#Headers],[Vertex]:[Vertex Content Word Count]],0),FALSE)</f>
        <v>43</v>
      </c>
    </row>
    <row r="67" spans="1:3" ht="15">
      <c r="A67" s="79" t="s">
        <v>1858</v>
      </c>
      <c r="B67" s="111" t="s">
        <v>217</v>
      </c>
      <c r="C67" s="79">
        <f>VLOOKUP(GroupVertices[[#This Row],[Vertex]],Vertices[],MATCH("ID",Vertices[[#Headers],[Vertex]:[Vertex Content Word Count]],0),FALSE)</f>
        <v>45</v>
      </c>
    </row>
    <row r="68" spans="1:3" ht="15">
      <c r="A68" s="79" t="s">
        <v>1858</v>
      </c>
      <c r="B68" s="111" t="s">
        <v>212</v>
      </c>
      <c r="C68" s="79">
        <f>VLOOKUP(GroupVertices[[#This Row],[Vertex]],Vertices[],MATCH("ID",Vertices[[#Headers],[Vertex]:[Vertex Content Word Count]],0),FALSE)</f>
        <v>40</v>
      </c>
    </row>
    <row r="69" spans="1:3" ht="15">
      <c r="A69" s="79" t="s">
        <v>1858</v>
      </c>
      <c r="B69" s="111" t="s">
        <v>210</v>
      </c>
      <c r="C69" s="79">
        <f>VLOOKUP(GroupVertices[[#This Row],[Vertex]],Vertices[],MATCH("ID",Vertices[[#Headers],[Vertex]:[Vertex Content Word Count]],0),FALSE)</f>
        <v>38</v>
      </c>
    </row>
    <row r="70" spans="1:3" ht="15">
      <c r="A70" s="79" t="s">
        <v>1858</v>
      </c>
      <c r="B70" s="111" t="s">
        <v>224</v>
      </c>
      <c r="C70" s="79">
        <f>VLOOKUP(GroupVertices[[#This Row],[Vertex]],Vertices[],MATCH("ID",Vertices[[#Headers],[Vertex]:[Vertex Content Word Count]],0),FALSE)</f>
        <v>33</v>
      </c>
    </row>
    <row r="71" spans="1:3" ht="15">
      <c r="A71" s="79" t="s">
        <v>1858</v>
      </c>
      <c r="B71" s="111" t="s">
        <v>214</v>
      </c>
      <c r="C71" s="79">
        <f>VLOOKUP(GroupVertices[[#This Row],[Vertex]],Vertices[],MATCH("ID",Vertices[[#Headers],[Vertex]:[Vertex Content Word Count]],0),FALSE)</f>
        <v>42</v>
      </c>
    </row>
    <row r="72" spans="1:3" ht="15">
      <c r="A72" s="79" t="s">
        <v>1858</v>
      </c>
      <c r="B72" s="111" t="s">
        <v>223</v>
      </c>
      <c r="C72" s="79">
        <f>VLOOKUP(GroupVertices[[#This Row],[Vertex]],Vertices[],MATCH("ID",Vertices[[#Headers],[Vertex]:[Vertex Content Word Count]],0),FALSE)</f>
        <v>4</v>
      </c>
    </row>
    <row r="73" spans="1:3" ht="15">
      <c r="A73" s="79" t="s">
        <v>1858</v>
      </c>
      <c r="B73" s="111" t="s">
        <v>255</v>
      </c>
      <c r="C73" s="79">
        <f>VLOOKUP(GroupVertices[[#This Row],[Vertex]],Vertices[],MATCH("ID",Vertices[[#Headers],[Vertex]:[Vertex Content Word Count]],0),FALSE)</f>
        <v>37</v>
      </c>
    </row>
    <row r="74" spans="1:3" ht="15">
      <c r="A74" s="79" t="s">
        <v>1858</v>
      </c>
      <c r="B74" s="111" t="s">
        <v>220</v>
      </c>
      <c r="C74" s="79">
        <f>VLOOKUP(GroupVertices[[#This Row],[Vertex]],Vertices[],MATCH("ID",Vertices[[#Headers],[Vertex]:[Vertex Content Word Count]],0),FALSE)</f>
        <v>9</v>
      </c>
    </row>
    <row r="75" spans="1:3" ht="15">
      <c r="A75" s="79" t="s">
        <v>1858</v>
      </c>
      <c r="B75" s="111" t="s">
        <v>254</v>
      </c>
      <c r="C75" s="79">
        <f>VLOOKUP(GroupVertices[[#This Row],[Vertex]],Vertices[],MATCH("ID",Vertices[[#Headers],[Vertex]:[Vertex Content Word Count]],0),FALSE)</f>
        <v>35</v>
      </c>
    </row>
    <row r="76" spans="1:3" ht="15">
      <c r="A76" s="79" t="s">
        <v>1858</v>
      </c>
      <c r="B76" s="111" t="s">
        <v>213</v>
      </c>
      <c r="C76" s="79">
        <f>VLOOKUP(GroupVertices[[#This Row],[Vertex]],Vertices[],MATCH("ID",Vertices[[#Headers],[Vertex]:[Vertex Content Word Count]],0),FALSE)</f>
        <v>41</v>
      </c>
    </row>
    <row r="77" spans="1:3" ht="15">
      <c r="A77" s="79" t="s">
        <v>1858</v>
      </c>
      <c r="B77" s="111" t="s">
        <v>211</v>
      </c>
      <c r="C77" s="79">
        <f>VLOOKUP(GroupVertices[[#This Row],[Vertex]],Vertices[],MATCH("ID",Vertices[[#Headers],[Vertex]:[Vertex Content Word Count]],0),FALSE)</f>
        <v>39</v>
      </c>
    </row>
    <row r="78" spans="1:3" ht="15">
      <c r="A78" s="79" t="s">
        <v>1858</v>
      </c>
      <c r="B78" s="111" t="s">
        <v>209</v>
      </c>
      <c r="C78" s="79">
        <f>VLOOKUP(GroupVertices[[#This Row],[Vertex]],Vertices[],MATCH("ID",Vertices[[#Headers],[Vertex]:[Vertex Content Word Count]],0),FALSE)</f>
        <v>23</v>
      </c>
    </row>
    <row r="79" spans="1:3" ht="15">
      <c r="A79" s="79" t="s">
        <v>1859</v>
      </c>
      <c r="B79" s="111" t="s">
        <v>257</v>
      </c>
      <c r="C79" s="79">
        <f>VLOOKUP(GroupVertices[[#This Row],[Vertex]],Vertices[],MATCH("ID",Vertices[[#Headers],[Vertex]:[Vertex Content Word Count]],0),FALSE)</f>
        <v>59</v>
      </c>
    </row>
    <row r="80" spans="1:3" ht="15">
      <c r="A80" s="79" t="s">
        <v>1859</v>
      </c>
      <c r="B80" s="111" t="s">
        <v>234</v>
      </c>
      <c r="C80" s="79">
        <f>VLOOKUP(GroupVertices[[#This Row],[Vertex]],Vertices[],MATCH("ID",Vertices[[#Headers],[Vertex]:[Vertex Content Word Count]],0),FALSE)</f>
        <v>51</v>
      </c>
    </row>
    <row r="81" spans="1:3" ht="15">
      <c r="A81" s="79" t="s">
        <v>1859</v>
      </c>
      <c r="B81" s="111" t="s">
        <v>226</v>
      </c>
      <c r="C81" s="79">
        <f>VLOOKUP(GroupVertices[[#This Row],[Vertex]],Vertices[],MATCH("ID",Vertices[[#Headers],[Vertex]:[Vertex Content Word Count]],0),FALSE)</f>
        <v>52</v>
      </c>
    </row>
    <row r="82" spans="1:3" ht="15">
      <c r="A82" s="79" t="s">
        <v>1859</v>
      </c>
      <c r="B82" s="111" t="s">
        <v>235</v>
      </c>
      <c r="C82" s="79">
        <f>VLOOKUP(GroupVertices[[#This Row],[Vertex]],Vertices[],MATCH("ID",Vertices[[#Headers],[Vertex]:[Vertex Content Word Count]],0),FALSE)</f>
        <v>46</v>
      </c>
    </row>
    <row r="83" spans="1:3" ht="15">
      <c r="A83" s="79" t="s">
        <v>1859</v>
      </c>
      <c r="B83" s="111" t="s">
        <v>233</v>
      </c>
      <c r="C83" s="79">
        <f>VLOOKUP(GroupVertices[[#This Row],[Vertex]],Vertices[],MATCH("ID",Vertices[[#Headers],[Vertex]:[Vertex Content Word Count]],0),FALSE)</f>
        <v>50</v>
      </c>
    </row>
    <row r="84" spans="1:3" ht="15">
      <c r="A84" s="79" t="s">
        <v>1859</v>
      </c>
      <c r="B84" s="111" t="s">
        <v>192</v>
      </c>
      <c r="C84" s="79">
        <f>VLOOKUP(GroupVertices[[#This Row],[Vertex]],Vertices[],MATCH("ID",Vertices[[#Headers],[Vertex]:[Vertex Content Word Count]],0),FALSE)</f>
        <v>8</v>
      </c>
    </row>
    <row r="85" spans="1:3" ht="15">
      <c r="A85" s="79" t="s">
        <v>1859</v>
      </c>
      <c r="B85" s="111" t="s">
        <v>248</v>
      </c>
      <c r="C85" s="79">
        <f>VLOOKUP(GroupVertices[[#This Row],[Vertex]],Vertices[],MATCH("ID",Vertices[[#Headers],[Vertex]:[Vertex Content Word Count]],0),FALSE)</f>
        <v>10</v>
      </c>
    </row>
    <row r="86" spans="1:3" ht="15">
      <c r="A86" s="79" t="s">
        <v>1859</v>
      </c>
      <c r="B86" s="111" t="s">
        <v>191</v>
      </c>
      <c r="C86" s="79">
        <f>VLOOKUP(GroupVertices[[#This Row],[Vertex]],Vertices[],MATCH("ID",Vertices[[#Headers],[Vertex]:[Vertex Content Word Count]],0),FALSE)</f>
        <v>6</v>
      </c>
    </row>
    <row r="87" spans="1:3" ht="15">
      <c r="A87" s="79" t="s">
        <v>1859</v>
      </c>
      <c r="B87" s="111" t="s">
        <v>247</v>
      </c>
      <c r="C87" s="79">
        <f>VLOOKUP(GroupVertices[[#This Row],[Vertex]],Vertices[],MATCH("ID",Vertices[[#Headers],[Vertex]:[Vertex Content Word Count]],0),FALSE)</f>
        <v>7</v>
      </c>
    </row>
    <row r="88" spans="1:3" ht="15">
      <c r="A88" s="79" t="s">
        <v>1860</v>
      </c>
      <c r="B88" s="111" t="s">
        <v>222</v>
      </c>
      <c r="C88" s="79">
        <f>VLOOKUP(GroupVertices[[#This Row],[Vertex]],Vertices[],MATCH("ID",Vertices[[#Headers],[Vertex]:[Vertex Content Word Count]],0),FALSE)</f>
        <v>32</v>
      </c>
    </row>
    <row r="89" spans="1:3" ht="15">
      <c r="A89" s="79" t="s">
        <v>1860</v>
      </c>
      <c r="B89" s="111" t="s">
        <v>253</v>
      </c>
      <c r="C89" s="79">
        <f>VLOOKUP(GroupVertices[[#This Row],[Vertex]],Vertices[],MATCH("ID",Vertices[[#Headers],[Vertex]:[Vertex Content Word Count]],0),FALSE)</f>
        <v>34</v>
      </c>
    </row>
    <row r="90" spans="1:3" ht="15">
      <c r="A90" s="79" t="s">
        <v>1860</v>
      </c>
      <c r="B90" s="111" t="s">
        <v>208</v>
      </c>
      <c r="C90" s="79">
        <f>VLOOKUP(GroupVertices[[#This Row],[Vertex]],Vertices[],MATCH("ID",Vertices[[#Headers],[Vertex]:[Vertex Content Word Count]],0),FALSE)</f>
        <v>31</v>
      </c>
    </row>
    <row r="91" spans="1:3" ht="15">
      <c r="A91" s="79" t="s">
        <v>1861</v>
      </c>
      <c r="B91" s="111" t="s">
        <v>207</v>
      </c>
      <c r="C91" s="79">
        <f>VLOOKUP(GroupVertices[[#This Row],[Vertex]],Vertices[],MATCH("ID",Vertices[[#Headers],[Vertex]:[Vertex Content Word Count]],0),FALSE)</f>
        <v>29</v>
      </c>
    </row>
    <row r="92" spans="1:3" ht="15">
      <c r="A92" s="79" t="s">
        <v>1861</v>
      </c>
      <c r="B92" s="111" t="s">
        <v>252</v>
      </c>
      <c r="C92" s="79">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2056</v>
      </c>
      <c r="B2" s="34" t="s">
        <v>31</v>
      </c>
      <c r="D2" s="31">
        <f>MIN(Vertices[Degree])</f>
        <v>0</v>
      </c>
      <c r="E2" s="3">
        <f>COUNTIF(Vertices[Degree],"&gt;= "&amp;D2)-COUNTIF(Vertices[Degree],"&gt;="&amp;D3)</f>
        <v>22</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35</v>
      </c>
      <c r="L2" s="37">
        <f>MIN(Vertices[Closeness Centrality])</f>
        <v>0</v>
      </c>
      <c r="M2" s="38">
        <f>COUNTIF(Vertices[Closeness Centrality],"&gt;= "&amp;L2)-COUNTIF(Vertices[Closeness Centrality],"&gt;="&amp;L3)</f>
        <v>89</v>
      </c>
      <c r="N2" s="37">
        <f>MIN(Vertices[Eigenvector Centrality])</f>
        <v>0</v>
      </c>
      <c r="O2" s="38">
        <f>COUNTIF(Vertices[Eigenvector Centrality],"&gt;= "&amp;N2)-COUNTIF(Vertices[Eigenvector Centrality],"&gt;="&amp;N3)</f>
        <v>26</v>
      </c>
      <c r="P2" s="37">
        <f>MIN(Vertices[PageRank])</f>
        <v>0</v>
      </c>
      <c r="Q2" s="38">
        <f>COUNTIF(Vertices[PageRank],"&gt;= "&amp;P2)-COUNTIF(Vertices[PageRank],"&gt;="&amp;P3)</f>
        <v>22</v>
      </c>
      <c r="R2" s="37">
        <f>MIN(Vertices[Clustering Coefficient])</f>
        <v>0</v>
      </c>
      <c r="S2" s="43">
        <f>COUNTIF(Vertices[Clustering Coefficient],"&gt;= "&amp;R2)-COUNTIF(Vertices[Clustering Coefficient],"&gt;="&amp;R3)</f>
        <v>31</v>
      </c>
      <c r="T2" s="37" t="e">
        <f ca="1">MIN(INDIRECT(DynamicFilterSourceColumnRange))</f>
        <v>#REF!</v>
      </c>
      <c r="U2" s="38" t="e">
        <f aca="true" t="shared" si="0" ref="U2:U48">COUNTIF(INDIRECT(DynamicFilterSourceColumnRange),"&gt;= "&amp;T2)-COUNTIF(INDIRECT(DynamicFilterSourceColumnRange),"&gt;="&amp;T3)</f>
        <v>#REF!</v>
      </c>
      <c r="W2" t="s">
        <v>125</v>
      </c>
      <c r="X2">
        <f>ROWS(HistogramBins[Degree Bin])-1</f>
        <v>48</v>
      </c>
    </row>
    <row r="3" spans="1:24" ht="15">
      <c r="A3" s="117"/>
      <c r="B3" s="117"/>
      <c r="D3" s="32">
        <f aca="true" t="shared" si="1" ref="D3:D26">D2+($D$50-$D$2)/BinDivisor</f>
        <v>0.4791666666666667</v>
      </c>
      <c r="E3" s="3">
        <f>COUNTIF(Vertices[Degree],"&gt;= "&amp;D3)-COUNTIF(Vertices[Degree],"&gt;="&amp;D4)</f>
        <v>0</v>
      </c>
      <c r="F3" s="39">
        <f aca="true" t="shared" si="2" ref="F3:F26">F2+($F$50-$F$2)/BinDivisor</f>
        <v>0</v>
      </c>
      <c r="G3" s="40">
        <f>COUNTIF(Vertices[In-Degree],"&gt;= "&amp;F3)-COUNTIF(Vertices[In-Degree],"&gt;="&amp;F4)</f>
        <v>0</v>
      </c>
      <c r="H3" s="39">
        <f aca="true" t="shared" si="3" ref="H3:H26">H2+($H$50-$H$2)/BinDivisor</f>
        <v>0</v>
      </c>
      <c r="I3" s="40">
        <f>COUNTIF(Vertices[Out-Degree],"&gt;= "&amp;H3)-COUNTIF(Vertices[Out-Degree],"&gt;="&amp;H4)</f>
        <v>0</v>
      </c>
      <c r="J3" s="39">
        <f aca="true" t="shared" si="4" ref="J3:J26">J2+($J$50-$J$2)/BinDivisor</f>
        <v>4.417609020833333</v>
      </c>
      <c r="K3" s="40">
        <f>COUNTIF(Vertices[Betweenness Centrality],"&gt;= "&amp;J3)-COUNTIF(Vertices[Betweenness Centrality],"&gt;="&amp;J4)</f>
        <v>11</v>
      </c>
      <c r="L3" s="39">
        <f aca="true" t="shared" si="5" ref="L3:L26">L2+($L$50-$L$2)/BinDivisor</f>
        <v>0.020833333333333332</v>
      </c>
      <c r="M3" s="40">
        <f>COUNTIF(Vertices[Closeness Centrality],"&gt;= "&amp;L3)-COUNTIF(Vertices[Closeness Centrality],"&gt;="&amp;L4)</f>
        <v>0</v>
      </c>
      <c r="N3" s="39">
        <f aca="true" t="shared" si="6" ref="N3:N26">N2+($N$50-$N$2)/BinDivisor</f>
        <v>0.0008949375</v>
      </c>
      <c r="O3" s="40">
        <f>COUNTIF(Vertices[Eigenvector Centrality],"&gt;= "&amp;N3)-COUNTIF(Vertices[Eigenvector Centrality],"&gt;="&amp;N4)</f>
        <v>0</v>
      </c>
      <c r="P3" s="39">
        <f aca="true" t="shared" si="7" ref="P3:P26">P2+($P$50-$P$2)/BinDivisor</f>
        <v>0.04361397916666667</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126</v>
      </c>
      <c r="X3" t="s">
        <v>86</v>
      </c>
    </row>
    <row r="4" spans="1:24" ht="15">
      <c r="A4" s="34" t="s">
        <v>147</v>
      </c>
      <c r="B4" s="34">
        <v>91</v>
      </c>
      <c r="D4" s="32">
        <f t="shared" si="1"/>
        <v>0.9583333333333334</v>
      </c>
      <c r="E4" s="3">
        <f>COUNTIF(Vertices[Degree],"&gt;= "&amp;D4)-COUNTIF(Vertices[Degree],"&gt;="&amp;D5)</f>
        <v>4</v>
      </c>
      <c r="F4" s="37">
        <f t="shared" si="2"/>
        <v>0</v>
      </c>
      <c r="G4" s="38">
        <f>COUNTIF(Vertices[In-Degree],"&gt;= "&amp;F4)-COUNTIF(Vertices[In-Degree],"&gt;="&amp;F5)</f>
        <v>0</v>
      </c>
      <c r="H4" s="37">
        <f t="shared" si="3"/>
        <v>0</v>
      </c>
      <c r="I4" s="38">
        <f>COUNTIF(Vertices[Out-Degree],"&gt;= "&amp;H4)-COUNTIF(Vertices[Out-Degree],"&gt;="&amp;H5)</f>
        <v>0</v>
      </c>
      <c r="J4" s="37">
        <f t="shared" si="4"/>
        <v>8.835218041666666</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0.001789875</v>
      </c>
      <c r="O4" s="38">
        <f>COUNTIF(Vertices[Eigenvector Centrality],"&gt;= "&amp;N4)-COUNTIF(Vertices[Eigenvector Centrality],"&gt;="&amp;N5)</f>
        <v>6</v>
      </c>
      <c r="P4" s="37">
        <f t="shared" si="7"/>
        <v>0.08722795833333334</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127</v>
      </c>
      <c r="X4" s="12" t="s">
        <v>129</v>
      </c>
    </row>
    <row r="5" spans="1:21" ht="15">
      <c r="A5" s="117"/>
      <c r="B5" s="117"/>
      <c r="D5" s="32">
        <f t="shared" si="1"/>
        <v>1.4375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13.2528270625</v>
      </c>
      <c r="K5" s="40">
        <f>COUNTIF(Vertices[Betweenness Centrality],"&gt;= "&amp;J5)-COUNTIF(Vertices[Betweenness Centrality],"&gt;="&amp;J6)</f>
        <v>5</v>
      </c>
      <c r="L5" s="39">
        <f t="shared" si="5"/>
        <v>0.0625</v>
      </c>
      <c r="M5" s="40">
        <f>COUNTIF(Vertices[Closeness Centrality],"&gt;= "&amp;L5)-COUNTIF(Vertices[Closeness Centrality],"&gt;="&amp;L6)</f>
        <v>0</v>
      </c>
      <c r="N5" s="39">
        <f t="shared" si="6"/>
        <v>0.0026848125</v>
      </c>
      <c r="O5" s="40">
        <f>COUNTIF(Vertices[Eigenvector Centrality],"&gt;= "&amp;N5)-COUNTIF(Vertices[Eigenvector Centrality],"&gt;="&amp;N6)</f>
        <v>6</v>
      </c>
      <c r="P5" s="39">
        <f t="shared" si="7"/>
        <v>0.1308419375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149</v>
      </c>
      <c r="B6" s="34">
        <v>194</v>
      </c>
      <c r="D6" s="32">
        <f t="shared" si="1"/>
        <v>1.9166666666666667</v>
      </c>
      <c r="E6" s="3">
        <f>COUNTIF(Vertices[Degree],"&gt;= "&amp;D6)-COUNTIF(Vertices[Degree],"&gt;="&amp;D7)</f>
        <v>6</v>
      </c>
      <c r="F6" s="37">
        <f t="shared" si="2"/>
        <v>0</v>
      </c>
      <c r="G6" s="38">
        <f>COUNTIF(Vertices[In-Degree],"&gt;= "&amp;F6)-COUNTIF(Vertices[In-Degree],"&gt;="&amp;F7)</f>
        <v>0</v>
      </c>
      <c r="H6" s="37">
        <f t="shared" si="3"/>
        <v>0</v>
      </c>
      <c r="I6" s="38">
        <f>COUNTIF(Vertices[Out-Degree],"&gt;= "&amp;H6)-COUNTIF(Vertices[Out-Degree],"&gt;="&amp;H7)</f>
        <v>0</v>
      </c>
      <c r="J6" s="37">
        <f t="shared" si="4"/>
        <v>17.670436083333332</v>
      </c>
      <c r="K6" s="38">
        <f>COUNTIF(Vertices[Betweenness Centrality],"&gt;= "&amp;J6)-COUNTIF(Vertices[Betweenness Centrality],"&gt;="&amp;J7)</f>
        <v>5</v>
      </c>
      <c r="L6" s="37">
        <f t="shared" si="5"/>
        <v>0.08333333333333333</v>
      </c>
      <c r="M6" s="38">
        <f>COUNTIF(Vertices[Closeness Centrality],"&gt;= "&amp;L6)-COUNTIF(Vertices[Closeness Centrality],"&gt;="&amp;L7)</f>
        <v>0</v>
      </c>
      <c r="N6" s="37">
        <f t="shared" si="6"/>
        <v>0.00357975</v>
      </c>
      <c r="O6" s="38">
        <f>COUNTIF(Vertices[Eigenvector Centrality],"&gt;= "&amp;N6)-COUNTIF(Vertices[Eigenvector Centrality],"&gt;="&amp;N7)</f>
        <v>4</v>
      </c>
      <c r="P6" s="37">
        <f t="shared" si="7"/>
        <v>0.17445591666666668</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150</v>
      </c>
      <c r="B7" s="34">
        <v>431</v>
      </c>
      <c r="D7" s="32">
        <f t="shared" si="1"/>
        <v>2.3958333333333335</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22.088045104166664</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0.0044746875</v>
      </c>
      <c r="O7" s="40">
        <f>COUNTIF(Vertices[Eigenvector Centrality],"&gt;= "&amp;N7)-COUNTIF(Vertices[Eigenvector Centrality],"&gt;="&amp;N8)</f>
        <v>4</v>
      </c>
      <c r="P7" s="39">
        <f t="shared" si="7"/>
        <v>0.21806989583333336</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151</v>
      </c>
      <c r="B8" s="34">
        <v>625</v>
      </c>
      <c r="D8" s="32">
        <f t="shared" si="1"/>
        <v>2.875</v>
      </c>
      <c r="E8" s="3">
        <f>COUNTIF(Vertices[Degree],"&gt;= "&amp;D8)-COUNTIF(Vertices[Degree],"&gt;="&amp;D9)</f>
        <v>5</v>
      </c>
      <c r="F8" s="37">
        <f t="shared" si="2"/>
        <v>0</v>
      </c>
      <c r="G8" s="38">
        <f>COUNTIF(Vertices[In-Degree],"&gt;= "&amp;F8)-COUNTIF(Vertices[In-Degree],"&gt;="&amp;F9)</f>
        <v>0</v>
      </c>
      <c r="H8" s="37">
        <f t="shared" si="3"/>
        <v>0</v>
      </c>
      <c r="I8" s="38">
        <f>COUNTIF(Vertices[Out-Degree],"&gt;= "&amp;H8)-COUNTIF(Vertices[Out-Degree],"&gt;="&amp;H9)</f>
        <v>0</v>
      </c>
      <c r="J8" s="37">
        <f t="shared" si="4"/>
        <v>26.505654124999996</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0.005369625</v>
      </c>
      <c r="O8" s="38">
        <f>COUNTIF(Vertices[Eigenvector Centrality],"&gt;= "&amp;N8)-COUNTIF(Vertices[Eigenvector Centrality],"&gt;="&amp;N9)</f>
        <v>2</v>
      </c>
      <c r="P8" s="37">
        <f t="shared" si="7"/>
        <v>0.261683875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17"/>
      <c r="B9" s="117"/>
      <c r="D9" s="32">
        <f t="shared" si="1"/>
        <v>3.3541666666666665</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30.923263145833328</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0.0062645625</v>
      </c>
      <c r="O9" s="40">
        <f>COUNTIF(Vertices[Eigenvector Centrality],"&gt;= "&amp;N9)-COUNTIF(Vertices[Eigenvector Centrality],"&gt;="&amp;N10)</f>
        <v>0</v>
      </c>
      <c r="P9" s="39">
        <f t="shared" si="7"/>
        <v>0.30529785416666666</v>
      </c>
      <c r="Q9" s="40">
        <f>COUNTIF(Vertices[PageRank],"&gt;= "&amp;P9)-COUNTIF(Vertices[PageRank],"&gt;="&amp;P10)</f>
        <v>3</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3.833333333333333</v>
      </c>
      <c r="E10" s="3">
        <f>COUNTIF(Vertices[Degree],"&gt;= "&amp;D10)-COUNTIF(Vertices[Degree],"&gt;="&amp;D11)</f>
        <v>7</v>
      </c>
      <c r="F10" s="37">
        <f t="shared" si="2"/>
        <v>0</v>
      </c>
      <c r="G10" s="38">
        <f>COUNTIF(Vertices[In-Degree],"&gt;= "&amp;F10)-COUNTIF(Vertices[In-Degree],"&gt;="&amp;F11)</f>
        <v>0</v>
      </c>
      <c r="H10" s="37">
        <f t="shared" si="3"/>
        <v>0</v>
      </c>
      <c r="I10" s="38">
        <f>COUNTIF(Vertices[Out-Degree],"&gt;= "&amp;H10)-COUNTIF(Vertices[Out-Degree],"&gt;="&amp;H11)</f>
        <v>0</v>
      </c>
      <c r="J10" s="37">
        <f t="shared" si="4"/>
        <v>35.340872166666664</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0.0071595</v>
      </c>
      <c r="O10" s="38">
        <f>COUNTIF(Vertices[Eigenvector Centrality],"&gt;= "&amp;N10)-COUNTIF(Vertices[Eigenvector Centrality],"&gt;="&amp;N11)</f>
        <v>3</v>
      </c>
      <c r="P10" s="37">
        <f t="shared" si="7"/>
        <v>0.3489118333333333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17"/>
      <c r="B11" s="117"/>
      <c r="D11" s="32">
        <f t="shared" si="1"/>
        <v>4.3125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39.758481187499996</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0.0080544375</v>
      </c>
      <c r="O11" s="40">
        <f>COUNTIF(Vertices[Eigenvector Centrality],"&gt;= "&amp;N11)-COUNTIF(Vertices[Eigenvector Centrality],"&gt;="&amp;N12)</f>
        <v>2</v>
      </c>
      <c r="P11" s="39">
        <f t="shared" si="7"/>
        <v>0.39252581249999996</v>
      </c>
      <c r="Q11" s="40">
        <f>COUNTIF(Vertices[PageRank],"&gt;= "&amp;P11)-COUNTIF(Vertices[PageRank],"&gt;="&amp;P12)</f>
        <v>3</v>
      </c>
      <c r="R11" s="39">
        <f t="shared" si="8"/>
        <v>0.1875</v>
      </c>
      <c r="S11" s="44">
        <f>COUNTIF(Vertices[Clustering Coefficient],"&gt;= "&amp;R11)-COUNTIF(Vertices[Clustering Coefficient],"&gt;="&amp;R12)</f>
        <v>4</v>
      </c>
      <c r="T11" s="39" t="e">
        <f ca="1" t="shared" si="9"/>
        <v>#REF!</v>
      </c>
      <c r="U11" s="40" t="e">
        <f ca="1" t="shared" si="0"/>
        <v>#REF!</v>
      </c>
    </row>
    <row r="12" spans="1:21" ht="15">
      <c r="A12" s="34" t="s">
        <v>171</v>
      </c>
      <c r="B12" s="34" t="s">
        <v>1872</v>
      </c>
      <c r="D12" s="32">
        <f t="shared" si="1"/>
        <v>4.791666666666667</v>
      </c>
      <c r="E12" s="3">
        <f>COUNTIF(Vertices[Degree],"&gt;= "&amp;D12)-COUNTIF(Vertices[Degree],"&gt;="&amp;D13)</f>
        <v>4</v>
      </c>
      <c r="F12" s="37">
        <f t="shared" si="2"/>
        <v>0</v>
      </c>
      <c r="G12" s="38">
        <f>COUNTIF(Vertices[In-Degree],"&gt;= "&amp;F12)-COUNTIF(Vertices[In-Degree],"&gt;="&amp;F13)</f>
        <v>0</v>
      </c>
      <c r="H12" s="37">
        <f t="shared" si="3"/>
        <v>0</v>
      </c>
      <c r="I12" s="38">
        <f>COUNTIF(Vertices[Out-Degree],"&gt;= "&amp;H12)-COUNTIF(Vertices[Out-Degree],"&gt;="&amp;H13)</f>
        <v>0</v>
      </c>
      <c r="J12" s="37">
        <f t="shared" si="4"/>
        <v>44.17609020833333</v>
      </c>
      <c r="K12" s="38">
        <f>COUNTIF(Vertices[Betweenness Centrality],"&gt;= "&amp;J12)-COUNTIF(Vertices[Betweenness Centrality],"&gt;="&amp;J13)</f>
        <v>6</v>
      </c>
      <c r="L12" s="37">
        <f t="shared" si="5"/>
        <v>0.20833333333333334</v>
      </c>
      <c r="M12" s="38">
        <f>COUNTIF(Vertices[Closeness Centrality],"&gt;= "&amp;L12)-COUNTIF(Vertices[Closeness Centrality],"&gt;="&amp;L13)</f>
        <v>0</v>
      </c>
      <c r="N12" s="37">
        <f t="shared" si="6"/>
        <v>0.008949375</v>
      </c>
      <c r="O12" s="38">
        <f>COUNTIF(Vertices[Eigenvector Centrality],"&gt;= "&amp;N12)-COUNTIF(Vertices[Eigenvector Centrality],"&gt;="&amp;N13)</f>
        <v>1</v>
      </c>
      <c r="P12" s="37">
        <f t="shared" si="7"/>
        <v>0.4361397916666666</v>
      </c>
      <c r="Q12" s="38">
        <f>COUNTIF(Vertices[PageRank],"&gt;= "&amp;P12)-COUNTIF(Vertices[PageRank],"&gt;="&amp;P13)</f>
        <v>1</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172</v>
      </c>
      <c r="B13" s="34" t="s">
        <v>1872</v>
      </c>
      <c r="D13" s="32">
        <f t="shared" si="1"/>
        <v>5.270833333333334</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48.59369922916666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0.0098443125</v>
      </c>
      <c r="O13" s="40">
        <f>COUNTIF(Vertices[Eigenvector Centrality],"&gt;= "&amp;N13)-COUNTIF(Vertices[Eigenvector Centrality],"&gt;="&amp;N14)</f>
        <v>2</v>
      </c>
      <c r="P13" s="39">
        <f t="shared" si="7"/>
        <v>0.47975377083333326</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117"/>
      <c r="B14" s="117"/>
      <c r="D14" s="32">
        <f t="shared" si="1"/>
        <v>5.750000000000001</v>
      </c>
      <c r="E14" s="3">
        <f>COUNTIF(Vertices[Degree],"&gt;= "&amp;D14)-COUNTIF(Vertices[Degree],"&gt;="&amp;D15)</f>
        <v>2</v>
      </c>
      <c r="F14" s="37">
        <f t="shared" si="2"/>
        <v>0</v>
      </c>
      <c r="G14" s="38">
        <f>COUNTIF(Vertices[In-Degree],"&gt;= "&amp;F14)-COUNTIF(Vertices[In-Degree],"&gt;="&amp;F15)</f>
        <v>0</v>
      </c>
      <c r="H14" s="37">
        <f t="shared" si="3"/>
        <v>0</v>
      </c>
      <c r="I14" s="38">
        <f>COUNTIF(Vertices[Out-Degree],"&gt;= "&amp;H14)-COUNTIF(Vertices[Out-Degree],"&gt;="&amp;H15)</f>
        <v>0</v>
      </c>
      <c r="J14" s="37">
        <f t="shared" si="4"/>
        <v>53.01130824999999</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0.01073925</v>
      </c>
      <c r="O14" s="38">
        <f>COUNTIF(Vertices[Eigenvector Centrality],"&gt;= "&amp;N14)-COUNTIF(Vertices[Eigenvector Centrality],"&gt;="&amp;N15)</f>
        <v>2</v>
      </c>
      <c r="P14" s="37">
        <f t="shared" si="7"/>
        <v>0.5233677499999999</v>
      </c>
      <c r="Q14" s="38">
        <f>COUNTIF(Vertices[PageRank],"&gt;= "&amp;P14)-COUNTIF(Vertices[PageRank],"&gt;="&amp;P15)</f>
        <v>4</v>
      </c>
      <c r="R14" s="37">
        <f t="shared" si="8"/>
        <v>0.25</v>
      </c>
      <c r="S14" s="43">
        <f>COUNTIF(Vertices[Clustering Coefficient],"&gt;= "&amp;R14)-COUNTIF(Vertices[Clustering Coefficient],"&gt;="&amp;R15)</f>
        <v>0</v>
      </c>
      <c r="T14" s="37" t="e">
        <f ca="1" t="shared" si="9"/>
        <v>#REF!</v>
      </c>
      <c r="U14" s="38" t="e">
        <f ca="1" t="shared" si="0"/>
        <v>#REF!</v>
      </c>
    </row>
    <row r="15" spans="1:21" ht="15">
      <c r="A15" s="34" t="s">
        <v>153</v>
      </c>
      <c r="B15" s="34">
        <v>24</v>
      </c>
      <c r="D15" s="32">
        <f t="shared" si="1"/>
        <v>6.229166666666668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57.428917270833324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0.0116341875</v>
      </c>
      <c r="O15" s="40">
        <f>COUNTIF(Vertices[Eigenvector Centrality],"&gt;= "&amp;N15)-COUNTIF(Vertices[Eigenvector Centrality],"&gt;="&amp;N16)</f>
        <v>4</v>
      </c>
      <c r="P15" s="39">
        <f t="shared" si="7"/>
        <v>0.5669817291666666</v>
      </c>
      <c r="Q15" s="40">
        <f>COUNTIF(Vertices[PageRank],"&gt;= "&amp;P15)-COUNTIF(Vertices[PageRank],"&gt;="&amp;P16)</f>
        <v>6</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154</v>
      </c>
      <c r="B16" s="34">
        <v>22</v>
      </c>
      <c r="D16" s="32">
        <f t="shared" si="1"/>
        <v>6.708333333333335</v>
      </c>
      <c r="E16" s="3">
        <f>COUNTIF(Vertices[Degree],"&gt;= "&amp;D16)-COUNTIF(Vertices[Degree],"&gt;="&amp;D17)</f>
        <v>4</v>
      </c>
      <c r="F16" s="37">
        <f t="shared" si="2"/>
        <v>0</v>
      </c>
      <c r="G16" s="38">
        <f>COUNTIF(Vertices[In-Degree],"&gt;= "&amp;F16)-COUNTIF(Vertices[In-Degree],"&gt;="&amp;F17)</f>
        <v>0</v>
      </c>
      <c r="H16" s="37">
        <f t="shared" si="3"/>
        <v>0</v>
      </c>
      <c r="I16" s="38">
        <f>COUNTIF(Vertices[Out-Degree],"&gt;= "&amp;H16)-COUNTIF(Vertices[Out-Degree],"&gt;="&amp;H17)</f>
        <v>0</v>
      </c>
      <c r="J16" s="37">
        <f t="shared" si="4"/>
        <v>61.846526291666656</v>
      </c>
      <c r="K16" s="38">
        <f>COUNTIF(Vertices[Betweenness Centrality],"&gt;= "&amp;J16)-COUNTIF(Vertices[Betweenness Centrality],"&gt;="&amp;J17)</f>
        <v>2</v>
      </c>
      <c r="L16" s="37">
        <f t="shared" si="5"/>
        <v>0.29166666666666663</v>
      </c>
      <c r="M16" s="38">
        <f>COUNTIF(Vertices[Closeness Centrality],"&gt;= "&amp;L16)-COUNTIF(Vertices[Closeness Centrality],"&gt;="&amp;L17)</f>
        <v>0</v>
      </c>
      <c r="N16" s="37">
        <f t="shared" si="6"/>
        <v>0.012529125</v>
      </c>
      <c r="O16" s="38">
        <f>COUNTIF(Vertices[Eigenvector Centrality],"&gt;= "&amp;N16)-COUNTIF(Vertices[Eigenvector Centrality],"&gt;="&amp;N17)</f>
        <v>0</v>
      </c>
      <c r="P16" s="37">
        <f t="shared" si="7"/>
        <v>0.6105957083333332</v>
      </c>
      <c r="Q16" s="38">
        <f>COUNTIF(Vertices[PageRank],"&gt;= "&amp;P16)-COUNTIF(Vertices[PageRank],"&gt;="&amp;P17)</f>
        <v>1</v>
      </c>
      <c r="R16" s="37">
        <f t="shared" si="8"/>
        <v>0.29166666666666663</v>
      </c>
      <c r="S16" s="43">
        <f>COUNTIF(Vertices[Clustering Coefficient],"&gt;= "&amp;R16)-COUNTIF(Vertices[Clustering Coefficient],"&gt;="&amp;R17)</f>
        <v>5</v>
      </c>
      <c r="T16" s="37" t="e">
        <f ca="1" t="shared" si="9"/>
        <v>#REF!</v>
      </c>
      <c r="U16" s="38" t="e">
        <f ca="1" t="shared" si="0"/>
        <v>#REF!</v>
      </c>
    </row>
    <row r="17" spans="1:21" ht="15">
      <c r="A17" s="34" t="s">
        <v>155</v>
      </c>
      <c r="B17" s="34">
        <v>67</v>
      </c>
      <c r="D17" s="32">
        <f t="shared" si="1"/>
        <v>7.187500000000002</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66.26413531249999</v>
      </c>
      <c r="K17" s="40">
        <f>COUNTIF(Vertices[Betweenness Centrality],"&gt;= "&amp;J17)-COUNTIF(Vertices[Betweenness Centrality],"&gt;="&amp;J18)</f>
        <v>1</v>
      </c>
      <c r="L17" s="39">
        <f t="shared" si="5"/>
        <v>0.31249999999999994</v>
      </c>
      <c r="M17" s="40">
        <f>COUNTIF(Vertices[Closeness Centrality],"&gt;= "&amp;L17)-COUNTIF(Vertices[Closeness Centrality],"&gt;="&amp;L18)</f>
        <v>0</v>
      </c>
      <c r="N17" s="39">
        <f t="shared" si="6"/>
        <v>0.0134240625</v>
      </c>
      <c r="O17" s="40">
        <f>COUNTIF(Vertices[Eigenvector Centrality],"&gt;= "&amp;N17)-COUNTIF(Vertices[Eigenvector Centrality],"&gt;="&amp;N18)</f>
        <v>1</v>
      </c>
      <c r="P17" s="39">
        <f t="shared" si="7"/>
        <v>0.6542096874999999</v>
      </c>
      <c r="Q17" s="40">
        <f>COUNTIF(Vertices[PageRank],"&gt;= "&amp;P17)-COUNTIF(Vertices[PageRank],"&gt;="&amp;P18)</f>
        <v>2</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156</v>
      </c>
      <c r="B18" s="34">
        <v>624</v>
      </c>
      <c r="D18" s="32">
        <f t="shared" si="1"/>
        <v>7.666666666666669</v>
      </c>
      <c r="E18" s="3">
        <f>COUNTIF(Vertices[Degree],"&gt;= "&amp;D18)-COUNTIF(Vertices[Degree],"&gt;="&amp;D19)</f>
        <v>4</v>
      </c>
      <c r="F18" s="37">
        <f t="shared" si="2"/>
        <v>0</v>
      </c>
      <c r="G18" s="38">
        <f>COUNTIF(Vertices[In-Degree],"&gt;= "&amp;F18)-COUNTIF(Vertices[In-Degree],"&gt;="&amp;F19)</f>
        <v>0</v>
      </c>
      <c r="H18" s="37">
        <f t="shared" si="3"/>
        <v>0</v>
      </c>
      <c r="I18" s="38">
        <f>COUNTIF(Vertices[Out-Degree],"&gt;= "&amp;H18)-COUNTIF(Vertices[Out-Degree],"&gt;="&amp;H19)</f>
        <v>0</v>
      </c>
      <c r="J18" s="37">
        <f t="shared" si="4"/>
        <v>70.68174433333333</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0.014319</v>
      </c>
      <c r="O18" s="38">
        <f>COUNTIF(Vertices[Eigenvector Centrality],"&gt;= "&amp;N18)-COUNTIF(Vertices[Eigenvector Centrality],"&gt;="&amp;N19)</f>
        <v>1</v>
      </c>
      <c r="P18" s="37">
        <f t="shared" si="7"/>
        <v>0.6978236666666665</v>
      </c>
      <c r="Q18" s="38">
        <f>COUNTIF(Vertices[PageRank],"&gt;= "&amp;P18)-COUNTIF(Vertices[PageRank],"&gt;="&amp;P19)</f>
        <v>0</v>
      </c>
      <c r="R18" s="37">
        <f t="shared" si="8"/>
        <v>0.33333333333333326</v>
      </c>
      <c r="S18" s="43">
        <f>COUNTIF(Vertices[Clustering Coefficient],"&gt;= "&amp;R18)-COUNTIF(Vertices[Clustering Coefficient],"&gt;="&amp;R19)</f>
        <v>9</v>
      </c>
      <c r="T18" s="37" t="e">
        <f ca="1" t="shared" si="9"/>
        <v>#REF!</v>
      </c>
      <c r="U18" s="38" t="e">
        <f ca="1" t="shared" si="0"/>
        <v>#REF!</v>
      </c>
    </row>
    <row r="19" spans="1:21" ht="15">
      <c r="A19" s="117"/>
      <c r="B19" s="117"/>
      <c r="D19" s="32">
        <f t="shared" si="1"/>
        <v>8.145833333333336</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75.09935335416667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0.0152139375</v>
      </c>
      <c r="O19" s="40">
        <f>COUNTIF(Vertices[Eigenvector Centrality],"&gt;= "&amp;N19)-COUNTIF(Vertices[Eigenvector Centrality],"&gt;="&amp;N20)</f>
        <v>1</v>
      </c>
      <c r="P19" s="39">
        <f t="shared" si="7"/>
        <v>0.7414376458333332</v>
      </c>
      <c r="Q19" s="40">
        <f>COUNTIF(Vertices[PageRank],"&gt;= "&amp;P19)-COUNTIF(Vertices[PageRank],"&gt;="&amp;P20)</f>
        <v>3</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157</v>
      </c>
      <c r="B20" s="34">
        <v>4</v>
      </c>
      <c r="D20" s="32">
        <f t="shared" si="1"/>
        <v>8.625000000000002</v>
      </c>
      <c r="E20" s="3">
        <f>COUNTIF(Vertices[Degree],"&gt;= "&amp;D20)-COUNTIF(Vertices[Degree],"&gt;="&amp;D21)</f>
        <v>2</v>
      </c>
      <c r="F20" s="37">
        <f t="shared" si="2"/>
        <v>0</v>
      </c>
      <c r="G20" s="38">
        <f>COUNTIF(Vertices[In-Degree],"&gt;= "&amp;F20)-COUNTIF(Vertices[In-Degree],"&gt;="&amp;F21)</f>
        <v>0</v>
      </c>
      <c r="H20" s="37">
        <f t="shared" si="3"/>
        <v>0</v>
      </c>
      <c r="I20" s="38">
        <f>COUNTIF(Vertices[Out-Degree],"&gt;= "&amp;H20)-COUNTIF(Vertices[Out-Degree],"&gt;="&amp;H21)</f>
        <v>0</v>
      </c>
      <c r="J20" s="37">
        <f t="shared" si="4"/>
        <v>79.516962375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0.016108875</v>
      </c>
      <c r="O20" s="38">
        <f>COUNTIF(Vertices[Eigenvector Centrality],"&gt;= "&amp;N20)-COUNTIF(Vertices[Eigenvector Centrality],"&gt;="&amp;N21)</f>
        <v>0</v>
      </c>
      <c r="P20" s="37">
        <f t="shared" si="7"/>
        <v>0.7850516249999998</v>
      </c>
      <c r="Q20" s="38">
        <f>COUNTIF(Vertices[PageRank],"&gt;= "&amp;P20)-COUNTIF(Vertices[PageRank],"&gt;="&amp;P21)</f>
        <v>3</v>
      </c>
      <c r="R20" s="37">
        <f t="shared" si="8"/>
        <v>0.3749999999999999</v>
      </c>
      <c r="S20" s="43">
        <f>COUNTIF(Vertices[Clustering Coefficient],"&gt;= "&amp;R20)-COUNTIF(Vertices[Clustering Coefficient],"&gt;="&amp;R21)</f>
        <v>3</v>
      </c>
      <c r="T20" s="37" t="e">
        <f ca="1" t="shared" si="9"/>
        <v>#REF!</v>
      </c>
      <c r="U20" s="38" t="e">
        <f ca="1" t="shared" si="0"/>
        <v>#REF!</v>
      </c>
    </row>
    <row r="21" spans="1:21" ht="15">
      <c r="A21" s="34" t="s">
        <v>158</v>
      </c>
      <c r="B21" s="34">
        <v>2.222123</v>
      </c>
      <c r="D21" s="32">
        <f t="shared" si="1"/>
        <v>9.104166666666668</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83.93457139583334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0.017003812500000003</v>
      </c>
      <c r="O21" s="40">
        <f>COUNTIF(Vertices[Eigenvector Centrality],"&gt;= "&amp;N21)-COUNTIF(Vertices[Eigenvector Centrality],"&gt;="&amp;N22)</f>
        <v>1</v>
      </c>
      <c r="P21" s="39">
        <f t="shared" si="7"/>
        <v>0.8286656041666665</v>
      </c>
      <c r="Q21" s="40">
        <f>COUNTIF(Vertices[PageRank],"&gt;= "&amp;P21)-COUNTIF(Vertices[PageRank],"&gt;="&amp;P22)</f>
        <v>1</v>
      </c>
      <c r="R21" s="39">
        <f t="shared" si="8"/>
        <v>0.3958333333333332</v>
      </c>
      <c r="S21" s="44">
        <f>COUNTIF(Vertices[Clustering Coefficient],"&gt;= "&amp;R21)-COUNTIF(Vertices[Clustering Coefficient],"&gt;="&amp;R22)</f>
        <v>2</v>
      </c>
      <c r="T21" s="39" t="e">
        <f ca="1" t="shared" si="9"/>
        <v>#REF!</v>
      </c>
      <c r="U21" s="40" t="e">
        <f ca="1" t="shared" si="0"/>
        <v>#REF!</v>
      </c>
    </row>
    <row r="22" spans="1:21" ht="15">
      <c r="A22" s="117"/>
      <c r="B22" s="117"/>
      <c r="D22" s="32">
        <f t="shared" si="1"/>
        <v>9.583333333333334</v>
      </c>
      <c r="E22" s="3">
        <f>COUNTIF(Vertices[Degree],"&gt;= "&amp;D22)-COUNTIF(Vertices[Degree],"&gt;="&amp;D23)</f>
        <v>3</v>
      </c>
      <c r="F22" s="37">
        <f t="shared" si="2"/>
        <v>0</v>
      </c>
      <c r="G22" s="38">
        <f>COUNTIF(Vertices[In-Degree],"&gt;= "&amp;F22)-COUNTIF(Vertices[In-Degree],"&gt;="&amp;F23)</f>
        <v>0</v>
      </c>
      <c r="H22" s="37">
        <f t="shared" si="3"/>
        <v>0</v>
      </c>
      <c r="I22" s="38">
        <f>COUNTIF(Vertices[Out-Degree],"&gt;= "&amp;H22)-COUNTIF(Vertices[Out-Degree],"&gt;="&amp;H23)</f>
        <v>0</v>
      </c>
      <c r="J22" s="37">
        <f t="shared" si="4"/>
        <v>88.35218041666668</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0.017898750000000005</v>
      </c>
      <c r="O22" s="38">
        <f>COUNTIF(Vertices[Eigenvector Centrality],"&gt;= "&amp;N22)-COUNTIF(Vertices[Eigenvector Centrality],"&gt;="&amp;N23)</f>
        <v>2</v>
      </c>
      <c r="P22" s="37">
        <f t="shared" si="7"/>
        <v>0.8722795833333331</v>
      </c>
      <c r="Q22" s="38">
        <f>COUNTIF(Vertices[PageRank],"&gt;= "&amp;P22)-COUNTIF(Vertices[PageRank],"&gt;="&amp;P23)</f>
        <v>3</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159</v>
      </c>
      <c r="B23" s="34">
        <v>0.07863247863247863</v>
      </c>
      <c r="D23" s="32">
        <f t="shared" si="1"/>
        <v>10.0625</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92.76978943750002</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0.018793687500000007</v>
      </c>
      <c r="O23" s="40">
        <f>COUNTIF(Vertices[Eigenvector Centrality],"&gt;= "&amp;N23)-COUNTIF(Vertices[Eigenvector Centrality],"&gt;="&amp;N24)</f>
        <v>0</v>
      </c>
      <c r="P23" s="39">
        <f t="shared" si="7"/>
        <v>0.9158935624999998</v>
      </c>
      <c r="Q23" s="40">
        <f>COUNTIF(Vertices[PageRank],"&gt;= "&amp;P23)-COUNTIF(Vertices[PageRank],"&gt;="&amp;P24)</f>
        <v>1</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2057</v>
      </c>
      <c r="B24" s="34">
        <v>0.214803</v>
      </c>
      <c r="D24" s="32">
        <f t="shared" si="1"/>
        <v>10.541666666666666</v>
      </c>
      <c r="E24" s="3">
        <f>COUNTIF(Vertices[Degree],"&gt;= "&amp;D24)-COUNTIF(Vertices[Degree],"&gt;="&amp;D25)</f>
        <v>5</v>
      </c>
      <c r="F24" s="37">
        <f t="shared" si="2"/>
        <v>0</v>
      </c>
      <c r="G24" s="38">
        <f>COUNTIF(Vertices[In-Degree],"&gt;= "&amp;F24)-COUNTIF(Vertices[In-Degree],"&gt;="&amp;F25)</f>
        <v>0</v>
      </c>
      <c r="H24" s="37">
        <f t="shared" si="3"/>
        <v>0</v>
      </c>
      <c r="I24" s="38">
        <f>COUNTIF(Vertices[Out-Degree],"&gt;= "&amp;H24)-COUNTIF(Vertices[Out-Degree],"&gt;="&amp;H25)</f>
        <v>0</v>
      </c>
      <c r="J24" s="37">
        <f t="shared" si="4"/>
        <v>97.18739845833336</v>
      </c>
      <c r="K24" s="38">
        <f>COUNTIF(Vertices[Betweenness Centrality],"&gt;= "&amp;J24)-COUNTIF(Vertices[Betweenness Centrality],"&gt;="&amp;J25)</f>
        <v>2</v>
      </c>
      <c r="L24" s="37">
        <f t="shared" si="5"/>
        <v>0.45833333333333315</v>
      </c>
      <c r="M24" s="38">
        <f>COUNTIF(Vertices[Closeness Centrality],"&gt;= "&amp;L24)-COUNTIF(Vertices[Closeness Centrality],"&gt;="&amp;L25)</f>
        <v>0</v>
      </c>
      <c r="N24" s="37">
        <f t="shared" si="6"/>
        <v>0.019688625000000008</v>
      </c>
      <c r="O24" s="38">
        <f>COUNTIF(Vertices[Eigenvector Centrality],"&gt;= "&amp;N24)-COUNTIF(Vertices[Eigenvector Centrality],"&gt;="&amp;N25)</f>
        <v>0</v>
      </c>
      <c r="P24" s="37">
        <f t="shared" si="7"/>
        <v>0.9595075416666664</v>
      </c>
      <c r="Q24" s="38">
        <f>COUNTIF(Vertices[PageRank],"&gt;= "&amp;P24)-COUNTIF(Vertices[PageRank],"&gt;="&amp;P25)</f>
        <v>3</v>
      </c>
      <c r="R24" s="37">
        <f t="shared" si="8"/>
        <v>0.45833333333333315</v>
      </c>
      <c r="S24" s="43">
        <f>COUNTIF(Vertices[Clustering Coefficient],"&gt;= "&amp;R24)-COUNTIF(Vertices[Clustering Coefficient],"&gt;="&amp;R25)</f>
        <v>4</v>
      </c>
      <c r="T24" s="37" t="e">
        <f ca="1" t="shared" si="9"/>
        <v>#REF!</v>
      </c>
      <c r="U24" s="38" t="e">
        <f ca="1" t="shared" si="0"/>
        <v>#REF!</v>
      </c>
    </row>
    <row r="25" spans="1:21" ht="15">
      <c r="A25" s="117"/>
      <c r="B25" s="117"/>
      <c r="D25" s="32">
        <f t="shared" si="1"/>
        <v>11.020833333333332</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101.6050074791667</v>
      </c>
      <c r="K25" s="40">
        <f>COUNTIF(Vertices[Betweenness Centrality],"&gt;= "&amp;J25)-COUNTIF(Vertices[Betweenness Centrality],"&gt;="&amp;J26)</f>
        <v>2</v>
      </c>
      <c r="L25" s="39">
        <f t="shared" si="5"/>
        <v>0.47916666666666646</v>
      </c>
      <c r="M25" s="40">
        <f>COUNTIF(Vertices[Closeness Centrality],"&gt;= "&amp;L25)-COUNTIF(Vertices[Closeness Centrality],"&gt;="&amp;L26)</f>
        <v>0</v>
      </c>
      <c r="N25" s="39">
        <f t="shared" si="6"/>
        <v>0.02058356250000001</v>
      </c>
      <c r="O25" s="40">
        <f>COUNTIF(Vertices[Eigenvector Centrality],"&gt;= "&amp;N25)-COUNTIF(Vertices[Eigenvector Centrality],"&gt;="&amp;N26)</f>
        <v>1</v>
      </c>
      <c r="P25" s="39">
        <f t="shared" si="7"/>
        <v>1.003121520833333</v>
      </c>
      <c r="Q25" s="40">
        <f>COUNTIF(Vertices[PageRank],"&gt;= "&amp;P25)-COUNTIF(Vertices[PageRank],"&gt;="&amp;P26)</f>
        <v>2</v>
      </c>
      <c r="R25" s="39">
        <f t="shared" si="8"/>
        <v>0.47916666666666646</v>
      </c>
      <c r="S25" s="44">
        <f>COUNTIF(Vertices[Clustering Coefficient],"&gt;= "&amp;R25)-COUNTIF(Vertices[Clustering Coefficient],"&gt;="&amp;R26)</f>
        <v>3</v>
      </c>
      <c r="T25" s="39" t="e">
        <f ca="1" t="shared" si="9"/>
        <v>#REF!</v>
      </c>
      <c r="U25" s="40" t="e">
        <f ca="1" t="shared" si="0"/>
        <v>#REF!</v>
      </c>
    </row>
    <row r="26" spans="1:21" ht="15">
      <c r="A26" s="34" t="s">
        <v>2058</v>
      </c>
      <c r="B26" s="34" t="s">
        <v>2072</v>
      </c>
      <c r="D26" s="32">
        <f t="shared" si="1"/>
        <v>11.499999999999998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106.02261650000004</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0.02147850000000001</v>
      </c>
      <c r="O26" s="38">
        <f>COUNTIF(Vertices[Eigenvector Centrality],"&gt;= "&amp;N26)-COUNTIF(Vertices[Eigenvector Centrality],"&gt;="&amp;N28)</f>
        <v>1</v>
      </c>
      <c r="P26" s="37">
        <f t="shared" si="7"/>
        <v>1.0467354999999998</v>
      </c>
      <c r="Q26" s="38">
        <f>COUNTIF(Vertices[PageRank],"&gt;= "&amp;P26)-COUNTIF(Vertices[PageRank],"&gt;="&amp;P28)</f>
        <v>2</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17"/>
      <c r="B27" s="117"/>
      <c r="D27" s="32"/>
      <c r="E27" s="3">
        <f>COUNTIF(Vertices[Degree],"&gt;= "&amp;D27)-COUNTIF(Vertices[Degree],"&gt;="&amp;D28)</f>
        <v>-23</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-7</v>
      </c>
      <c r="L27" s="62"/>
      <c r="M27" s="63">
        <f>COUNTIF(Vertices[Closeness Centrality],"&gt;= "&amp;L27)-COUNTIF(Vertices[Closeness Centrality],"&gt;="&amp;L28)</f>
        <v>-2</v>
      </c>
      <c r="N27" s="62"/>
      <c r="O27" s="63">
        <f>COUNTIF(Vertices[Eigenvector Centrality],"&gt;= "&amp;N27)-COUNTIF(Vertices[Eigenvector Centrality],"&gt;="&amp;N28)</f>
        <v>-21</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1:21" ht="15">
      <c r="A28" s="34" t="s">
        <v>2059</v>
      </c>
      <c r="B28" s="34" t="s">
        <v>2101</v>
      </c>
      <c r="D28" s="32">
        <f>D26+($D$50-$D$2)/BinDivisor</f>
        <v>11.979166666666664</v>
      </c>
      <c r="E28" s="3">
        <f>COUNTIF(Vertices[Degree],"&gt;= "&amp;D28)-COUNTIF(Vertices[Degree],"&gt;="&amp;D42)</f>
        <v>0</v>
      </c>
      <c r="F28" s="39">
        <f>F26+($F$50-$F$2)/BinDivisor</f>
        <v>0</v>
      </c>
      <c r="G28" s="40">
        <f>COUNTIF(Vertices[In-Degree],"&gt;= "&amp;F28)-COUNTIF(Vertices[In-Degree],"&gt;="&amp;F42)</f>
        <v>0</v>
      </c>
      <c r="H28" s="39">
        <f>H26+($H$50-$H$2)/BinDivisor</f>
        <v>0</v>
      </c>
      <c r="I28" s="40">
        <f>COUNTIF(Vertices[Out-Degree],"&gt;= "&amp;H28)-COUNTIF(Vertices[Out-Degree],"&gt;="&amp;H42)</f>
        <v>0</v>
      </c>
      <c r="J28" s="39">
        <f>J26+($J$50-$J$2)/BinDivisor</f>
        <v>110.44022552083338</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0.022373437500000013</v>
      </c>
      <c r="O28" s="40">
        <f>COUNTIF(Vertices[Eigenvector Centrality],"&gt;= "&amp;N28)-COUNTIF(Vertices[Eigenvector Centrality],"&gt;="&amp;N42)</f>
        <v>1</v>
      </c>
      <c r="P28" s="39">
        <f>P26+($P$50-$P$2)/BinDivisor</f>
        <v>1.0903494791666666</v>
      </c>
      <c r="Q28" s="40">
        <f>COUNTIF(Vertices[PageRank],"&gt;= "&amp;P28)-COUNTIF(Vertices[PageRank],"&gt;="&amp;P42)</f>
        <v>0</v>
      </c>
      <c r="R28" s="39">
        <f>R26+($R$50-$R$2)/BinDivisor</f>
        <v>0.5208333333333331</v>
      </c>
      <c r="S28" s="44">
        <f>COUNTIF(Vertices[Clustering Coefficient],"&gt;= "&amp;R28)-COUNTIF(Vertices[Clustering Coefficient],"&gt;="&amp;R42)</f>
        <v>3</v>
      </c>
      <c r="T28" s="39" t="e">
        <f ca="1">T26+($T$50-$T$2)/BinDivisor</f>
        <v>#REF!</v>
      </c>
      <c r="U28" s="40" t="e">
        <f ca="1">COUNTIF(INDIRECT(DynamicFilterSourceColumnRange),"&gt;= "&amp;T28)-COUNTIF(INDIRECT(DynamicFilterSourceColumnRange),"&gt;="&amp;T42)</f>
        <v>#REF!</v>
      </c>
    </row>
    <row r="29" spans="1:21" ht="15">
      <c r="A29" s="117"/>
      <c r="B29" s="11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2060</v>
      </c>
      <c r="B30" s="34" t="s">
        <v>2097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2061</v>
      </c>
      <c r="B31" s="34" t="s">
        <v>2098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2062</v>
      </c>
      <c r="B32" s="3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2063</v>
      </c>
      <c r="B33" s="34" t="s">
        <v>2099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2064</v>
      </c>
      <c r="B34" s="34" t="s">
        <v>2100</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2065</v>
      </c>
      <c r="B35" s="34" t="s">
        <v>1854</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2066</v>
      </c>
      <c r="B36" s="34" t="s">
        <v>1854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2067</v>
      </c>
      <c r="B37" s="34" t="s">
        <v>1854</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2068</v>
      </c>
      <c r="B38" s="34" t="s">
        <v>35</v>
      </c>
      <c r="D38" s="32"/>
      <c r="E38" s="3">
        <f>COUNTIF(Vertices[Degree],"&gt;= "&amp;D38)-COUNTIF(Vertices[Degree],"&gt;="&amp;D42)</f>
        <v>-23</v>
      </c>
      <c r="F38" s="62"/>
      <c r="G38" s="63">
        <f>COUNTIF(Vertices[In-Degree],"&gt;= "&amp;F38)-COUNTIF(Vertices[In-Degree],"&gt;="&amp;F42)</f>
        <v>0</v>
      </c>
      <c r="H38" s="62"/>
      <c r="I38" s="63">
        <f>COUNTIF(Vertices[Out-Degree],"&gt;= "&amp;H38)-COUNTIF(Vertices[Out-Degree],"&gt;="&amp;H42)</f>
        <v>0</v>
      </c>
      <c r="J38" s="62"/>
      <c r="K38" s="63">
        <f>COUNTIF(Vertices[Betweenness Centrality],"&gt;= "&amp;J38)-COUNTIF(Vertices[Betweenness Centrality],"&gt;="&amp;J42)</f>
        <v>-6</v>
      </c>
      <c r="L38" s="62"/>
      <c r="M38" s="63">
        <f>COUNTIF(Vertices[Closeness Centrality],"&gt;= "&amp;L38)-COUNTIF(Vertices[Closeness Centrality],"&gt;="&amp;L42)</f>
        <v>-2</v>
      </c>
      <c r="N38" s="62"/>
      <c r="O38" s="63">
        <f>COUNTIF(Vertices[Eigenvector Centrality],"&gt;= "&amp;N38)-COUNTIF(Vertices[Eigenvector Centrality],"&gt;="&amp;N42)</f>
        <v>-20</v>
      </c>
      <c r="P38" s="62"/>
      <c r="Q38" s="63">
        <f>COUNTIF(Vertices[Eigenvector Centrality],"&gt;= "&amp;P38)-COUNTIF(Vertices[Eigenvector Centrality],"&gt;="&amp;P42)</f>
        <v>0</v>
      </c>
      <c r="R38" s="62"/>
      <c r="S38" s="64">
        <f>COUNTIF(Vertices[Clustering Coefficient],"&gt;= "&amp;R38)-COUNTIF(Vertices[Clustering Coefficient],"&gt;="&amp;R42)</f>
        <v>-9</v>
      </c>
      <c r="T38" s="62"/>
      <c r="U38" s="63">
        <f ca="1">COUNTIF(Vertices[Clustering Coefficient],"&gt;= "&amp;T38)-COUNTIF(Vertices[Clustering Coefficient],"&gt;="&amp;T42)</f>
        <v>0</v>
      </c>
    </row>
    <row r="39" spans="1:21" ht="15">
      <c r="A39" s="34" t="s">
        <v>21</v>
      </c>
      <c r="B39" s="34"/>
      <c r="D39" s="32"/>
      <c r="E39" s="3">
        <f>COUNTIF(Vertices[Degree],"&gt;= "&amp;D39)-COUNTIF(Vertices[Degree],"&gt;="&amp;D42)</f>
        <v>-23</v>
      </c>
      <c r="F39" s="62"/>
      <c r="G39" s="63">
        <f>COUNTIF(Vertices[In-Degree],"&gt;= "&amp;F39)-COUNTIF(Vertices[In-Degree],"&gt;="&amp;F42)</f>
        <v>0</v>
      </c>
      <c r="H39" s="62"/>
      <c r="I39" s="63">
        <f>COUNTIF(Vertices[Out-Degree],"&gt;= "&amp;H39)-COUNTIF(Vertices[Out-Degree],"&gt;="&amp;H42)</f>
        <v>0</v>
      </c>
      <c r="J39" s="62"/>
      <c r="K39" s="63">
        <f>COUNTIF(Vertices[Betweenness Centrality],"&gt;= "&amp;J39)-COUNTIF(Vertices[Betweenness Centrality],"&gt;="&amp;J42)</f>
        <v>-6</v>
      </c>
      <c r="L39" s="62"/>
      <c r="M39" s="63">
        <f>COUNTIF(Vertices[Closeness Centrality],"&gt;= "&amp;L39)-COUNTIF(Vertices[Closeness Centrality],"&gt;="&amp;L42)</f>
        <v>-2</v>
      </c>
      <c r="N39" s="62"/>
      <c r="O39" s="63">
        <f>COUNTIF(Vertices[Eigenvector Centrality],"&gt;= "&amp;N39)-COUNTIF(Vertices[Eigenvector Centrality],"&gt;="&amp;N42)</f>
        <v>-20</v>
      </c>
      <c r="P39" s="62"/>
      <c r="Q39" s="63">
        <f>COUNTIF(Vertices[Eigenvector Centrality],"&gt;= "&amp;P39)-COUNTIF(Vertices[Eigenvector Centrality],"&gt;="&amp;P42)</f>
        <v>0</v>
      </c>
      <c r="R39" s="62"/>
      <c r="S39" s="64">
        <f>COUNTIF(Vertices[Clustering Coefficient],"&gt;= "&amp;R39)-COUNTIF(Vertices[Clustering Coefficient],"&gt;="&amp;R42)</f>
        <v>-9</v>
      </c>
      <c r="T39" s="62"/>
      <c r="U39" s="63">
        <f ca="1">COUNTIF(Vertices[Clustering Coefficient],"&gt;= "&amp;T39)-COUNTIF(Vertices[Clustering Coefficient],"&gt;="&amp;T42)</f>
        <v>0</v>
      </c>
    </row>
    <row r="40" spans="1:21" ht="15">
      <c r="A40" s="34" t="s">
        <v>2069</v>
      </c>
      <c r="B40" s="34" t="s">
        <v>1228</v>
      </c>
      <c r="D40" s="32"/>
      <c r="E40" s="3">
        <f>COUNTIF(Vertices[Degree],"&gt;= "&amp;D40)-COUNTIF(Vertices[Degree],"&gt;="&amp;D42)</f>
        <v>-23</v>
      </c>
      <c r="F40" s="62"/>
      <c r="G40" s="63">
        <f>COUNTIF(Vertices[In-Degree],"&gt;= "&amp;F40)-COUNTIF(Vertices[In-Degree],"&gt;="&amp;F42)</f>
        <v>0</v>
      </c>
      <c r="H40" s="62"/>
      <c r="I40" s="63">
        <f>COUNTIF(Vertices[Out-Degree],"&gt;= "&amp;H40)-COUNTIF(Vertices[Out-Degree],"&gt;="&amp;H42)</f>
        <v>0</v>
      </c>
      <c r="J40" s="62"/>
      <c r="K40" s="63">
        <f>COUNTIF(Vertices[Betweenness Centrality],"&gt;= "&amp;J40)-COUNTIF(Vertices[Betweenness Centrality],"&gt;="&amp;J42)</f>
        <v>-6</v>
      </c>
      <c r="L40" s="62"/>
      <c r="M40" s="63">
        <f>COUNTIF(Vertices[Closeness Centrality],"&gt;= "&amp;L40)-COUNTIF(Vertices[Closeness Centrality],"&gt;="&amp;L42)</f>
        <v>-2</v>
      </c>
      <c r="N40" s="62"/>
      <c r="O40" s="63">
        <f>COUNTIF(Vertices[Eigenvector Centrality],"&gt;= "&amp;N40)-COUNTIF(Vertices[Eigenvector Centrality],"&gt;="&amp;N42)</f>
        <v>-20</v>
      </c>
      <c r="P40" s="62"/>
      <c r="Q40" s="63">
        <f>COUNTIF(Vertices[Eigenvector Centrality],"&gt;= "&amp;P40)-COUNTIF(Vertices[Eigenvector Centrality],"&gt;="&amp;P42)</f>
        <v>0</v>
      </c>
      <c r="R40" s="62"/>
      <c r="S40" s="64">
        <f>COUNTIF(Vertices[Clustering Coefficient],"&gt;= "&amp;R40)-COUNTIF(Vertices[Clustering Coefficient],"&gt;="&amp;R42)</f>
        <v>-9</v>
      </c>
      <c r="T40" s="62"/>
      <c r="U40" s="63">
        <f ca="1">COUNTIF(Vertices[Clustering Coefficient],"&gt;= "&amp;T40)-COUNTIF(Vertices[Clustering Coefficient],"&gt;="&amp;T42)</f>
        <v>0</v>
      </c>
    </row>
    <row r="41" spans="1:21" ht="15">
      <c r="A41" s="34" t="s">
        <v>2070</v>
      </c>
      <c r="B41" s="34"/>
      <c r="D41" s="32"/>
      <c r="E41" s="3">
        <f>COUNTIF(Vertices[Degree],"&gt;= "&amp;D41)-COUNTIF(Vertices[Degree],"&gt;="&amp;D42)</f>
        <v>-23</v>
      </c>
      <c r="F41" s="62"/>
      <c r="G41" s="63">
        <f>COUNTIF(Vertices[In-Degree],"&gt;= "&amp;F41)-COUNTIF(Vertices[In-Degree],"&gt;="&amp;F42)</f>
        <v>0</v>
      </c>
      <c r="H41" s="62"/>
      <c r="I41" s="63">
        <f>COUNTIF(Vertices[Out-Degree],"&gt;= "&amp;H41)-COUNTIF(Vertices[Out-Degree],"&gt;="&amp;H42)</f>
        <v>0</v>
      </c>
      <c r="J41" s="62"/>
      <c r="K41" s="63">
        <f>COUNTIF(Vertices[Betweenness Centrality],"&gt;= "&amp;J41)-COUNTIF(Vertices[Betweenness Centrality],"&gt;="&amp;J42)</f>
        <v>-6</v>
      </c>
      <c r="L41" s="62"/>
      <c r="M41" s="63">
        <f>COUNTIF(Vertices[Closeness Centrality],"&gt;= "&amp;L41)-COUNTIF(Vertices[Closeness Centrality],"&gt;="&amp;L42)</f>
        <v>-2</v>
      </c>
      <c r="N41" s="62"/>
      <c r="O41" s="63">
        <f>COUNTIF(Vertices[Eigenvector Centrality],"&gt;= "&amp;N41)-COUNTIF(Vertices[Eigenvector Centrality],"&gt;="&amp;N42)</f>
        <v>-20</v>
      </c>
      <c r="P41" s="62"/>
      <c r="Q41" s="63">
        <f>COUNTIF(Vertices[Eigenvector Centrality],"&gt;= "&amp;P41)-COUNTIF(Vertices[Eigenvector Centrality],"&gt;="&amp;P42)</f>
        <v>0</v>
      </c>
      <c r="R41" s="62"/>
      <c r="S41" s="64">
        <f>COUNTIF(Vertices[Clustering Coefficient],"&gt;= "&amp;R41)-COUNTIF(Vertices[Clustering Coefficient],"&gt;="&amp;R42)</f>
        <v>-9</v>
      </c>
      <c r="T41" s="62"/>
      <c r="U41" s="63">
        <f ca="1">COUNTIF(Vertices[Clustering Coefficient],"&gt;= "&amp;T41)-COUNTIF(Vertices[Clustering Coefficient],"&gt;="&amp;T42)</f>
        <v>0</v>
      </c>
    </row>
    <row r="42" spans="1:21" ht="15">
      <c r="A42" s="34" t="s">
        <v>2071</v>
      </c>
      <c r="B42" s="34"/>
      <c r="D42" s="32">
        <f>D28+($D$50-$D$2)/BinDivisor</f>
        <v>12.45833333333333</v>
      </c>
      <c r="E42" s="3">
        <f>COUNTIF(Vertices[Degree],"&gt;= "&amp;D42)-COUNTIF(Vertices[Degree],"&gt;="&amp;D43)</f>
        <v>0</v>
      </c>
      <c r="F42" s="37">
        <f>F28+($F$50-$F$2)/BinDivisor</f>
        <v>0</v>
      </c>
      <c r="G42" s="38">
        <f>COUNTIF(Vertices[In-Degree],"&gt;= "&amp;F42)-COUNTIF(Vertices[In-Degree],"&gt;="&amp;F43)</f>
        <v>0</v>
      </c>
      <c r="H42" s="37">
        <f>H28+($H$50-$H$2)/BinDivisor</f>
        <v>0</v>
      </c>
      <c r="I42" s="38">
        <f>COUNTIF(Vertices[Out-Degree],"&gt;= "&amp;H42)-COUNTIF(Vertices[Out-Degree],"&gt;="&amp;H43)</f>
        <v>0</v>
      </c>
      <c r="J42" s="37">
        <f>J28+($J$50-$J$2)/BinDivisor</f>
        <v>114.85783454166672</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0.023268375000000015</v>
      </c>
      <c r="O42" s="38">
        <f>COUNTIF(Vertices[Eigenvector Centrality],"&gt;= "&amp;N42)-COUNTIF(Vertices[Eigenvector Centrality],"&gt;="&amp;N43)</f>
        <v>1</v>
      </c>
      <c r="P42" s="37">
        <f>P28+($P$50-$P$2)/BinDivisor</f>
        <v>1.1339634583333333</v>
      </c>
      <c r="Q42" s="38">
        <f>COUNTIF(Vertices[PageRank],"&gt;= "&amp;P42)-COUNTIF(Vertices[PageRank],"&gt;="&amp;P43)</f>
        <v>3</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12.937499999999996</v>
      </c>
      <c r="E43" s="3">
        <f>COUNTIF(Vertices[Degree],"&gt;= "&amp;D43)-COUNTIF(Vertices[Degree],"&gt;="&amp;D44)</f>
        <v>2</v>
      </c>
      <c r="F43" s="39">
        <f aca="true" t="shared" si="11" ref="F43:F49">F42+($F$50-$F$2)/BinDivisor</f>
        <v>0</v>
      </c>
      <c r="G43" s="40">
        <f>COUNTIF(Vertices[In-Degree],"&gt;= "&amp;F43)-COUNTIF(Vertices[In-Degree],"&gt;="&amp;F44)</f>
        <v>0</v>
      </c>
      <c r="H43" s="39">
        <f aca="true" t="shared" si="12" ref="H43:H49">H42+($H$50-$H$2)/BinDivisor</f>
        <v>0</v>
      </c>
      <c r="I43" s="40">
        <f>COUNTIF(Vertices[Out-Degree],"&gt;= "&amp;H43)-COUNTIF(Vertices[Out-Degree],"&gt;="&amp;H44)</f>
        <v>0</v>
      </c>
      <c r="J43" s="39">
        <f aca="true" t="shared" si="13" ref="J43:J49">J42+($J$50-$J$2)/BinDivisor</f>
        <v>119.27544356250006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0.024163312500000016</v>
      </c>
      <c r="O43" s="40">
        <f>COUNTIF(Vertices[Eigenvector Centrality],"&gt;= "&amp;N43)-COUNTIF(Vertices[Eigenvector Centrality],"&gt;="&amp;N44)</f>
        <v>1</v>
      </c>
      <c r="P43" s="39">
        <f aca="true" t="shared" si="16" ref="P43:P49">P42+($P$50-$P$2)/BinDivisor</f>
        <v>1.1775774375</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13.416666666666663</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123.6930525833334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0.025058250000000018</v>
      </c>
      <c r="O44" s="38">
        <f>COUNTIF(Vertices[Eigenvector Centrality],"&gt;= "&amp;N44)-COUNTIF(Vertices[Eigenvector Centrality],"&gt;="&amp;N45)</f>
        <v>0</v>
      </c>
      <c r="P44" s="37">
        <f t="shared" si="16"/>
        <v>1.2211914166666669</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4:21" ht="15">
      <c r="D45" s="32">
        <f t="shared" si="10"/>
        <v>13.895833333333329</v>
      </c>
      <c r="E45" s="3">
        <f>COUNTIF(Vertices[Degree],"&gt;= "&amp;D45)-COUNTIF(Vertices[Degree],"&gt;="&amp;D46)</f>
        <v>4</v>
      </c>
      <c r="F45" s="39">
        <f t="shared" si="11"/>
        <v>0</v>
      </c>
      <c r="G45" s="40">
        <f>COUNTIF(Vertices[In-Degree],"&gt;= "&amp;F45)-COUNTIF(Vertices[In-Degree],"&gt;="&amp;F46)</f>
        <v>0</v>
      </c>
      <c r="H45" s="39">
        <f t="shared" si="12"/>
        <v>0</v>
      </c>
      <c r="I45" s="40">
        <f>COUNTIF(Vertices[Out-Degree],"&gt;= "&amp;H45)-COUNTIF(Vertices[Out-Degree],"&gt;="&amp;H46)</f>
        <v>0</v>
      </c>
      <c r="J45" s="39">
        <f t="shared" si="13"/>
        <v>128.11066160416672</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0.02595318750000002</v>
      </c>
      <c r="O45" s="40">
        <f>COUNTIF(Vertices[Eigenvector Centrality],"&gt;= "&amp;N45)-COUNTIF(Vertices[Eigenvector Centrality],"&gt;="&amp;N46)</f>
        <v>1</v>
      </c>
      <c r="P45" s="39">
        <f t="shared" si="16"/>
        <v>1.2648053958333336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14.374999999999995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132.52827062500006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0.02684812500000002</v>
      </c>
      <c r="O46" s="38">
        <f>COUNTIF(Vertices[Eigenvector Centrality],"&gt;= "&amp;N46)-COUNTIF(Vertices[Eigenvector Centrality],"&gt;="&amp;N47)</f>
        <v>2</v>
      </c>
      <c r="P46" s="37">
        <f t="shared" si="16"/>
        <v>1.3084193750000004</v>
      </c>
      <c r="Q46" s="38">
        <f>COUNTIF(Vertices[PageRank],"&gt;= "&amp;P46)-COUNTIF(Vertices[PageRank],"&gt;="&amp;P47)</f>
        <v>3</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14.85416666666666</v>
      </c>
      <c r="E47" s="3">
        <f>COUNTIF(Vertices[Degree],"&gt;= "&amp;D47)-COUNTIF(Vertices[Degree],"&gt;="&amp;D48)</f>
        <v>2</v>
      </c>
      <c r="F47" s="39">
        <f t="shared" si="11"/>
        <v>0</v>
      </c>
      <c r="G47" s="40">
        <f>COUNTIF(Vertices[In-Degree],"&gt;= "&amp;F47)-COUNTIF(Vertices[In-Degree],"&gt;="&amp;F48)</f>
        <v>0</v>
      </c>
      <c r="H47" s="39">
        <f t="shared" si="12"/>
        <v>0</v>
      </c>
      <c r="I47" s="40">
        <f>COUNTIF(Vertices[Out-Degree],"&gt;= "&amp;H47)-COUNTIF(Vertices[Out-Degree],"&gt;="&amp;H48)</f>
        <v>0</v>
      </c>
      <c r="J47" s="39">
        <f t="shared" si="13"/>
        <v>136.9458796458334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0.027743062500000023</v>
      </c>
      <c r="O47" s="40">
        <f>COUNTIF(Vertices[Eigenvector Centrality],"&gt;= "&amp;N47)-COUNTIF(Vertices[Eigenvector Centrality],"&gt;="&amp;N48)</f>
        <v>1</v>
      </c>
      <c r="P47" s="39">
        <f t="shared" si="16"/>
        <v>1.3520333541666671</v>
      </c>
      <c r="Q47" s="40">
        <f>COUNTIF(Vertices[PageRank],"&gt;= "&amp;P47)-COUNTIF(Vertices[PageRank],"&gt;="&amp;P48)</f>
        <v>2</v>
      </c>
      <c r="R47" s="39">
        <f t="shared" si="17"/>
        <v>0.6458333333333334</v>
      </c>
      <c r="S47" s="44">
        <f>COUNTIF(Vertices[Clustering Coefficient],"&gt;= "&amp;R47)-COUNTIF(Vertices[Clustering Coefficient],"&gt;="&amp;R48)</f>
        <v>1</v>
      </c>
      <c r="T47" s="39" t="e">
        <f ca="1" t="shared" si="18"/>
        <v>#REF!</v>
      </c>
      <c r="U47" s="40" t="e">
        <f ca="1" t="shared" si="0"/>
        <v>#REF!</v>
      </c>
    </row>
    <row r="48" spans="4:21" ht="15">
      <c r="D48" s="32">
        <f t="shared" si="10"/>
        <v>15.333333333333327</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141.36348866666674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0.028638000000000025</v>
      </c>
      <c r="O48" s="38">
        <f>COUNTIF(Vertices[Eigenvector Centrality],"&gt;= "&amp;N48)-COUNTIF(Vertices[Eigenvector Centrality],"&gt;="&amp;N49)</f>
        <v>3</v>
      </c>
      <c r="P48" s="37">
        <f t="shared" si="16"/>
        <v>1.395647333333334</v>
      </c>
      <c r="Q48" s="38">
        <f>COUNTIF(Vertices[PageRank],"&gt;= "&amp;P48)-COUNTIF(Vertices[PageRank],"&gt;="&amp;P49)</f>
        <v>2</v>
      </c>
      <c r="R48" s="37">
        <f t="shared" si="17"/>
        <v>0.6666666666666667</v>
      </c>
      <c r="S48" s="43">
        <f>COUNTIF(Vertices[Clustering Coefficient],"&gt;= "&amp;R48)-COUNTIF(Vertices[Clustering Coefficient],"&gt;="&amp;R49)</f>
        <v>2</v>
      </c>
      <c r="T48" s="37" t="e">
        <f ca="1" t="shared" si="18"/>
        <v>#REF!</v>
      </c>
      <c r="U48" s="38" t="e">
        <f ca="1" t="shared" si="0"/>
        <v>#REF!</v>
      </c>
    </row>
    <row r="49" spans="4:21" ht="15">
      <c r="D49" s="32">
        <f t="shared" si="10"/>
        <v>15.812499999999993</v>
      </c>
      <c r="E49" s="3">
        <f>COUNTIF(Vertices[Degree],"&gt;= "&amp;D49)-COUNTIF(Vertices[Degree],"&gt;="&amp;#REF!)</f>
        <v>15</v>
      </c>
      <c r="F49" s="39">
        <f t="shared" si="11"/>
        <v>0</v>
      </c>
      <c r="G49" s="40">
        <f>COUNTIF(Vertices[In-Degree],"&gt;= "&amp;F49)-COUNTIF(Vertices[In-Degree],"&gt;="&amp;#REF!)</f>
        <v>0</v>
      </c>
      <c r="H49" s="39">
        <f t="shared" si="12"/>
        <v>0</v>
      </c>
      <c r="I49" s="40">
        <f>COUNTIF(Vertices[Out-Degree],"&gt;= "&amp;H49)-COUNTIF(Vertices[Out-Degree],"&gt;="&amp;#REF!)</f>
        <v>0</v>
      </c>
      <c r="J49" s="39">
        <f t="shared" si="13"/>
        <v>145.78109768750008</v>
      </c>
      <c r="K49" s="40">
        <f>COUNTIF(Vertices[Betweenness Centrality],"&gt;= "&amp;J49)-COUNTIF(Vertices[Betweenness Centrality],"&gt;="&amp;#REF!)</f>
        <v>4</v>
      </c>
      <c r="L49" s="39">
        <f t="shared" si="14"/>
        <v>0.6875000000000001</v>
      </c>
      <c r="M49" s="40">
        <f>COUNTIF(Vertices[Closeness Centrality],"&gt;= "&amp;L49)-COUNTIF(Vertices[Closeness Centrality],"&gt;="&amp;#REF!)</f>
        <v>2</v>
      </c>
      <c r="N49" s="39">
        <f t="shared" si="15"/>
        <v>0.029532937500000026</v>
      </c>
      <c r="O49" s="40">
        <f>COUNTIF(Vertices[Eigenvector Centrality],"&gt;= "&amp;N49)-COUNTIF(Vertices[Eigenvector Centrality],"&gt;="&amp;#REF!)</f>
        <v>11</v>
      </c>
      <c r="P49" s="39">
        <f t="shared" si="16"/>
        <v>1.4392613125000007</v>
      </c>
      <c r="Q49" s="40">
        <f>COUNTIF(Vertices[PageRank],"&gt;= "&amp;P49)-COUNTIF(Vertices[PageRank],"&gt;="&amp;#REF!)</f>
        <v>15</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4:21" ht="15">
      <c r="D50" s="32">
        <f>MAX(Vertices[Degree])</f>
        <v>23</v>
      </c>
      <c r="E50" s="3">
        <f>COUNTIF(Vertices[Degree],"&gt;= "&amp;D50)-COUNTIF(Vertices[Degree],"&gt;="&amp;#REF!)</f>
        <v>1</v>
      </c>
      <c r="F50" s="41">
        <f>MAX(Vertices[In-Degree])</f>
        <v>0</v>
      </c>
      <c r="G50" s="42">
        <f>COUNTIF(Vertices[In-Degree],"&gt;= "&amp;F50)-COUNTIF(Vertices[In-Degree],"&gt;="&amp;#REF!)</f>
        <v>0</v>
      </c>
      <c r="H50" s="41">
        <f>MAX(Vertices[Out-Degree])</f>
        <v>0</v>
      </c>
      <c r="I50" s="42">
        <f>COUNTIF(Vertices[Out-Degree],"&gt;= "&amp;H50)-COUNTIF(Vertices[Out-Degree],"&gt;="&amp;#REF!)</f>
        <v>0</v>
      </c>
      <c r="J50" s="41">
        <f>MAX(Vertices[Betweenness Centrality])</f>
        <v>212.045233</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0.042957</v>
      </c>
      <c r="O50" s="42">
        <f>COUNTIF(Vertices[Eigenvector Centrality],"&gt;= "&amp;N50)-COUNTIF(Vertices[Eigenvector Centrality],"&gt;="&amp;#REF!)</f>
        <v>1</v>
      </c>
      <c r="P50" s="41">
        <f>MAX(Vertices[PageRank])</f>
        <v>2.093471</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164</v>
      </c>
      <c r="B52" t="s">
        <v>17</v>
      </c>
    </row>
    <row r="53" spans="1:2" ht="15">
      <c r="A53" s="33"/>
      <c r="B53" s="33"/>
    </row>
    <row r="66" spans="1:2" ht="15">
      <c r="A66" s="33" t="s">
        <v>82</v>
      </c>
      <c r="B66" s="46">
        <f>IF(COUNT(Vertices[Degree])&gt;0,D2,NoMetricMessage)</f>
        <v>0</v>
      </c>
    </row>
    <row r="67" spans="1:2" ht="15">
      <c r="A67" s="33" t="s">
        <v>83</v>
      </c>
      <c r="B67" s="46">
        <f>IF(COUNT(Vertices[Degree])&gt;0,D50,NoMetricMessage)</f>
        <v>23</v>
      </c>
    </row>
    <row r="68" spans="1:2" ht="15">
      <c r="A68" s="33" t="s">
        <v>84</v>
      </c>
      <c r="B68" s="47">
        <f>_xlfn.IFERROR(AVERAGE(Vertices[Degree]),NoMetricMessage)</f>
        <v>7.076923076923077</v>
      </c>
    </row>
    <row r="69" spans="1:2" ht="15">
      <c r="A69" s="33" t="s">
        <v>85</v>
      </c>
      <c r="B69" s="47">
        <f>_xlfn.IFERROR(MEDIAN(Vertices[Degree]),NoMetricMessage)</f>
        <v>5</v>
      </c>
    </row>
    <row r="80" spans="1:2" ht="15">
      <c r="A80" s="33" t="s">
        <v>89</v>
      </c>
      <c r="B80" s="46" t="str">
        <f>IF(COUNT(Vertices[In-Degree])&gt;0,F2,NoMetricMessage)</f>
        <v>Not Available</v>
      </c>
    </row>
    <row r="81" spans="1:2" ht="15">
      <c r="A81" s="33" t="s">
        <v>90</v>
      </c>
      <c r="B81" s="46" t="str">
        <f>IF(COUNT(Vertices[In-Degree])&gt;0,F50,NoMetricMessage)</f>
        <v>Not Available</v>
      </c>
    </row>
    <row r="82" spans="1:2" ht="15">
      <c r="A82" s="33" t="s">
        <v>91</v>
      </c>
      <c r="B82" s="47" t="str">
        <f>_xlfn.IFERROR(AVERAGE(Vertices[In-Degree]),NoMetricMessage)</f>
        <v>Not Available</v>
      </c>
    </row>
    <row r="83" spans="1:2" ht="15">
      <c r="A83" s="33" t="s">
        <v>92</v>
      </c>
      <c r="B83" s="47" t="str">
        <f>_xlfn.IFERROR(MEDIAN(Vertices[In-Degree]),NoMetricMessage)</f>
        <v>Not Available</v>
      </c>
    </row>
    <row r="94" spans="1:2" ht="15">
      <c r="A94" s="33" t="s">
        <v>95</v>
      </c>
      <c r="B94" s="46" t="str">
        <f>IF(COUNT(Vertices[Out-Degree])&gt;0,H2,NoMetricMessage)</f>
        <v>Not Available</v>
      </c>
    </row>
    <row r="95" spans="1:2" ht="15">
      <c r="A95" s="33" t="s">
        <v>96</v>
      </c>
      <c r="B95" s="46" t="str">
        <f>IF(COUNT(Vertices[Out-Degree])&gt;0,H50,NoMetricMessage)</f>
        <v>Not Available</v>
      </c>
    </row>
    <row r="96" spans="1:2" ht="15">
      <c r="A96" s="33" t="s">
        <v>97</v>
      </c>
      <c r="B96" s="47" t="str">
        <f>_xlfn.IFERROR(AVERAGE(Vertices[Out-Degree]),NoMetricMessage)</f>
        <v>Not Available</v>
      </c>
    </row>
    <row r="97" spans="1:2" ht="15">
      <c r="A97" s="33" t="s">
        <v>98</v>
      </c>
      <c r="B97" s="47" t="str">
        <f>_xlfn.IFERROR(MEDIAN(Vertices[Out-Degree]),NoMetricMessage)</f>
        <v>Not Available</v>
      </c>
    </row>
    <row r="108" spans="1:2" ht="15">
      <c r="A108" s="33" t="s">
        <v>101</v>
      </c>
      <c r="B108" s="47">
        <f>IF(COUNT(Vertices[Betweenness Centrality])&gt;0,J2,NoMetricMessage)</f>
        <v>0</v>
      </c>
    </row>
    <row r="109" spans="1:2" ht="15">
      <c r="A109" s="33" t="s">
        <v>102</v>
      </c>
      <c r="B109" s="47">
        <f>IF(COUNT(Vertices[Betweenness Centrality])&gt;0,J50,NoMetricMessage)</f>
        <v>212.045233</v>
      </c>
    </row>
    <row r="110" spans="1:2" ht="15">
      <c r="A110" s="33" t="s">
        <v>103</v>
      </c>
      <c r="B110" s="47">
        <f>_xlfn.IFERROR(AVERAGE(Vertices[Betweenness Centrality]),NoMetricMessage)</f>
        <v>30.549450571428565</v>
      </c>
    </row>
    <row r="111" spans="1:2" ht="15">
      <c r="A111" s="33" t="s">
        <v>104</v>
      </c>
      <c r="B111" s="47">
        <f>_xlfn.IFERROR(MEDIAN(Vertices[Betweenness Centrality]),NoMetricMessage)</f>
        <v>8.176725</v>
      </c>
    </row>
    <row r="122" spans="1:2" ht="15">
      <c r="A122" s="33" t="s">
        <v>107</v>
      </c>
      <c r="B122" s="47">
        <f>IF(COUNT(Vertices[Closeness Centrality])&gt;0,L2,NoMetricMessage)</f>
        <v>0</v>
      </c>
    </row>
    <row r="123" spans="1:2" ht="15">
      <c r="A123" s="33" t="s">
        <v>108</v>
      </c>
      <c r="B123" s="47">
        <f>IF(COUNT(Vertices[Closeness Centrality])&gt;0,L50,NoMetricMessage)</f>
        <v>1</v>
      </c>
    </row>
    <row r="124" spans="1:2" ht="15">
      <c r="A124" s="33" t="s">
        <v>109</v>
      </c>
      <c r="B124" s="47">
        <f>_xlfn.IFERROR(AVERAGE(Vertices[Closeness Centrality]),NoMetricMessage)</f>
        <v>0.027040967032967052</v>
      </c>
    </row>
    <row r="125" spans="1:2" ht="15">
      <c r="A125" s="33" t="s">
        <v>110</v>
      </c>
      <c r="B125" s="47">
        <f>_xlfn.IFERROR(MEDIAN(Vertices[Closeness Centrality]),NoMetricMessage)</f>
        <v>0.006579</v>
      </c>
    </row>
    <row r="136" spans="1:2" ht="15">
      <c r="A136" s="33" t="s">
        <v>113</v>
      </c>
      <c r="B136" s="47">
        <f>IF(COUNT(Vertices[Eigenvector Centrality])&gt;0,N2,NoMetricMessage)</f>
        <v>0</v>
      </c>
    </row>
    <row r="137" spans="1:2" ht="15">
      <c r="A137" s="33" t="s">
        <v>114</v>
      </c>
      <c r="B137" s="47">
        <f>IF(COUNT(Vertices[Eigenvector Centrality])&gt;0,N50,NoMetricMessage)</f>
        <v>0.042957</v>
      </c>
    </row>
    <row r="138" spans="1:2" ht="15">
      <c r="A138" s="33" t="s">
        <v>115</v>
      </c>
      <c r="B138" s="47">
        <f>_xlfn.IFERROR(AVERAGE(Vertices[Eigenvector Centrality]),NoMetricMessage)</f>
        <v>0.010989032967032965</v>
      </c>
    </row>
    <row r="139" spans="1:2" ht="15">
      <c r="A139" s="33" t="s">
        <v>116</v>
      </c>
      <c r="B139" s="47">
        <f>_xlfn.IFERROR(MEDIAN(Vertices[Eigenvector Centrality]),NoMetricMessage)</f>
        <v>0.005302</v>
      </c>
    </row>
    <row r="150" spans="1:2" ht="15">
      <c r="A150" s="33" t="s">
        <v>141</v>
      </c>
      <c r="B150" s="47">
        <f>IF(COUNT(Vertices[PageRank])&gt;0,P2,NoMetricMessage)</f>
        <v>0</v>
      </c>
    </row>
    <row r="151" spans="1:2" ht="15">
      <c r="A151" s="33" t="s">
        <v>142</v>
      </c>
      <c r="B151" s="47">
        <f>IF(COUNT(Vertices[PageRank])&gt;0,P50,NoMetricMessage)</f>
        <v>2.093471</v>
      </c>
    </row>
    <row r="152" spans="1:2" ht="15">
      <c r="A152" s="33" t="s">
        <v>143</v>
      </c>
      <c r="B152" s="47">
        <f>_xlfn.IFERROR(AVERAGE(Vertices[PageRank]),NoMetricMessage)</f>
        <v>0.7582355824175819</v>
      </c>
    </row>
    <row r="153" spans="1:2" ht="15">
      <c r="A153" s="33" t="s">
        <v>144</v>
      </c>
      <c r="B153" s="47">
        <f>_xlfn.IFERROR(MEDIAN(Vertices[PageRank]),NoMetricMessage)</f>
        <v>0.671585</v>
      </c>
    </row>
    <row r="164" spans="1:2" ht="15">
      <c r="A164" s="33" t="s">
        <v>119</v>
      </c>
      <c r="B164" s="47">
        <f>IF(COUNT(Vertices[Clustering Coefficient])&gt;0,R2,NoMetricMessage)</f>
        <v>0</v>
      </c>
    </row>
    <row r="165" spans="1:2" ht="15">
      <c r="A165" s="33" t="s">
        <v>120</v>
      </c>
      <c r="B165" s="47">
        <f>IF(COUNT(Vertices[Clustering Coefficient])&gt;0,R50,NoMetricMessage)</f>
        <v>1</v>
      </c>
    </row>
    <row r="166" spans="1:2" ht="15">
      <c r="A166" s="33" t="s">
        <v>121</v>
      </c>
      <c r="B166" s="47">
        <f>_xlfn.IFERROR(AVERAGE(Vertices[Clustering Coefficient]),NoMetricMessage)</f>
        <v>0.27701900894457077</v>
      </c>
    </row>
    <row r="167" spans="1:2" ht="15">
      <c r="A167" s="33" t="s">
        <v>122</v>
      </c>
      <c r="B167"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1820</v>
      </c>
    </row>
    <row r="6" spans="1:18" ht="15">
      <c r="A6">
        <v>0</v>
      </c>
      <c r="B6" s="1" t="s">
        <v>137</v>
      </c>
      <c r="C6">
        <v>1</v>
      </c>
      <c r="D6" t="s">
        <v>60</v>
      </c>
      <c r="E6" t="s">
        <v>60</v>
      </c>
      <c r="F6">
        <v>0</v>
      </c>
      <c r="H6" t="s">
        <v>72</v>
      </c>
      <c r="J6" t="s">
        <v>174</v>
      </c>
      <c r="K6">
        <v>18</v>
      </c>
      <c r="R6" t="s">
        <v>130</v>
      </c>
    </row>
    <row r="7" spans="1:11" ht="15">
      <c r="A7">
        <v>2</v>
      </c>
      <c r="B7">
        <v>1</v>
      </c>
      <c r="C7">
        <v>0</v>
      </c>
      <c r="D7" t="s">
        <v>61</v>
      </c>
      <c r="E7" t="s">
        <v>61</v>
      </c>
      <c r="F7">
        <v>2</v>
      </c>
      <c r="H7" t="s">
        <v>73</v>
      </c>
      <c r="J7" t="s">
        <v>175</v>
      </c>
      <c r="K7" t="s">
        <v>2094</v>
      </c>
    </row>
    <row r="8" spans="1:11" ht="15">
      <c r="A8"/>
      <c r="B8">
        <v>2</v>
      </c>
      <c r="C8">
        <v>2</v>
      </c>
      <c r="D8" t="s">
        <v>62</v>
      </c>
      <c r="E8" t="s">
        <v>62</v>
      </c>
      <c r="H8" t="s">
        <v>74</v>
      </c>
      <c r="J8" t="s">
        <v>176</v>
      </c>
      <c r="K8" t="s">
        <v>2095</v>
      </c>
    </row>
    <row r="9" spans="1:11" ht="409.5">
      <c r="A9"/>
      <c r="B9">
        <v>3</v>
      </c>
      <c r="C9">
        <v>4</v>
      </c>
      <c r="D9" t="s">
        <v>63</v>
      </c>
      <c r="E9" t="s">
        <v>63</v>
      </c>
      <c r="H9" t="s">
        <v>75</v>
      </c>
      <c r="J9" t="s">
        <v>1821</v>
      </c>
      <c r="K9" s="13" t="s">
        <v>1822</v>
      </c>
    </row>
    <row r="10" spans="1:11" ht="409.5">
      <c r="A10"/>
      <c r="B10">
        <v>4</v>
      </c>
      <c r="D10" t="s">
        <v>64</v>
      </c>
      <c r="E10" t="s">
        <v>64</v>
      </c>
      <c r="H10" t="s">
        <v>76</v>
      </c>
      <c r="J10" t="s">
        <v>1823</v>
      </c>
      <c r="K10" s="13" t="s">
        <v>1824</v>
      </c>
    </row>
    <row r="11" spans="1:11" ht="409.5">
      <c r="A11"/>
      <c r="B11">
        <v>5</v>
      </c>
      <c r="D11" t="s">
        <v>47</v>
      </c>
      <c r="E11">
        <v>1</v>
      </c>
      <c r="H11" t="s">
        <v>77</v>
      </c>
      <c r="J11" t="s">
        <v>1825</v>
      </c>
      <c r="K11" s="13" t="s">
        <v>1826</v>
      </c>
    </row>
    <row r="12" spans="1:11" ht="409.5">
      <c r="A12"/>
      <c r="B12"/>
      <c r="D12" t="s">
        <v>65</v>
      </c>
      <c r="E12">
        <v>2</v>
      </c>
      <c r="H12">
        <v>0</v>
      </c>
      <c r="J12" t="s">
        <v>1827</v>
      </c>
      <c r="K12" s="13" t="s">
        <v>1828</v>
      </c>
    </row>
    <row r="13" spans="1:11" ht="15">
      <c r="A13"/>
      <c r="B13"/>
      <c r="D13">
        <v>1</v>
      </c>
      <c r="E13">
        <v>3</v>
      </c>
      <c r="H13">
        <v>1</v>
      </c>
      <c r="J13" t="s">
        <v>1829</v>
      </c>
      <c r="K13" t="s">
        <v>1830</v>
      </c>
    </row>
    <row r="14" spans="4:11" ht="15">
      <c r="D14">
        <v>2</v>
      </c>
      <c r="E14">
        <v>4</v>
      </c>
      <c r="H14">
        <v>2</v>
      </c>
      <c r="J14" t="s">
        <v>1831</v>
      </c>
      <c r="K14" t="s">
        <v>1832</v>
      </c>
    </row>
    <row r="15" spans="4:11" ht="15">
      <c r="D15">
        <v>3</v>
      </c>
      <c r="E15">
        <v>5</v>
      </c>
      <c r="H15">
        <v>3</v>
      </c>
      <c r="J15" t="s">
        <v>1833</v>
      </c>
      <c r="K15" t="s">
        <v>1834</v>
      </c>
    </row>
    <row r="16" spans="4:11" ht="15">
      <c r="D16">
        <v>4</v>
      </c>
      <c r="E16">
        <v>6</v>
      </c>
      <c r="H16">
        <v>4</v>
      </c>
      <c r="J16" t="s">
        <v>1835</v>
      </c>
      <c r="K16" t="s">
        <v>1836</v>
      </c>
    </row>
    <row r="17" spans="4:11" ht="15">
      <c r="D17">
        <v>5</v>
      </c>
      <c r="E17">
        <v>7</v>
      </c>
      <c r="H17">
        <v>5</v>
      </c>
      <c r="J17" t="s">
        <v>1837</v>
      </c>
      <c r="K17" t="s">
        <v>1838</v>
      </c>
    </row>
    <row r="18" spans="4:11" ht="15">
      <c r="D18">
        <v>6</v>
      </c>
      <c r="E18">
        <v>8</v>
      </c>
      <c r="H18">
        <v>6</v>
      </c>
      <c r="J18" t="s">
        <v>1839</v>
      </c>
      <c r="K18" t="s">
        <v>1840</v>
      </c>
    </row>
    <row r="19" spans="4:11" ht="15">
      <c r="D19">
        <v>7</v>
      </c>
      <c r="E19">
        <v>9</v>
      </c>
      <c r="H19">
        <v>7</v>
      </c>
      <c r="J19" t="s">
        <v>1841</v>
      </c>
      <c r="K19" t="s">
        <v>1842</v>
      </c>
    </row>
    <row r="20" spans="4:11" ht="15">
      <c r="D20">
        <v>8</v>
      </c>
      <c r="H20">
        <v>8</v>
      </c>
      <c r="J20" t="s">
        <v>1843</v>
      </c>
      <c r="K20" t="s">
        <v>1844</v>
      </c>
    </row>
    <row r="21" spans="4:11" ht="15">
      <c r="D21">
        <v>9</v>
      </c>
      <c r="H21">
        <v>9</v>
      </c>
      <c r="J21" t="s">
        <v>1845</v>
      </c>
      <c r="K21" t="s">
        <v>1846</v>
      </c>
    </row>
    <row r="22" spans="4:11" ht="409.5">
      <c r="D22">
        <v>10</v>
      </c>
      <c r="J22" t="s">
        <v>1847</v>
      </c>
      <c r="K22" s="13" t="s">
        <v>1848</v>
      </c>
    </row>
    <row r="23" spans="4:11" ht="409.5">
      <c r="D23">
        <v>11</v>
      </c>
      <c r="J23" t="s">
        <v>1849</v>
      </c>
      <c r="K23" s="13" t="s">
        <v>1852</v>
      </c>
    </row>
    <row r="24" spans="10:11" ht="409.5">
      <c r="J24" t="s">
        <v>1850</v>
      </c>
      <c r="K24" s="13" t="s">
        <v>2096</v>
      </c>
    </row>
    <row r="25" spans="10:11" ht="409.5">
      <c r="J25" t="s">
        <v>1851</v>
      </c>
      <c r="K25" s="13" t="s">
        <v>1853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98A0-8070-473D-85A5-6F62C10D9944}">
  <dimension ref="A1:G271"/>
  <sheetViews>
    <sheetView tabSelected="1"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1873</v>
      </c>
      <c r="B1" s="13" t="s">
        <v>2024</v>
      </c>
      <c r="C1" s="13" t="s">
        <v>2028</v>
      </c>
      <c r="D1" s="13" t="s">
        <v>145</v>
      </c>
      <c r="E1" s="13" t="s">
        <v>2030</v>
      </c>
      <c r="F1" s="13" t="s">
        <v>2031</v>
      </c>
      <c r="G1" s="13" t="s">
        <v>2032</v>
      </c>
    </row>
    <row r="2" spans="1:7" ht="15">
      <c r="A2" s="79" t="s">
        <v>1874</v>
      </c>
      <c r="B2" s="79" t="s">
        <v>2025</v>
      </c>
      <c r="C2" s="112"/>
      <c r="D2" s="79" t="s">
        <v>2029</v>
      </c>
      <c r="E2" s="79"/>
      <c r="F2" s="79"/>
      <c r="G2" s="79"/>
    </row>
    <row r="3" spans="1:7" ht="15">
      <c r="A3" s="79" t="s">
        <v>1875</v>
      </c>
      <c r="B3" s="79" t="s">
        <v>2026</v>
      </c>
      <c r="C3" s="112"/>
      <c r="D3" s="79" t="s">
        <v>2029</v>
      </c>
      <c r="E3" s="79"/>
      <c r="F3" s="79"/>
      <c r="G3" s="79"/>
    </row>
    <row r="4" spans="1:7" ht="15">
      <c r="A4" s="79" t="s">
        <v>1876</v>
      </c>
      <c r="B4" s="79" t="s">
        <v>2027</v>
      </c>
      <c r="C4" s="112"/>
      <c r="D4" s="79" t="s">
        <v>2029</v>
      </c>
      <c r="E4" s="79"/>
      <c r="F4" s="79"/>
      <c r="G4" s="79"/>
    </row>
    <row r="5" spans="1:7" ht="15">
      <c r="A5" s="79" t="s">
        <v>1877</v>
      </c>
      <c r="B5" s="79">
        <v>3</v>
      </c>
      <c r="C5" s="112">
        <v>0.003157894736842105</v>
      </c>
      <c r="D5" s="79" t="s">
        <v>2029</v>
      </c>
      <c r="E5" s="79"/>
      <c r="F5" s="79"/>
      <c r="G5" s="79"/>
    </row>
    <row r="6" spans="1:7" ht="15">
      <c r="A6" s="79" t="s">
        <v>1878</v>
      </c>
      <c r="B6" s="79">
        <v>3</v>
      </c>
      <c r="C6" s="112">
        <v>0.003157894736842105</v>
      </c>
      <c r="D6" s="79" t="s">
        <v>2029</v>
      </c>
      <c r="E6" s="79"/>
      <c r="F6" s="79"/>
      <c r="G6" s="79"/>
    </row>
    <row r="7" spans="1:7" ht="15">
      <c r="A7" s="79" t="s">
        <v>1879</v>
      </c>
      <c r="B7" s="79">
        <v>0</v>
      </c>
      <c r="C7" s="112">
        <v>0</v>
      </c>
      <c r="D7" s="79" t="s">
        <v>2029</v>
      </c>
      <c r="E7" s="79"/>
      <c r="F7" s="79"/>
      <c r="G7" s="79"/>
    </row>
    <row r="8" spans="1:7" ht="15">
      <c r="A8" s="79" t="s">
        <v>1880</v>
      </c>
      <c r="B8" s="79">
        <v>944</v>
      </c>
      <c r="C8" s="112">
        <v>0.9936842105263157</v>
      </c>
      <c r="D8" s="79" t="s">
        <v>2029</v>
      </c>
      <c r="E8" s="79"/>
      <c r="F8" s="79"/>
      <c r="G8" s="79"/>
    </row>
    <row r="9" spans="1:7" ht="15">
      <c r="A9" s="79" t="s">
        <v>1881</v>
      </c>
      <c r="B9" s="79">
        <v>950</v>
      </c>
      <c r="C9" s="112">
        <v>1</v>
      </c>
      <c r="D9" s="79" t="s">
        <v>2029</v>
      </c>
      <c r="E9" s="79"/>
      <c r="F9" s="79"/>
      <c r="G9" s="79"/>
    </row>
    <row r="10" spans="1:7" ht="15">
      <c r="A10" s="111" t="s">
        <v>1882</v>
      </c>
      <c r="B10" s="111">
        <v>64</v>
      </c>
      <c r="C10" s="113">
        <v>0.01085016342199656</v>
      </c>
      <c r="D10" s="111" t="s">
        <v>2029</v>
      </c>
      <c r="E10" s="111" t="b">
        <v>0</v>
      </c>
      <c r="F10" s="111" t="b">
        <v>0</v>
      </c>
      <c r="G10" s="111" t="b">
        <v>0</v>
      </c>
    </row>
    <row r="11" spans="1:7" ht="15">
      <c r="A11" s="111" t="s">
        <v>1883</v>
      </c>
      <c r="B11" s="111">
        <v>64</v>
      </c>
      <c r="C11" s="113">
        <v>0.01085016342199656</v>
      </c>
      <c r="D11" s="111" t="s">
        <v>2029</v>
      </c>
      <c r="E11" s="111" t="b">
        <v>0</v>
      </c>
      <c r="F11" s="111" t="b">
        <v>0</v>
      </c>
      <c r="G11" s="111" t="b">
        <v>0</v>
      </c>
    </row>
    <row r="12" spans="1:7" ht="15">
      <c r="A12" s="111" t="s">
        <v>1884</v>
      </c>
      <c r="B12" s="111">
        <v>13</v>
      </c>
      <c r="C12" s="113">
        <v>0.011662711804867663</v>
      </c>
      <c r="D12" s="111" t="s">
        <v>2029</v>
      </c>
      <c r="E12" s="111" t="b">
        <v>0</v>
      </c>
      <c r="F12" s="111" t="b">
        <v>0</v>
      </c>
      <c r="G12" s="111" t="b">
        <v>0</v>
      </c>
    </row>
    <row r="13" spans="1:7" ht="15">
      <c r="A13" s="111" t="s">
        <v>1885</v>
      </c>
      <c r="B13" s="111">
        <v>13</v>
      </c>
      <c r="C13" s="113">
        <v>0.011662711804867663</v>
      </c>
      <c r="D13" s="111" t="s">
        <v>2029</v>
      </c>
      <c r="E13" s="111" t="b">
        <v>0</v>
      </c>
      <c r="F13" s="111" t="b">
        <v>0</v>
      </c>
      <c r="G13" s="111" t="b">
        <v>0</v>
      </c>
    </row>
    <row r="14" spans="1:7" ht="15">
      <c r="A14" s="111" t="s">
        <v>1886</v>
      </c>
      <c r="B14" s="111">
        <v>13</v>
      </c>
      <c r="C14" s="113">
        <v>0.012142443632224092</v>
      </c>
      <c r="D14" s="111" t="s">
        <v>2029</v>
      </c>
      <c r="E14" s="111" t="b">
        <v>0</v>
      </c>
      <c r="F14" s="111" t="b">
        <v>0</v>
      </c>
      <c r="G14" s="111" t="b">
        <v>0</v>
      </c>
    </row>
    <row r="15" spans="1:7" ht="15">
      <c r="A15" s="111" t="s">
        <v>1887</v>
      </c>
      <c r="B15" s="111">
        <v>12</v>
      </c>
      <c r="C15" s="113">
        <v>0.011208409506668392</v>
      </c>
      <c r="D15" s="111" t="s">
        <v>2029</v>
      </c>
      <c r="E15" s="111" t="b">
        <v>0</v>
      </c>
      <c r="F15" s="111" t="b">
        <v>0</v>
      </c>
      <c r="G15" s="111" t="b">
        <v>0</v>
      </c>
    </row>
    <row r="16" spans="1:7" ht="15">
      <c r="A16" s="111" t="s">
        <v>1888</v>
      </c>
      <c r="B16" s="111">
        <v>8</v>
      </c>
      <c r="C16" s="113">
        <v>0.00896774017264671</v>
      </c>
      <c r="D16" s="111" t="s">
        <v>2029</v>
      </c>
      <c r="E16" s="111" t="b">
        <v>0</v>
      </c>
      <c r="F16" s="111" t="b">
        <v>0</v>
      </c>
      <c r="G16" s="111" t="b">
        <v>0</v>
      </c>
    </row>
    <row r="17" spans="1:7" ht="15">
      <c r="A17" s="111" t="s">
        <v>1889</v>
      </c>
      <c r="B17" s="111">
        <v>8</v>
      </c>
      <c r="C17" s="113">
        <v>0.00896774017264671</v>
      </c>
      <c r="D17" s="111" t="s">
        <v>2029</v>
      </c>
      <c r="E17" s="111" t="b">
        <v>0</v>
      </c>
      <c r="F17" s="111" t="b">
        <v>0</v>
      </c>
      <c r="G17" s="111" t="b">
        <v>0</v>
      </c>
    </row>
    <row r="18" spans="1:7" ht="15">
      <c r="A18" s="111" t="s">
        <v>1890</v>
      </c>
      <c r="B18" s="111">
        <v>8</v>
      </c>
      <c r="C18" s="113">
        <v>0.00896774017264671</v>
      </c>
      <c r="D18" s="111" t="s">
        <v>2029</v>
      </c>
      <c r="E18" s="111" t="b">
        <v>0</v>
      </c>
      <c r="F18" s="111" t="b">
        <v>0</v>
      </c>
      <c r="G18" s="111" t="b">
        <v>0</v>
      </c>
    </row>
    <row r="19" spans="1:7" ht="15">
      <c r="A19" s="111" t="s">
        <v>1891</v>
      </c>
      <c r="B19" s="111">
        <v>7</v>
      </c>
      <c r="C19" s="113">
        <v>0.008277710685931907</v>
      </c>
      <c r="D19" s="111" t="s">
        <v>2029</v>
      </c>
      <c r="E19" s="111" t="b">
        <v>0</v>
      </c>
      <c r="F19" s="111" t="b">
        <v>0</v>
      </c>
      <c r="G19" s="111" t="b">
        <v>0</v>
      </c>
    </row>
    <row r="20" spans="1:7" ht="15">
      <c r="A20" s="111" t="s">
        <v>1892</v>
      </c>
      <c r="B20" s="111">
        <v>7</v>
      </c>
      <c r="C20" s="113">
        <v>0.008277710685931907</v>
      </c>
      <c r="D20" s="111" t="s">
        <v>2029</v>
      </c>
      <c r="E20" s="111" t="b">
        <v>0</v>
      </c>
      <c r="F20" s="111" t="b">
        <v>0</v>
      </c>
      <c r="G20" s="111" t="b">
        <v>0</v>
      </c>
    </row>
    <row r="21" spans="1:7" ht="15">
      <c r="A21" s="111" t="s">
        <v>1893</v>
      </c>
      <c r="B21" s="111">
        <v>7</v>
      </c>
      <c r="C21" s="113">
        <v>0.009363587808806287</v>
      </c>
      <c r="D21" s="111" t="s">
        <v>2029</v>
      </c>
      <c r="E21" s="111" t="b">
        <v>0</v>
      </c>
      <c r="F21" s="111" t="b">
        <v>0</v>
      </c>
      <c r="G21" s="111" t="b">
        <v>0</v>
      </c>
    </row>
    <row r="22" spans="1:7" ht="15">
      <c r="A22" s="111" t="s">
        <v>1894</v>
      </c>
      <c r="B22" s="111">
        <v>7</v>
      </c>
      <c r="C22" s="113">
        <v>0.008277710685931907</v>
      </c>
      <c r="D22" s="111" t="s">
        <v>2029</v>
      </c>
      <c r="E22" s="111" t="b">
        <v>0</v>
      </c>
      <c r="F22" s="111" t="b">
        <v>0</v>
      </c>
      <c r="G22" s="111" t="b">
        <v>0</v>
      </c>
    </row>
    <row r="23" spans="1:7" ht="15">
      <c r="A23" s="111" t="s">
        <v>1895</v>
      </c>
      <c r="B23" s="111">
        <v>7</v>
      </c>
      <c r="C23" s="113">
        <v>0.008277710685931907</v>
      </c>
      <c r="D23" s="111" t="s">
        <v>2029</v>
      </c>
      <c r="E23" s="111" t="b">
        <v>0</v>
      </c>
      <c r="F23" s="111" t="b">
        <v>0</v>
      </c>
      <c r="G23" s="111" t="b">
        <v>0</v>
      </c>
    </row>
    <row r="24" spans="1:7" ht="15">
      <c r="A24" s="111" t="s">
        <v>1896</v>
      </c>
      <c r="B24" s="111">
        <v>7</v>
      </c>
      <c r="C24" s="113">
        <v>0.009363587808806287</v>
      </c>
      <c r="D24" s="111" t="s">
        <v>2029</v>
      </c>
      <c r="E24" s="111" t="b">
        <v>0</v>
      </c>
      <c r="F24" s="111" t="b">
        <v>0</v>
      </c>
      <c r="G24" s="111" t="b">
        <v>0</v>
      </c>
    </row>
    <row r="25" spans="1:7" ht="15">
      <c r="A25" s="111" t="s">
        <v>1897</v>
      </c>
      <c r="B25" s="111">
        <v>7</v>
      </c>
      <c r="C25" s="113">
        <v>0.008277710685931907</v>
      </c>
      <c r="D25" s="111" t="s">
        <v>2029</v>
      </c>
      <c r="E25" s="111" t="b">
        <v>0</v>
      </c>
      <c r="F25" s="111" t="b">
        <v>0</v>
      </c>
      <c r="G25" s="111" t="b">
        <v>0</v>
      </c>
    </row>
    <row r="26" spans="1:7" ht="15">
      <c r="A26" s="111" t="s">
        <v>1898</v>
      </c>
      <c r="B26" s="111">
        <v>6</v>
      </c>
      <c r="C26" s="113">
        <v>0.00752159326074809</v>
      </c>
      <c r="D26" s="111" t="s">
        <v>2029</v>
      </c>
      <c r="E26" s="111" t="b">
        <v>0</v>
      </c>
      <c r="F26" s="111" t="b">
        <v>0</v>
      </c>
      <c r="G26" s="111" t="b">
        <v>0</v>
      </c>
    </row>
    <row r="27" spans="1:7" ht="15">
      <c r="A27" s="111" t="s">
        <v>1899</v>
      </c>
      <c r="B27" s="111">
        <v>6</v>
      </c>
      <c r="C27" s="113">
        <v>0.00752159326074809</v>
      </c>
      <c r="D27" s="111" t="s">
        <v>2029</v>
      </c>
      <c r="E27" s="111" t="b">
        <v>0</v>
      </c>
      <c r="F27" s="111" t="b">
        <v>0</v>
      </c>
      <c r="G27" s="111" t="b">
        <v>0</v>
      </c>
    </row>
    <row r="28" spans="1:7" ht="15">
      <c r="A28" s="111" t="s">
        <v>1900</v>
      </c>
      <c r="B28" s="111">
        <v>6</v>
      </c>
      <c r="C28" s="113">
        <v>0.008643193636898925</v>
      </c>
      <c r="D28" s="111" t="s">
        <v>2029</v>
      </c>
      <c r="E28" s="111" t="b">
        <v>0</v>
      </c>
      <c r="F28" s="111" t="b">
        <v>0</v>
      </c>
      <c r="G28" s="111" t="b">
        <v>0</v>
      </c>
    </row>
    <row r="29" spans="1:7" ht="15">
      <c r="A29" s="111" t="s">
        <v>1901</v>
      </c>
      <c r="B29" s="111">
        <v>6</v>
      </c>
      <c r="C29" s="113">
        <v>0.00752159326074809</v>
      </c>
      <c r="D29" s="111" t="s">
        <v>2029</v>
      </c>
      <c r="E29" s="111" t="b">
        <v>0</v>
      </c>
      <c r="F29" s="111" t="b">
        <v>0</v>
      </c>
      <c r="G29" s="111" t="b">
        <v>0</v>
      </c>
    </row>
    <row r="30" spans="1:7" ht="15">
      <c r="A30" s="111" t="s">
        <v>1902</v>
      </c>
      <c r="B30" s="111">
        <v>6</v>
      </c>
      <c r="C30" s="113">
        <v>0.00752159326074809</v>
      </c>
      <c r="D30" s="111" t="s">
        <v>2029</v>
      </c>
      <c r="E30" s="111" t="b">
        <v>0</v>
      </c>
      <c r="F30" s="111" t="b">
        <v>0</v>
      </c>
      <c r="G30" s="111" t="b">
        <v>0</v>
      </c>
    </row>
    <row r="31" spans="1:7" ht="15">
      <c r="A31" s="111" t="s">
        <v>1903</v>
      </c>
      <c r="B31" s="111">
        <v>6</v>
      </c>
      <c r="C31" s="113">
        <v>0.00752159326074809</v>
      </c>
      <c r="D31" s="111" t="s">
        <v>2029</v>
      </c>
      <c r="E31" s="111" t="b">
        <v>0</v>
      </c>
      <c r="F31" s="111" t="b">
        <v>0</v>
      </c>
      <c r="G31" s="111" t="b">
        <v>0</v>
      </c>
    </row>
    <row r="32" spans="1:7" ht="15">
      <c r="A32" s="111" t="s">
        <v>1904</v>
      </c>
      <c r="B32" s="111">
        <v>6</v>
      </c>
      <c r="C32" s="113">
        <v>0.00752159326074809</v>
      </c>
      <c r="D32" s="111" t="s">
        <v>2029</v>
      </c>
      <c r="E32" s="111" t="b">
        <v>0</v>
      </c>
      <c r="F32" s="111" t="b">
        <v>0</v>
      </c>
      <c r="G32" s="111" t="b">
        <v>0</v>
      </c>
    </row>
    <row r="33" spans="1:7" ht="15">
      <c r="A33" s="111" t="s">
        <v>1905</v>
      </c>
      <c r="B33" s="111">
        <v>5</v>
      </c>
      <c r="C33" s="113">
        <v>0.006688277006290205</v>
      </c>
      <c r="D33" s="111" t="s">
        <v>2029</v>
      </c>
      <c r="E33" s="111" t="b">
        <v>0</v>
      </c>
      <c r="F33" s="111" t="b">
        <v>0</v>
      </c>
      <c r="G33" s="111" t="b">
        <v>0</v>
      </c>
    </row>
    <row r="34" spans="1:7" ht="15">
      <c r="A34" s="111" t="s">
        <v>1906</v>
      </c>
      <c r="B34" s="111">
        <v>5</v>
      </c>
      <c r="C34" s="113">
        <v>0.006688277006290205</v>
      </c>
      <c r="D34" s="111" t="s">
        <v>2029</v>
      </c>
      <c r="E34" s="111" t="b">
        <v>0</v>
      </c>
      <c r="F34" s="111" t="b">
        <v>0</v>
      </c>
      <c r="G34" s="111" t="b">
        <v>0</v>
      </c>
    </row>
    <row r="35" spans="1:7" ht="15">
      <c r="A35" s="111" t="s">
        <v>1907</v>
      </c>
      <c r="B35" s="111">
        <v>5</v>
      </c>
      <c r="C35" s="113">
        <v>0.006688277006290205</v>
      </c>
      <c r="D35" s="111" t="s">
        <v>2029</v>
      </c>
      <c r="E35" s="111" t="b">
        <v>0</v>
      </c>
      <c r="F35" s="111" t="b">
        <v>0</v>
      </c>
      <c r="G35" s="111" t="b">
        <v>0</v>
      </c>
    </row>
    <row r="36" spans="1:7" ht="15">
      <c r="A36" s="111" t="s">
        <v>1908</v>
      </c>
      <c r="B36" s="111">
        <v>5</v>
      </c>
      <c r="C36" s="113">
        <v>0.006688277006290205</v>
      </c>
      <c r="D36" s="111" t="s">
        <v>2029</v>
      </c>
      <c r="E36" s="111" t="b">
        <v>0</v>
      </c>
      <c r="F36" s="111" t="b">
        <v>0</v>
      </c>
      <c r="G36" s="111" t="b">
        <v>0</v>
      </c>
    </row>
    <row r="37" spans="1:7" ht="15">
      <c r="A37" s="111" t="s">
        <v>1909</v>
      </c>
      <c r="B37" s="111">
        <v>5</v>
      </c>
      <c r="C37" s="113">
        <v>0.006688277006290205</v>
      </c>
      <c r="D37" s="111" t="s">
        <v>2029</v>
      </c>
      <c r="E37" s="111" t="b">
        <v>0</v>
      </c>
      <c r="F37" s="111" t="b">
        <v>0</v>
      </c>
      <c r="G37" s="111" t="b">
        <v>0</v>
      </c>
    </row>
    <row r="38" spans="1:7" ht="15">
      <c r="A38" s="111" t="s">
        <v>1910</v>
      </c>
      <c r="B38" s="111">
        <v>5</v>
      </c>
      <c r="C38" s="113">
        <v>0.006688277006290205</v>
      </c>
      <c r="D38" s="111" t="s">
        <v>2029</v>
      </c>
      <c r="E38" s="111" t="b">
        <v>0</v>
      </c>
      <c r="F38" s="111" t="b">
        <v>0</v>
      </c>
      <c r="G38" s="111" t="b">
        <v>0</v>
      </c>
    </row>
    <row r="39" spans="1:7" ht="15">
      <c r="A39" s="111" t="s">
        <v>1911</v>
      </c>
      <c r="B39" s="111">
        <v>5</v>
      </c>
      <c r="C39" s="113">
        <v>0.006688277006290205</v>
      </c>
      <c r="D39" s="111" t="s">
        <v>2029</v>
      </c>
      <c r="E39" s="111" t="b">
        <v>0</v>
      </c>
      <c r="F39" s="111" t="b">
        <v>0</v>
      </c>
      <c r="G39" s="111" t="b">
        <v>0</v>
      </c>
    </row>
    <row r="40" spans="1:7" ht="15">
      <c r="A40" s="111" t="s">
        <v>1912</v>
      </c>
      <c r="B40" s="111">
        <v>5</v>
      </c>
      <c r="C40" s="113">
        <v>0.006688277006290205</v>
      </c>
      <c r="D40" s="111" t="s">
        <v>2029</v>
      </c>
      <c r="E40" s="111" t="b">
        <v>0</v>
      </c>
      <c r="F40" s="111" t="b">
        <v>0</v>
      </c>
      <c r="G40" s="111" t="b">
        <v>0</v>
      </c>
    </row>
    <row r="41" spans="1:7" ht="15">
      <c r="A41" s="111" t="s">
        <v>1913</v>
      </c>
      <c r="B41" s="111">
        <v>5</v>
      </c>
      <c r="C41" s="113">
        <v>0.006688277006290205</v>
      </c>
      <c r="D41" s="111" t="s">
        <v>2029</v>
      </c>
      <c r="E41" s="111" t="b">
        <v>0</v>
      </c>
      <c r="F41" s="111" t="b">
        <v>0</v>
      </c>
      <c r="G41" s="111" t="b">
        <v>0</v>
      </c>
    </row>
    <row r="42" spans="1:7" ht="15">
      <c r="A42" s="111" t="s">
        <v>1914</v>
      </c>
      <c r="B42" s="111">
        <v>4</v>
      </c>
      <c r="C42" s="113">
        <v>0.006292654512107987</v>
      </c>
      <c r="D42" s="111" t="s">
        <v>2029</v>
      </c>
      <c r="E42" s="111" t="b">
        <v>0</v>
      </c>
      <c r="F42" s="111" t="b">
        <v>0</v>
      </c>
      <c r="G42" s="111" t="b">
        <v>0</v>
      </c>
    </row>
    <row r="43" spans="1:7" ht="15">
      <c r="A43" s="111" t="s">
        <v>1915</v>
      </c>
      <c r="B43" s="111">
        <v>4</v>
      </c>
      <c r="C43" s="113">
        <v>0.005762129091265949</v>
      </c>
      <c r="D43" s="111" t="s">
        <v>2029</v>
      </c>
      <c r="E43" s="111" t="b">
        <v>0</v>
      </c>
      <c r="F43" s="111" t="b">
        <v>0</v>
      </c>
      <c r="G43" s="111" t="b">
        <v>0</v>
      </c>
    </row>
    <row r="44" spans="1:7" ht="15">
      <c r="A44" s="111" t="s">
        <v>1916</v>
      </c>
      <c r="B44" s="111">
        <v>4</v>
      </c>
      <c r="C44" s="113">
        <v>0.005762129091265949</v>
      </c>
      <c r="D44" s="111" t="s">
        <v>2029</v>
      </c>
      <c r="E44" s="111" t="b">
        <v>0</v>
      </c>
      <c r="F44" s="111" t="b">
        <v>0</v>
      </c>
      <c r="G44" s="111" t="b">
        <v>0</v>
      </c>
    </row>
    <row r="45" spans="1:7" ht="15">
      <c r="A45" s="111" t="s">
        <v>1917</v>
      </c>
      <c r="B45" s="111">
        <v>4</v>
      </c>
      <c r="C45" s="113">
        <v>0.005762129091265949</v>
      </c>
      <c r="D45" s="111" t="s">
        <v>2029</v>
      </c>
      <c r="E45" s="111" t="b">
        <v>0</v>
      </c>
      <c r="F45" s="111" t="b">
        <v>0</v>
      </c>
      <c r="G45" s="111" t="b">
        <v>0</v>
      </c>
    </row>
    <row r="46" spans="1:7" ht="15">
      <c r="A46" s="111" t="s">
        <v>1918</v>
      </c>
      <c r="B46" s="111">
        <v>4</v>
      </c>
      <c r="C46" s="113">
        <v>0.005762129091265949</v>
      </c>
      <c r="D46" s="111" t="s">
        <v>2029</v>
      </c>
      <c r="E46" s="111" t="b">
        <v>0</v>
      </c>
      <c r="F46" s="111" t="b">
        <v>0</v>
      </c>
      <c r="G46" s="111" t="b">
        <v>0</v>
      </c>
    </row>
    <row r="47" spans="1:7" ht="15">
      <c r="A47" s="111" t="s">
        <v>1919</v>
      </c>
      <c r="B47" s="111">
        <v>4</v>
      </c>
      <c r="C47" s="113">
        <v>0.005762129091265949</v>
      </c>
      <c r="D47" s="111" t="s">
        <v>2029</v>
      </c>
      <c r="E47" s="111" t="b">
        <v>0</v>
      </c>
      <c r="F47" s="111" t="b">
        <v>0</v>
      </c>
      <c r="G47" s="111" t="b">
        <v>0</v>
      </c>
    </row>
    <row r="48" spans="1:7" ht="15">
      <c r="A48" s="111" t="s">
        <v>1920</v>
      </c>
      <c r="B48" s="111">
        <v>4</v>
      </c>
      <c r="C48" s="113">
        <v>0.005762129091265949</v>
      </c>
      <c r="D48" s="111" t="s">
        <v>2029</v>
      </c>
      <c r="E48" s="111" t="b">
        <v>0</v>
      </c>
      <c r="F48" s="111" t="b">
        <v>0</v>
      </c>
      <c r="G48" s="111" t="b">
        <v>0</v>
      </c>
    </row>
    <row r="49" spans="1:7" ht="15">
      <c r="A49" s="111" t="s">
        <v>1921</v>
      </c>
      <c r="B49" s="111">
        <v>4</v>
      </c>
      <c r="C49" s="113">
        <v>0.005762129091265949</v>
      </c>
      <c r="D49" s="111" t="s">
        <v>2029</v>
      </c>
      <c r="E49" s="111" t="b">
        <v>0</v>
      </c>
      <c r="F49" s="111" t="b">
        <v>0</v>
      </c>
      <c r="G49" s="111" t="b">
        <v>0</v>
      </c>
    </row>
    <row r="50" spans="1:7" ht="15">
      <c r="A50" s="111" t="s">
        <v>1922</v>
      </c>
      <c r="B50" s="111">
        <v>4</v>
      </c>
      <c r="C50" s="113">
        <v>0.005762129091265949</v>
      </c>
      <c r="D50" s="111" t="s">
        <v>2029</v>
      </c>
      <c r="E50" s="111" t="b">
        <v>0</v>
      </c>
      <c r="F50" s="111" t="b">
        <v>0</v>
      </c>
      <c r="G50" s="111" t="b">
        <v>0</v>
      </c>
    </row>
    <row r="51" spans="1:7" ht="15">
      <c r="A51" s="111" t="s">
        <v>1923</v>
      </c>
      <c r="B51" s="111">
        <v>4</v>
      </c>
      <c r="C51" s="113">
        <v>0.005762129091265949</v>
      </c>
      <c r="D51" s="111" t="s">
        <v>2029</v>
      </c>
      <c r="E51" s="111" t="b">
        <v>0</v>
      </c>
      <c r="F51" s="111" t="b">
        <v>0</v>
      </c>
      <c r="G51" s="111" t="b">
        <v>0</v>
      </c>
    </row>
    <row r="52" spans="1:7" ht="15">
      <c r="A52" s="111" t="s">
        <v>1924</v>
      </c>
      <c r="B52" s="111">
        <v>4</v>
      </c>
      <c r="C52" s="113">
        <v>0.005762129091265949</v>
      </c>
      <c r="D52" s="111" t="s">
        <v>2029</v>
      </c>
      <c r="E52" s="111" t="b">
        <v>0</v>
      </c>
      <c r="F52" s="111" t="b">
        <v>0</v>
      </c>
      <c r="G52" s="111" t="b">
        <v>0</v>
      </c>
    </row>
    <row r="53" spans="1:7" ht="15">
      <c r="A53" s="111" t="s">
        <v>1925</v>
      </c>
      <c r="B53" s="111">
        <v>4</v>
      </c>
      <c r="C53" s="113">
        <v>0.005762129091265949</v>
      </c>
      <c r="D53" s="111" t="s">
        <v>2029</v>
      </c>
      <c r="E53" s="111" t="b">
        <v>0</v>
      </c>
      <c r="F53" s="111" t="b">
        <v>0</v>
      </c>
      <c r="G53" s="111" t="b">
        <v>0</v>
      </c>
    </row>
    <row r="54" spans="1:7" ht="15">
      <c r="A54" s="111" t="s">
        <v>1926</v>
      </c>
      <c r="B54" s="111">
        <v>4</v>
      </c>
      <c r="C54" s="113">
        <v>0.005762129091265949</v>
      </c>
      <c r="D54" s="111" t="s">
        <v>2029</v>
      </c>
      <c r="E54" s="111" t="b">
        <v>0</v>
      </c>
      <c r="F54" s="111" t="b">
        <v>0</v>
      </c>
      <c r="G54" s="111" t="b">
        <v>0</v>
      </c>
    </row>
    <row r="55" spans="1:7" ht="15">
      <c r="A55" s="111" t="s">
        <v>1927</v>
      </c>
      <c r="B55" s="111">
        <v>4</v>
      </c>
      <c r="C55" s="113">
        <v>0.005762129091265949</v>
      </c>
      <c r="D55" s="111" t="s">
        <v>2029</v>
      </c>
      <c r="E55" s="111" t="b">
        <v>0</v>
      </c>
      <c r="F55" s="111" t="b">
        <v>0</v>
      </c>
      <c r="G55" s="111" t="b">
        <v>0</v>
      </c>
    </row>
    <row r="56" spans="1:7" ht="15">
      <c r="A56" s="111" t="s">
        <v>1928</v>
      </c>
      <c r="B56" s="111">
        <v>4</v>
      </c>
      <c r="C56" s="113">
        <v>0.005762129091265949</v>
      </c>
      <c r="D56" s="111" t="s">
        <v>2029</v>
      </c>
      <c r="E56" s="111" t="b">
        <v>0</v>
      </c>
      <c r="F56" s="111" t="b">
        <v>0</v>
      </c>
      <c r="G56" s="111" t="b">
        <v>0</v>
      </c>
    </row>
    <row r="57" spans="1:7" ht="15">
      <c r="A57" s="111" t="s">
        <v>1929</v>
      </c>
      <c r="B57" s="111">
        <v>4</v>
      </c>
      <c r="C57" s="113">
        <v>0.005762129091265949</v>
      </c>
      <c r="D57" s="111" t="s">
        <v>2029</v>
      </c>
      <c r="E57" s="111" t="b">
        <v>0</v>
      </c>
      <c r="F57" s="111" t="b">
        <v>0</v>
      </c>
      <c r="G57" s="111" t="b">
        <v>0</v>
      </c>
    </row>
    <row r="58" spans="1:7" ht="15">
      <c r="A58" s="111" t="s">
        <v>1930</v>
      </c>
      <c r="B58" s="111">
        <v>4</v>
      </c>
      <c r="C58" s="113">
        <v>0.005762129091265949</v>
      </c>
      <c r="D58" s="111" t="s">
        <v>2029</v>
      </c>
      <c r="E58" s="111" t="b">
        <v>0</v>
      </c>
      <c r="F58" s="111" t="b">
        <v>0</v>
      </c>
      <c r="G58" s="111" t="b">
        <v>0</v>
      </c>
    </row>
    <row r="59" spans="1:7" ht="15">
      <c r="A59" s="111" t="s">
        <v>1931</v>
      </c>
      <c r="B59" s="111">
        <v>4</v>
      </c>
      <c r="C59" s="113">
        <v>0.005762129091265949</v>
      </c>
      <c r="D59" s="111" t="s">
        <v>2029</v>
      </c>
      <c r="E59" s="111" t="b">
        <v>0</v>
      </c>
      <c r="F59" s="111" t="b">
        <v>0</v>
      </c>
      <c r="G59" s="111" t="b">
        <v>0</v>
      </c>
    </row>
    <row r="60" spans="1:7" ht="15">
      <c r="A60" s="111" t="s">
        <v>1932</v>
      </c>
      <c r="B60" s="111">
        <v>4</v>
      </c>
      <c r="C60" s="113">
        <v>0.005762129091265949</v>
      </c>
      <c r="D60" s="111" t="s">
        <v>2029</v>
      </c>
      <c r="E60" s="111" t="b">
        <v>0</v>
      </c>
      <c r="F60" s="111" t="b">
        <v>0</v>
      </c>
      <c r="G60" s="111" t="b">
        <v>0</v>
      </c>
    </row>
    <row r="61" spans="1:7" ht="15">
      <c r="A61" s="111" t="s">
        <v>1933</v>
      </c>
      <c r="B61" s="111">
        <v>4</v>
      </c>
      <c r="C61" s="113">
        <v>0.005762129091265949</v>
      </c>
      <c r="D61" s="111" t="s">
        <v>2029</v>
      </c>
      <c r="E61" s="111" t="b">
        <v>0</v>
      </c>
      <c r="F61" s="111" t="b">
        <v>0</v>
      </c>
      <c r="G61" s="111" t="b">
        <v>0</v>
      </c>
    </row>
    <row r="62" spans="1:7" ht="15">
      <c r="A62" s="111" t="s">
        <v>1934</v>
      </c>
      <c r="B62" s="111">
        <v>3</v>
      </c>
      <c r="C62" s="113">
        <v>0.0047194908840809905</v>
      </c>
      <c r="D62" s="111" t="s">
        <v>2029</v>
      </c>
      <c r="E62" s="111" t="b">
        <v>0</v>
      </c>
      <c r="F62" s="111" t="b">
        <v>0</v>
      </c>
      <c r="G62" s="111" t="b">
        <v>0</v>
      </c>
    </row>
    <row r="63" spans="1:7" ht="15">
      <c r="A63" s="111" t="s">
        <v>1935</v>
      </c>
      <c r="B63" s="111">
        <v>3</v>
      </c>
      <c r="C63" s="113">
        <v>0.0047194908840809905</v>
      </c>
      <c r="D63" s="111" t="s">
        <v>2029</v>
      </c>
      <c r="E63" s="111" t="b">
        <v>0</v>
      </c>
      <c r="F63" s="111" t="b">
        <v>0</v>
      </c>
      <c r="G63" s="111" t="b">
        <v>0</v>
      </c>
    </row>
    <row r="64" spans="1:7" ht="15">
      <c r="A64" s="111" t="s">
        <v>1936</v>
      </c>
      <c r="B64" s="111">
        <v>3</v>
      </c>
      <c r="C64" s="113">
        <v>0.0047194908840809905</v>
      </c>
      <c r="D64" s="111" t="s">
        <v>2029</v>
      </c>
      <c r="E64" s="111" t="b">
        <v>0</v>
      </c>
      <c r="F64" s="111" t="b">
        <v>0</v>
      </c>
      <c r="G64" s="111" t="b">
        <v>0</v>
      </c>
    </row>
    <row r="65" spans="1:7" ht="15">
      <c r="A65" s="111" t="s">
        <v>1937</v>
      </c>
      <c r="B65" s="111">
        <v>3</v>
      </c>
      <c r="C65" s="113">
        <v>0.0047194908840809905</v>
      </c>
      <c r="D65" s="111" t="s">
        <v>2029</v>
      </c>
      <c r="E65" s="111" t="b">
        <v>0</v>
      </c>
      <c r="F65" s="111" t="b">
        <v>0</v>
      </c>
      <c r="G65" s="111" t="b">
        <v>0</v>
      </c>
    </row>
    <row r="66" spans="1:7" ht="15">
      <c r="A66" s="111" t="s">
        <v>1938</v>
      </c>
      <c r="B66" s="111">
        <v>3</v>
      </c>
      <c r="C66" s="113">
        <v>0.0047194908840809905</v>
      </c>
      <c r="D66" s="111" t="s">
        <v>2029</v>
      </c>
      <c r="E66" s="111" t="b">
        <v>0</v>
      </c>
      <c r="F66" s="111" t="b">
        <v>0</v>
      </c>
      <c r="G66" s="111" t="b">
        <v>0</v>
      </c>
    </row>
    <row r="67" spans="1:7" ht="15">
      <c r="A67" s="111" t="s">
        <v>1939</v>
      </c>
      <c r="B67" s="111">
        <v>3</v>
      </c>
      <c r="C67" s="113">
        <v>0.0047194908840809905</v>
      </c>
      <c r="D67" s="111" t="s">
        <v>2029</v>
      </c>
      <c r="E67" s="111" t="b">
        <v>0</v>
      </c>
      <c r="F67" s="111" t="b">
        <v>0</v>
      </c>
      <c r="G67" s="111" t="b">
        <v>0</v>
      </c>
    </row>
    <row r="68" spans="1:7" ht="15">
      <c r="A68" s="111" t="s">
        <v>1940</v>
      </c>
      <c r="B68" s="111">
        <v>3</v>
      </c>
      <c r="C68" s="113">
        <v>0.0047194908840809905</v>
      </c>
      <c r="D68" s="111" t="s">
        <v>2029</v>
      </c>
      <c r="E68" s="111" t="b">
        <v>0</v>
      </c>
      <c r="F68" s="111" t="b">
        <v>0</v>
      </c>
      <c r="G68" s="111" t="b">
        <v>0</v>
      </c>
    </row>
    <row r="69" spans="1:7" ht="15">
      <c r="A69" s="111" t="s">
        <v>1941</v>
      </c>
      <c r="B69" s="111">
        <v>3</v>
      </c>
      <c r="C69" s="113">
        <v>0.0047194908840809905</v>
      </c>
      <c r="D69" s="111" t="s">
        <v>2029</v>
      </c>
      <c r="E69" s="111" t="b">
        <v>0</v>
      </c>
      <c r="F69" s="111" t="b">
        <v>0</v>
      </c>
      <c r="G69" s="111" t="b">
        <v>0</v>
      </c>
    </row>
    <row r="70" spans="1:7" ht="15">
      <c r="A70" s="111" t="s">
        <v>1942</v>
      </c>
      <c r="B70" s="111">
        <v>3</v>
      </c>
      <c r="C70" s="113">
        <v>0.0047194908840809905</v>
      </c>
      <c r="D70" s="111" t="s">
        <v>2029</v>
      </c>
      <c r="E70" s="111" t="b">
        <v>0</v>
      </c>
      <c r="F70" s="111" t="b">
        <v>0</v>
      </c>
      <c r="G70" s="111" t="b">
        <v>0</v>
      </c>
    </row>
    <row r="71" spans="1:7" ht="15">
      <c r="A71" s="111" t="s">
        <v>1943</v>
      </c>
      <c r="B71" s="111">
        <v>3</v>
      </c>
      <c r="C71" s="113">
        <v>0.0047194908840809905</v>
      </c>
      <c r="D71" s="111" t="s">
        <v>2029</v>
      </c>
      <c r="E71" s="111" t="b">
        <v>0</v>
      </c>
      <c r="F71" s="111" t="b">
        <v>0</v>
      </c>
      <c r="G71" s="111" t="b">
        <v>0</v>
      </c>
    </row>
    <row r="72" spans="1:7" ht="15">
      <c r="A72" s="111" t="s">
        <v>1944</v>
      </c>
      <c r="B72" s="111">
        <v>3</v>
      </c>
      <c r="C72" s="113">
        <v>0.0047194908840809905</v>
      </c>
      <c r="D72" s="111" t="s">
        <v>2029</v>
      </c>
      <c r="E72" s="111" t="b">
        <v>0</v>
      </c>
      <c r="F72" s="111" t="b">
        <v>0</v>
      </c>
      <c r="G72" s="111" t="b">
        <v>0</v>
      </c>
    </row>
    <row r="73" spans="1:7" ht="15">
      <c r="A73" s="111" t="s">
        <v>1945</v>
      </c>
      <c r="B73" s="111">
        <v>3</v>
      </c>
      <c r="C73" s="113">
        <v>0.0047194908840809905</v>
      </c>
      <c r="D73" s="111" t="s">
        <v>2029</v>
      </c>
      <c r="E73" s="111" t="b">
        <v>0</v>
      </c>
      <c r="F73" s="111" t="b">
        <v>0</v>
      </c>
      <c r="G73" s="111" t="b">
        <v>0</v>
      </c>
    </row>
    <row r="74" spans="1:7" ht="15">
      <c r="A74" s="111" t="s">
        <v>1946</v>
      </c>
      <c r="B74" s="111">
        <v>3</v>
      </c>
      <c r="C74" s="113">
        <v>0.0047194908840809905</v>
      </c>
      <c r="D74" s="111" t="s">
        <v>2029</v>
      </c>
      <c r="E74" s="111" t="b">
        <v>0</v>
      </c>
      <c r="F74" s="111" t="b">
        <v>0</v>
      </c>
      <c r="G74" s="111" t="b">
        <v>0</v>
      </c>
    </row>
    <row r="75" spans="1:7" ht="15">
      <c r="A75" s="111" t="s">
        <v>1947</v>
      </c>
      <c r="B75" s="111">
        <v>3</v>
      </c>
      <c r="C75" s="113">
        <v>0.0047194908840809905</v>
      </c>
      <c r="D75" s="111" t="s">
        <v>2029</v>
      </c>
      <c r="E75" s="111" t="b">
        <v>0</v>
      </c>
      <c r="F75" s="111" t="b">
        <v>0</v>
      </c>
      <c r="G75" s="111" t="b">
        <v>0</v>
      </c>
    </row>
    <row r="76" spans="1:7" ht="15">
      <c r="A76" s="111" t="s">
        <v>1948</v>
      </c>
      <c r="B76" s="111">
        <v>3</v>
      </c>
      <c r="C76" s="113">
        <v>0.0047194908840809905</v>
      </c>
      <c r="D76" s="111" t="s">
        <v>2029</v>
      </c>
      <c r="E76" s="111" t="b">
        <v>0</v>
      </c>
      <c r="F76" s="111" t="b">
        <v>0</v>
      </c>
      <c r="G76" s="111" t="b">
        <v>0</v>
      </c>
    </row>
    <row r="77" spans="1:7" ht="15">
      <c r="A77" s="111" t="s">
        <v>1949</v>
      </c>
      <c r="B77" s="111">
        <v>3</v>
      </c>
      <c r="C77" s="113">
        <v>0.0047194908840809905</v>
      </c>
      <c r="D77" s="111" t="s">
        <v>2029</v>
      </c>
      <c r="E77" s="111" t="b">
        <v>0</v>
      </c>
      <c r="F77" s="111" t="b">
        <v>0</v>
      </c>
      <c r="G77" s="111" t="b">
        <v>0</v>
      </c>
    </row>
    <row r="78" spans="1:7" ht="15">
      <c r="A78" s="111" t="s">
        <v>1950</v>
      </c>
      <c r="B78" s="111">
        <v>3</v>
      </c>
      <c r="C78" s="113">
        <v>0.005280291072156409</v>
      </c>
      <c r="D78" s="111" t="s">
        <v>2029</v>
      </c>
      <c r="E78" s="111" t="b">
        <v>0</v>
      </c>
      <c r="F78" s="111" t="b">
        <v>0</v>
      </c>
      <c r="G78" s="111" t="b">
        <v>0</v>
      </c>
    </row>
    <row r="79" spans="1:7" ht="15">
      <c r="A79" s="111" t="s">
        <v>1951</v>
      </c>
      <c r="B79" s="111">
        <v>3</v>
      </c>
      <c r="C79" s="113">
        <v>0.0047194908840809905</v>
      </c>
      <c r="D79" s="111" t="s">
        <v>2029</v>
      </c>
      <c r="E79" s="111" t="b">
        <v>0</v>
      </c>
      <c r="F79" s="111" t="b">
        <v>0</v>
      </c>
      <c r="G79" s="111" t="b">
        <v>0</v>
      </c>
    </row>
    <row r="80" spans="1:7" ht="15">
      <c r="A80" s="111" t="s">
        <v>1952</v>
      </c>
      <c r="B80" s="111">
        <v>3</v>
      </c>
      <c r="C80" s="113">
        <v>0.0047194908840809905</v>
      </c>
      <c r="D80" s="111" t="s">
        <v>2029</v>
      </c>
      <c r="E80" s="111" t="b">
        <v>0</v>
      </c>
      <c r="F80" s="111" t="b">
        <v>0</v>
      </c>
      <c r="G80" s="111" t="b">
        <v>0</v>
      </c>
    </row>
    <row r="81" spans="1:7" ht="15">
      <c r="A81" s="111" t="s">
        <v>1953</v>
      </c>
      <c r="B81" s="111">
        <v>3</v>
      </c>
      <c r="C81" s="113">
        <v>0.0047194908840809905</v>
      </c>
      <c r="D81" s="111" t="s">
        <v>2029</v>
      </c>
      <c r="E81" s="111" t="b">
        <v>0</v>
      </c>
      <c r="F81" s="111" t="b">
        <v>0</v>
      </c>
      <c r="G81" s="111" t="b">
        <v>0</v>
      </c>
    </row>
    <row r="82" spans="1:7" ht="15">
      <c r="A82" s="111" t="s">
        <v>1954</v>
      </c>
      <c r="B82" s="111">
        <v>3</v>
      </c>
      <c r="C82" s="113">
        <v>0.0047194908840809905</v>
      </c>
      <c r="D82" s="111" t="s">
        <v>2029</v>
      </c>
      <c r="E82" s="111" t="b">
        <v>0</v>
      </c>
      <c r="F82" s="111" t="b">
        <v>0</v>
      </c>
      <c r="G82" s="111" t="b">
        <v>0</v>
      </c>
    </row>
    <row r="83" spans="1:7" ht="15">
      <c r="A83" s="111" t="s">
        <v>1955</v>
      </c>
      <c r="B83" s="111">
        <v>3</v>
      </c>
      <c r="C83" s="113">
        <v>0.0047194908840809905</v>
      </c>
      <c r="D83" s="111" t="s">
        <v>2029</v>
      </c>
      <c r="E83" s="111" t="b">
        <v>0</v>
      </c>
      <c r="F83" s="111" t="b">
        <v>0</v>
      </c>
      <c r="G83" s="111" t="b">
        <v>0</v>
      </c>
    </row>
    <row r="84" spans="1:7" ht="15">
      <c r="A84" s="111" t="s">
        <v>1956</v>
      </c>
      <c r="B84" s="111">
        <v>3</v>
      </c>
      <c r="C84" s="113">
        <v>0.0047194908840809905</v>
      </c>
      <c r="D84" s="111" t="s">
        <v>2029</v>
      </c>
      <c r="E84" s="111" t="b">
        <v>0</v>
      </c>
      <c r="F84" s="111" t="b">
        <v>0</v>
      </c>
      <c r="G84" s="111" t="b">
        <v>0</v>
      </c>
    </row>
    <row r="85" spans="1:7" ht="15">
      <c r="A85" s="111" t="s">
        <v>1957</v>
      </c>
      <c r="B85" s="111">
        <v>3</v>
      </c>
      <c r="C85" s="113">
        <v>0.0047194908840809905</v>
      </c>
      <c r="D85" s="111" t="s">
        <v>2029</v>
      </c>
      <c r="E85" s="111" t="b">
        <v>0</v>
      </c>
      <c r="F85" s="111" t="b">
        <v>0</v>
      </c>
      <c r="G85" s="111" t="b">
        <v>0</v>
      </c>
    </row>
    <row r="86" spans="1:7" ht="15">
      <c r="A86" s="111" t="s">
        <v>1958</v>
      </c>
      <c r="B86" s="111">
        <v>3</v>
      </c>
      <c r="C86" s="113">
        <v>0.0047194908840809905</v>
      </c>
      <c r="D86" s="111" t="s">
        <v>2029</v>
      </c>
      <c r="E86" s="111" t="b">
        <v>0</v>
      </c>
      <c r="F86" s="111" t="b">
        <v>0</v>
      </c>
      <c r="G86" s="111" t="b">
        <v>0</v>
      </c>
    </row>
    <row r="87" spans="1:7" ht="15">
      <c r="A87" s="111" t="s">
        <v>1959</v>
      </c>
      <c r="B87" s="111">
        <v>3</v>
      </c>
      <c r="C87" s="113">
        <v>0.0047194908840809905</v>
      </c>
      <c r="D87" s="111" t="s">
        <v>2029</v>
      </c>
      <c r="E87" s="111" t="b">
        <v>0</v>
      </c>
      <c r="F87" s="111" t="b">
        <v>0</v>
      </c>
      <c r="G87" s="111" t="b">
        <v>0</v>
      </c>
    </row>
    <row r="88" spans="1:7" ht="15">
      <c r="A88" s="111" t="s">
        <v>1960</v>
      </c>
      <c r="B88" s="111">
        <v>3</v>
      </c>
      <c r="C88" s="113">
        <v>0.0047194908840809905</v>
      </c>
      <c r="D88" s="111" t="s">
        <v>2029</v>
      </c>
      <c r="E88" s="111" t="b">
        <v>0</v>
      </c>
      <c r="F88" s="111" t="b">
        <v>0</v>
      </c>
      <c r="G88" s="111" t="b">
        <v>0</v>
      </c>
    </row>
    <row r="89" spans="1:7" ht="15">
      <c r="A89" s="111" t="s">
        <v>1961</v>
      </c>
      <c r="B89" s="111">
        <v>3</v>
      </c>
      <c r="C89" s="113">
        <v>0.0047194908840809905</v>
      </c>
      <c r="D89" s="111" t="s">
        <v>2029</v>
      </c>
      <c r="E89" s="111" t="b">
        <v>0</v>
      </c>
      <c r="F89" s="111" t="b">
        <v>0</v>
      </c>
      <c r="G89" s="111" t="b">
        <v>0</v>
      </c>
    </row>
    <row r="90" spans="1:7" ht="15">
      <c r="A90" s="111" t="s">
        <v>1962</v>
      </c>
      <c r="B90" s="111">
        <v>2</v>
      </c>
      <c r="C90" s="113">
        <v>0.0035201940481042727</v>
      </c>
      <c r="D90" s="111" t="s">
        <v>2029</v>
      </c>
      <c r="E90" s="111" t="b">
        <v>0</v>
      </c>
      <c r="F90" s="111" t="b">
        <v>0</v>
      </c>
      <c r="G90" s="111" t="b">
        <v>0</v>
      </c>
    </row>
    <row r="91" spans="1:7" ht="15">
      <c r="A91" s="111" t="s">
        <v>1963</v>
      </c>
      <c r="B91" s="111">
        <v>2</v>
      </c>
      <c r="C91" s="113">
        <v>0.0035201940481042727</v>
      </c>
      <c r="D91" s="111" t="s">
        <v>2029</v>
      </c>
      <c r="E91" s="111" t="b">
        <v>0</v>
      </c>
      <c r="F91" s="111" t="b">
        <v>0</v>
      </c>
      <c r="G91" s="111" t="b">
        <v>0</v>
      </c>
    </row>
    <row r="92" spans="1:7" ht="15">
      <c r="A92" s="111" t="s">
        <v>1964</v>
      </c>
      <c r="B92" s="111">
        <v>2</v>
      </c>
      <c r="C92" s="113">
        <v>0.0035201940481042727</v>
      </c>
      <c r="D92" s="111" t="s">
        <v>2029</v>
      </c>
      <c r="E92" s="111" t="b">
        <v>0</v>
      </c>
      <c r="F92" s="111" t="b">
        <v>0</v>
      </c>
      <c r="G92" s="111" t="b">
        <v>0</v>
      </c>
    </row>
    <row r="93" spans="1:7" ht="15">
      <c r="A93" s="111" t="s">
        <v>1965</v>
      </c>
      <c r="B93" s="111">
        <v>2</v>
      </c>
      <c r="C93" s="113">
        <v>0.0035201940481042727</v>
      </c>
      <c r="D93" s="111" t="s">
        <v>2029</v>
      </c>
      <c r="E93" s="111" t="b">
        <v>0</v>
      </c>
      <c r="F93" s="111" t="b">
        <v>0</v>
      </c>
      <c r="G93" s="111" t="b">
        <v>0</v>
      </c>
    </row>
    <row r="94" spans="1:7" ht="15">
      <c r="A94" s="111" t="s">
        <v>1966</v>
      </c>
      <c r="B94" s="111">
        <v>2</v>
      </c>
      <c r="C94" s="113">
        <v>0.0035201940481042727</v>
      </c>
      <c r="D94" s="111" t="s">
        <v>2029</v>
      </c>
      <c r="E94" s="111" t="b">
        <v>0</v>
      </c>
      <c r="F94" s="111" t="b">
        <v>0</v>
      </c>
      <c r="G94" s="111" t="b">
        <v>0</v>
      </c>
    </row>
    <row r="95" spans="1:7" ht="15">
      <c r="A95" s="111" t="s">
        <v>1967</v>
      </c>
      <c r="B95" s="111">
        <v>2</v>
      </c>
      <c r="C95" s="113">
        <v>0.0035201940481042727</v>
      </c>
      <c r="D95" s="111" t="s">
        <v>2029</v>
      </c>
      <c r="E95" s="111" t="b">
        <v>0</v>
      </c>
      <c r="F95" s="111" t="b">
        <v>0</v>
      </c>
      <c r="G95" s="111" t="b">
        <v>0</v>
      </c>
    </row>
    <row r="96" spans="1:7" ht="15">
      <c r="A96" s="111" t="s">
        <v>1968</v>
      </c>
      <c r="B96" s="111">
        <v>2</v>
      </c>
      <c r="C96" s="113">
        <v>0.0035201940481042727</v>
      </c>
      <c r="D96" s="111" t="s">
        <v>2029</v>
      </c>
      <c r="E96" s="111" t="b">
        <v>0</v>
      </c>
      <c r="F96" s="111" t="b">
        <v>0</v>
      </c>
      <c r="G96" s="111" t="b">
        <v>0</v>
      </c>
    </row>
    <row r="97" spans="1:7" ht="15">
      <c r="A97" s="111" t="s">
        <v>1969</v>
      </c>
      <c r="B97" s="111">
        <v>2</v>
      </c>
      <c r="C97" s="113">
        <v>0.0035201940481042727</v>
      </c>
      <c r="D97" s="111" t="s">
        <v>2029</v>
      </c>
      <c r="E97" s="111" t="b">
        <v>0</v>
      </c>
      <c r="F97" s="111" t="b">
        <v>0</v>
      </c>
      <c r="G97" s="111" t="b">
        <v>0</v>
      </c>
    </row>
    <row r="98" spans="1:7" ht="15">
      <c r="A98" s="111" t="s">
        <v>1970</v>
      </c>
      <c r="B98" s="111">
        <v>2</v>
      </c>
      <c r="C98" s="113">
        <v>0.0035201940481042727</v>
      </c>
      <c r="D98" s="111" t="s">
        <v>2029</v>
      </c>
      <c r="E98" s="111" t="b">
        <v>0</v>
      </c>
      <c r="F98" s="111" t="b">
        <v>0</v>
      </c>
      <c r="G98" s="111" t="b">
        <v>0</v>
      </c>
    </row>
    <row r="99" spans="1:7" ht="15">
      <c r="A99" s="111" t="s">
        <v>1971</v>
      </c>
      <c r="B99" s="111">
        <v>2</v>
      </c>
      <c r="C99" s="113">
        <v>0.0035201940481042727</v>
      </c>
      <c r="D99" s="111" t="s">
        <v>2029</v>
      </c>
      <c r="E99" s="111" t="b">
        <v>0</v>
      </c>
      <c r="F99" s="111" t="b">
        <v>0</v>
      </c>
      <c r="G99" s="111" t="b">
        <v>0</v>
      </c>
    </row>
    <row r="100" spans="1:7" ht="15">
      <c r="A100" s="111" t="s">
        <v>1972</v>
      </c>
      <c r="B100" s="111">
        <v>2</v>
      </c>
      <c r="C100" s="113">
        <v>0.0035201940481042727</v>
      </c>
      <c r="D100" s="111" t="s">
        <v>2029</v>
      </c>
      <c r="E100" s="111" t="b">
        <v>0</v>
      </c>
      <c r="F100" s="111" t="b">
        <v>0</v>
      </c>
      <c r="G100" s="111" t="b">
        <v>0</v>
      </c>
    </row>
    <row r="101" spans="1:7" ht="15">
      <c r="A101" s="111" t="s">
        <v>1973</v>
      </c>
      <c r="B101" s="111">
        <v>2</v>
      </c>
      <c r="C101" s="113">
        <v>0.0035201940481042727</v>
      </c>
      <c r="D101" s="111" t="s">
        <v>2029</v>
      </c>
      <c r="E101" s="111" t="b">
        <v>0</v>
      </c>
      <c r="F101" s="111" t="b">
        <v>0</v>
      </c>
      <c r="G101" s="111" t="b">
        <v>0</v>
      </c>
    </row>
    <row r="102" spans="1:7" ht="15">
      <c r="A102" s="111" t="s">
        <v>1974</v>
      </c>
      <c r="B102" s="111">
        <v>2</v>
      </c>
      <c r="C102" s="113">
        <v>0.0035201940481042727</v>
      </c>
      <c r="D102" s="111" t="s">
        <v>2029</v>
      </c>
      <c r="E102" s="111" t="b">
        <v>0</v>
      </c>
      <c r="F102" s="111" t="b">
        <v>0</v>
      </c>
      <c r="G102" s="111" t="b">
        <v>0</v>
      </c>
    </row>
    <row r="103" spans="1:7" ht="15">
      <c r="A103" s="111" t="s">
        <v>1975</v>
      </c>
      <c r="B103" s="111">
        <v>2</v>
      </c>
      <c r="C103" s="113">
        <v>0.0035201940481042727</v>
      </c>
      <c r="D103" s="111" t="s">
        <v>2029</v>
      </c>
      <c r="E103" s="111" t="b">
        <v>0</v>
      </c>
      <c r="F103" s="111" t="b">
        <v>0</v>
      </c>
      <c r="G103" s="111" t="b">
        <v>0</v>
      </c>
    </row>
    <row r="104" spans="1:7" ht="15">
      <c r="A104" s="111" t="s">
        <v>1976</v>
      </c>
      <c r="B104" s="111">
        <v>2</v>
      </c>
      <c r="C104" s="113">
        <v>0.0035201940481042727</v>
      </c>
      <c r="D104" s="111" t="s">
        <v>2029</v>
      </c>
      <c r="E104" s="111" t="b">
        <v>0</v>
      </c>
      <c r="F104" s="111" t="b">
        <v>0</v>
      </c>
      <c r="G104" s="111" t="b">
        <v>0</v>
      </c>
    </row>
    <row r="105" spans="1:7" ht="15">
      <c r="A105" s="111" t="s">
        <v>1977</v>
      </c>
      <c r="B105" s="111">
        <v>2</v>
      </c>
      <c r="C105" s="113">
        <v>0.0035201940481042727</v>
      </c>
      <c r="D105" s="111" t="s">
        <v>2029</v>
      </c>
      <c r="E105" s="111" t="b">
        <v>0</v>
      </c>
      <c r="F105" s="111" t="b">
        <v>0</v>
      </c>
      <c r="G105" s="111" t="b">
        <v>0</v>
      </c>
    </row>
    <row r="106" spans="1:7" ht="15">
      <c r="A106" s="111" t="s">
        <v>1978</v>
      </c>
      <c r="B106" s="111">
        <v>2</v>
      </c>
      <c r="C106" s="113">
        <v>0.0035201940481042727</v>
      </c>
      <c r="D106" s="111" t="s">
        <v>2029</v>
      </c>
      <c r="E106" s="111" t="b">
        <v>0</v>
      </c>
      <c r="F106" s="111" t="b">
        <v>0</v>
      </c>
      <c r="G106" s="111" t="b">
        <v>0</v>
      </c>
    </row>
    <row r="107" spans="1:7" ht="15">
      <c r="A107" s="111" t="s">
        <v>1979</v>
      </c>
      <c r="B107" s="111">
        <v>2</v>
      </c>
      <c r="C107" s="113">
        <v>0.0035201940481042727</v>
      </c>
      <c r="D107" s="111" t="s">
        <v>2029</v>
      </c>
      <c r="E107" s="111" t="b">
        <v>0</v>
      </c>
      <c r="F107" s="111" t="b">
        <v>0</v>
      </c>
      <c r="G107" s="111" t="b">
        <v>0</v>
      </c>
    </row>
    <row r="108" spans="1:7" ht="15">
      <c r="A108" s="111" t="s">
        <v>1980</v>
      </c>
      <c r="B108" s="111">
        <v>2</v>
      </c>
      <c r="C108" s="113">
        <v>0.0035201940481042727</v>
      </c>
      <c r="D108" s="111" t="s">
        <v>2029</v>
      </c>
      <c r="E108" s="111" t="b">
        <v>0</v>
      </c>
      <c r="F108" s="111" t="b">
        <v>0</v>
      </c>
      <c r="G108" s="111" t="b">
        <v>0</v>
      </c>
    </row>
    <row r="109" spans="1:7" ht="15">
      <c r="A109" s="111" t="s">
        <v>1981</v>
      </c>
      <c r="B109" s="111">
        <v>2</v>
      </c>
      <c r="C109" s="113">
        <v>0.0035201940481042727</v>
      </c>
      <c r="D109" s="111" t="s">
        <v>2029</v>
      </c>
      <c r="E109" s="111" t="b">
        <v>0</v>
      </c>
      <c r="F109" s="111" t="b">
        <v>0</v>
      </c>
      <c r="G109" s="111" t="b">
        <v>0</v>
      </c>
    </row>
    <row r="110" spans="1:7" ht="15">
      <c r="A110" s="111" t="s">
        <v>1982</v>
      </c>
      <c r="B110" s="111">
        <v>2</v>
      </c>
      <c r="C110" s="113">
        <v>0.0035201940481042727</v>
      </c>
      <c r="D110" s="111" t="s">
        <v>2029</v>
      </c>
      <c r="E110" s="111" t="b">
        <v>0</v>
      </c>
      <c r="F110" s="111" t="b">
        <v>0</v>
      </c>
      <c r="G110" s="111" t="b">
        <v>0</v>
      </c>
    </row>
    <row r="111" spans="1:7" ht="15">
      <c r="A111" s="111" t="s">
        <v>1983</v>
      </c>
      <c r="B111" s="111">
        <v>2</v>
      </c>
      <c r="C111" s="113">
        <v>0.0035201940481042727</v>
      </c>
      <c r="D111" s="111" t="s">
        <v>2029</v>
      </c>
      <c r="E111" s="111" t="b">
        <v>0</v>
      </c>
      <c r="F111" s="111" t="b">
        <v>0</v>
      </c>
      <c r="G111" s="111" t="b">
        <v>0</v>
      </c>
    </row>
    <row r="112" spans="1:7" ht="15">
      <c r="A112" s="111" t="s">
        <v>1984</v>
      </c>
      <c r="B112" s="111">
        <v>2</v>
      </c>
      <c r="C112" s="113">
        <v>0.0035201940481042727</v>
      </c>
      <c r="D112" s="111" t="s">
        <v>2029</v>
      </c>
      <c r="E112" s="111" t="b">
        <v>0</v>
      </c>
      <c r="F112" s="111" t="b">
        <v>0</v>
      </c>
      <c r="G112" s="111" t="b">
        <v>0</v>
      </c>
    </row>
    <row r="113" spans="1:7" ht="15">
      <c r="A113" s="111" t="s">
        <v>1985</v>
      </c>
      <c r="B113" s="111">
        <v>2</v>
      </c>
      <c r="C113" s="113">
        <v>0.0035201940481042727</v>
      </c>
      <c r="D113" s="111" t="s">
        <v>2029</v>
      </c>
      <c r="E113" s="111" t="b">
        <v>0</v>
      </c>
      <c r="F113" s="111" t="b">
        <v>0</v>
      </c>
      <c r="G113" s="111" t="b">
        <v>0</v>
      </c>
    </row>
    <row r="114" spans="1:7" ht="15">
      <c r="A114" s="111" t="s">
        <v>1986</v>
      </c>
      <c r="B114" s="111">
        <v>2</v>
      </c>
      <c r="C114" s="113">
        <v>0.0035201940481042727</v>
      </c>
      <c r="D114" s="111" t="s">
        <v>2029</v>
      </c>
      <c r="E114" s="111" t="b">
        <v>0</v>
      </c>
      <c r="F114" s="111" t="b">
        <v>0</v>
      </c>
      <c r="G114" s="111" t="b">
        <v>0</v>
      </c>
    </row>
    <row r="115" spans="1:7" ht="15">
      <c r="A115" s="111" t="s">
        <v>1987</v>
      </c>
      <c r="B115" s="111">
        <v>2</v>
      </c>
      <c r="C115" s="113">
        <v>0.0035201940481042727</v>
      </c>
      <c r="D115" s="111" t="s">
        <v>2029</v>
      </c>
      <c r="E115" s="111" t="b">
        <v>0</v>
      </c>
      <c r="F115" s="111" t="b">
        <v>0</v>
      </c>
      <c r="G115" s="111" t="b">
        <v>0</v>
      </c>
    </row>
    <row r="116" spans="1:7" ht="15">
      <c r="A116" s="111" t="s">
        <v>1988</v>
      </c>
      <c r="B116" s="111">
        <v>2</v>
      </c>
      <c r="C116" s="113">
        <v>0.0035201940481042727</v>
      </c>
      <c r="D116" s="111" t="s">
        <v>2029</v>
      </c>
      <c r="E116" s="111" t="b">
        <v>0</v>
      </c>
      <c r="F116" s="111" t="b">
        <v>0</v>
      </c>
      <c r="G116" s="111" t="b">
        <v>0</v>
      </c>
    </row>
    <row r="117" spans="1:7" ht="15">
      <c r="A117" s="111" t="s">
        <v>1989</v>
      </c>
      <c r="B117" s="111">
        <v>2</v>
      </c>
      <c r="C117" s="113">
        <v>0.0035201940481042727</v>
      </c>
      <c r="D117" s="111" t="s">
        <v>2029</v>
      </c>
      <c r="E117" s="111" t="b">
        <v>0</v>
      </c>
      <c r="F117" s="111" t="b">
        <v>0</v>
      </c>
      <c r="G117" s="111" t="b">
        <v>0</v>
      </c>
    </row>
    <row r="118" spans="1:7" ht="15">
      <c r="A118" s="111" t="s">
        <v>1990</v>
      </c>
      <c r="B118" s="111">
        <v>2</v>
      </c>
      <c r="C118" s="113">
        <v>0.0035201940481042727</v>
      </c>
      <c r="D118" s="111" t="s">
        <v>2029</v>
      </c>
      <c r="E118" s="111" t="b">
        <v>0</v>
      </c>
      <c r="F118" s="111" t="b">
        <v>0</v>
      </c>
      <c r="G118" s="111" t="b">
        <v>0</v>
      </c>
    </row>
    <row r="119" spans="1:7" ht="15">
      <c r="A119" s="111" t="s">
        <v>1991</v>
      </c>
      <c r="B119" s="111">
        <v>2</v>
      </c>
      <c r="C119" s="113">
        <v>0.0035201940481042727</v>
      </c>
      <c r="D119" s="111" t="s">
        <v>2029</v>
      </c>
      <c r="E119" s="111" t="b">
        <v>0</v>
      </c>
      <c r="F119" s="111" t="b">
        <v>0</v>
      </c>
      <c r="G119" s="111" t="b">
        <v>0</v>
      </c>
    </row>
    <row r="120" spans="1:7" ht="15">
      <c r="A120" s="111" t="s">
        <v>1992</v>
      </c>
      <c r="B120" s="111">
        <v>2</v>
      </c>
      <c r="C120" s="113">
        <v>0.0035201940481042727</v>
      </c>
      <c r="D120" s="111" t="s">
        <v>2029</v>
      </c>
      <c r="E120" s="111" t="b">
        <v>0</v>
      </c>
      <c r="F120" s="111" t="b">
        <v>0</v>
      </c>
      <c r="G120" s="111" t="b">
        <v>0</v>
      </c>
    </row>
    <row r="121" spans="1:7" ht="15">
      <c r="A121" s="111" t="s">
        <v>1993</v>
      </c>
      <c r="B121" s="111">
        <v>2</v>
      </c>
      <c r="C121" s="113">
        <v>0.0035201940481042727</v>
      </c>
      <c r="D121" s="111" t="s">
        <v>2029</v>
      </c>
      <c r="E121" s="111" t="b">
        <v>0</v>
      </c>
      <c r="F121" s="111" t="b">
        <v>0</v>
      </c>
      <c r="G121" s="111" t="b">
        <v>0</v>
      </c>
    </row>
    <row r="122" spans="1:7" ht="15">
      <c r="A122" s="111" t="s">
        <v>1994</v>
      </c>
      <c r="B122" s="111">
        <v>2</v>
      </c>
      <c r="C122" s="113">
        <v>0.0035201940481042727</v>
      </c>
      <c r="D122" s="111" t="s">
        <v>2029</v>
      </c>
      <c r="E122" s="111" t="b">
        <v>0</v>
      </c>
      <c r="F122" s="111" t="b">
        <v>0</v>
      </c>
      <c r="G122" s="111" t="b">
        <v>0</v>
      </c>
    </row>
    <row r="123" spans="1:7" ht="15">
      <c r="A123" s="111" t="s">
        <v>1995</v>
      </c>
      <c r="B123" s="111">
        <v>2</v>
      </c>
      <c r="C123" s="113">
        <v>0.0035201940481042727</v>
      </c>
      <c r="D123" s="111" t="s">
        <v>2029</v>
      </c>
      <c r="E123" s="111" t="b">
        <v>0</v>
      </c>
      <c r="F123" s="111" t="b">
        <v>0</v>
      </c>
      <c r="G123" s="111" t="b">
        <v>0</v>
      </c>
    </row>
    <row r="124" spans="1:7" ht="15">
      <c r="A124" s="111" t="s">
        <v>1996</v>
      </c>
      <c r="B124" s="111">
        <v>2</v>
      </c>
      <c r="C124" s="113">
        <v>0.0035201940481042727</v>
      </c>
      <c r="D124" s="111" t="s">
        <v>2029</v>
      </c>
      <c r="E124" s="111" t="b">
        <v>0</v>
      </c>
      <c r="F124" s="111" t="b">
        <v>0</v>
      </c>
      <c r="G124" s="111" t="b">
        <v>0</v>
      </c>
    </row>
    <row r="125" spans="1:7" ht="15">
      <c r="A125" s="111" t="s">
        <v>1997</v>
      </c>
      <c r="B125" s="111">
        <v>2</v>
      </c>
      <c r="C125" s="113">
        <v>0.0035201940481042727</v>
      </c>
      <c r="D125" s="111" t="s">
        <v>2029</v>
      </c>
      <c r="E125" s="111" t="b">
        <v>0</v>
      </c>
      <c r="F125" s="111" t="b">
        <v>0</v>
      </c>
      <c r="G125" s="111" t="b">
        <v>0</v>
      </c>
    </row>
    <row r="126" spans="1:7" ht="15">
      <c r="A126" s="111" t="s">
        <v>1998</v>
      </c>
      <c r="B126" s="111">
        <v>2</v>
      </c>
      <c r="C126" s="113">
        <v>0.0035201940481042727</v>
      </c>
      <c r="D126" s="111" t="s">
        <v>2029</v>
      </c>
      <c r="E126" s="111" t="b">
        <v>0</v>
      </c>
      <c r="F126" s="111" t="b">
        <v>0</v>
      </c>
      <c r="G126" s="111" t="b">
        <v>0</v>
      </c>
    </row>
    <row r="127" spans="1:7" ht="15">
      <c r="A127" s="111" t="s">
        <v>1999</v>
      </c>
      <c r="B127" s="111">
        <v>2</v>
      </c>
      <c r="C127" s="113">
        <v>0.0035201940481042727</v>
      </c>
      <c r="D127" s="111" t="s">
        <v>2029</v>
      </c>
      <c r="E127" s="111" t="b">
        <v>0</v>
      </c>
      <c r="F127" s="111" t="b">
        <v>0</v>
      </c>
      <c r="G127" s="111" t="b">
        <v>0</v>
      </c>
    </row>
    <row r="128" spans="1:7" ht="15">
      <c r="A128" s="111" t="s">
        <v>2000</v>
      </c>
      <c r="B128" s="111">
        <v>2</v>
      </c>
      <c r="C128" s="113">
        <v>0.0035201940481042727</v>
      </c>
      <c r="D128" s="111" t="s">
        <v>2029</v>
      </c>
      <c r="E128" s="111" t="b">
        <v>0</v>
      </c>
      <c r="F128" s="111" t="b">
        <v>0</v>
      </c>
      <c r="G128" s="111" t="b">
        <v>0</v>
      </c>
    </row>
    <row r="129" spans="1:7" ht="15">
      <c r="A129" s="111" t="s">
        <v>2001</v>
      </c>
      <c r="B129" s="111">
        <v>2</v>
      </c>
      <c r="C129" s="113">
        <v>0.0035201940481042727</v>
      </c>
      <c r="D129" s="111" t="s">
        <v>2029</v>
      </c>
      <c r="E129" s="111" t="b">
        <v>0</v>
      </c>
      <c r="F129" s="111" t="b">
        <v>0</v>
      </c>
      <c r="G129" s="111" t="b">
        <v>0</v>
      </c>
    </row>
    <row r="130" spans="1:7" ht="15">
      <c r="A130" s="111" t="s">
        <v>2002</v>
      </c>
      <c r="B130" s="111">
        <v>2</v>
      </c>
      <c r="C130" s="113">
        <v>0.0035201940481042727</v>
      </c>
      <c r="D130" s="111" t="s">
        <v>2029</v>
      </c>
      <c r="E130" s="111" t="b">
        <v>0</v>
      </c>
      <c r="F130" s="111" t="b">
        <v>0</v>
      </c>
      <c r="G130" s="111" t="b">
        <v>0</v>
      </c>
    </row>
    <row r="131" spans="1:7" ht="15">
      <c r="A131" s="111" t="s">
        <v>2003</v>
      </c>
      <c r="B131" s="111">
        <v>2</v>
      </c>
      <c r="C131" s="113">
        <v>0.0035201940481042727</v>
      </c>
      <c r="D131" s="111" t="s">
        <v>2029</v>
      </c>
      <c r="E131" s="111" t="b">
        <v>0</v>
      </c>
      <c r="F131" s="111" t="b">
        <v>0</v>
      </c>
      <c r="G131" s="111" t="b">
        <v>0</v>
      </c>
    </row>
    <row r="132" spans="1:7" ht="15">
      <c r="A132" s="111" t="s">
        <v>2004</v>
      </c>
      <c r="B132" s="111">
        <v>2</v>
      </c>
      <c r="C132" s="113">
        <v>0.0035201940481042727</v>
      </c>
      <c r="D132" s="111" t="s">
        <v>2029</v>
      </c>
      <c r="E132" s="111" t="b">
        <v>0</v>
      </c>
      <c r="F132" s="111" t="b">
        <v>0</v>
      </c>
      <c r="G132" s="111" t="b">
        <v>0</v>
      </c>
    </row>
    <row r="133" spans="1:7" ht="15">
      <c r="A133" s="111" t="s">
        <v>2005</v>
      </c>
      <c r="B133" s="111">
        <v>2</v>
      </c>
      <c r="C133" s="113">
        <v>0.0035201940481042727</v>
      </c>
      <c r="D133" s="111" t="s">
        <v>2029</v>
      </c>
      <c r="E133" s="111" t="b">
        <v>0</v>
      </c>
      <c r="F133" s="111" t="b">
        <v>0</v>
      </c>
      <c r="G133" s="111" t="b">
        <v>0</v>
      </c>
    </row>
    <row r="134" spans="1:7" ht="15">
      <c r="A134" s="111" t="s">
        <v>2006</v>
      </c>
      <c r="B134" s="111">
        <v>2</v>
      </c>
      <c r="C134" s="113">
        <v>0.0035201940481042727</v>
      </c>
      <c r="D134" s="111" t="s">
        <v>2029</v>
      </c>
      <c r="E134" s="111" t="b">
        <v>0</v>
      </c>
      <c r="F134" s="111" t="b">
        <v>0</v>
      </c>
      <c r="G134" s="111" t="b">
        <v>0</v>
      </c>
    </row>
    <row r="135" spans="1:7" ht="15">
      <c r="A135" s="111" t="s">
        <v>2007</v>
      </c>
      <c r="B135" s="111">
        <v>2</v>
      </c>
      <c r="C135" s="113">
        <v>0.0035201940481042727</v>
      </c>
      <c r="D135" s="111" t="s">
        <v>2029</v>
      </c>
      <c r="E135" s="111" t="b">
        <v>0</v>
      </c>
      <c r="F135" s="111" t="b">
        <v>0</v>
      </c>
      <c r="G135" s="111" t="b">
        <v>0</v>
      </c>
    </row>
    <row r="136" spans="1:7" ht="15">
      <c r="A136" s="111" t="s">
        <v>2008</v>
      </c>
      <c r="B136" s="111">
        <v>2</v>
      </c>
      <c r="C136" s="113">
        <v>0.0035201940481042727</v>
      </c>
      <c r="D136" s="111" t="s">
        <v>2029</v>
      </c>
      <c r="E136" s="111" t="b">
        <v>0</v>
      </c>
      <c r="F136" s="111" t="b">
        <v>0</v>
      </c>
      <c r="G136" s="111" t="b">
        <v>0</v>
      </c>
    </row>
    <row r="137" spans="1:7" ht="15">
      <c r="A137" s="111" t="s">
        <v>2009</v>
      </c>
      <c r="B137" s="111">
        <v>2</v>
      </c>
      <c r="C137" s="113">
        <v>0.0035201940481042727</v>
      </c>
      <c r="D137" s="111" t="s">
        <v>2029</v>
      </c>
      <c r="E137" s="111" t="b">
        <v>0</v>
      </c>
      <c r="F137" s="111" t="b">
        <v>0</v>
      </c>
      <c r="G137" s="111" t="b">
        <v>0</v>
      </c>
    </row>
    <row r="138" spans="1:7" ht="15">
      <c r="A138" s="111" t="s">
        <v>2010</v>
      </c>
      <c r="B138" s="111">
        <v>2</v>
      </c>
      <c r="C138" s="113">
        <v>0.0035201940481042727</v>
      </c>
      <c r="D138" s="111" t="s">
        <v>2029</v>
      </c>
      <c r="E138" s="111" t="b">
        <v>0</v>
      </c>
      <c r="F138" s="111" t="b">
        <v>0</v>
      </c>
      <c r="G138" s="111" t="b">
        <v>0</v>
      </c>
    </row>
    <row r="139" spans="1:7" ht="15">
      <c r="A139" s="111" t="s">
        <v>2011</v>
      </c>
      <c r="B139" s="111">
        <v>2</v>
      </c>
      <c r="C139" s="113">
        <v>0.0035201940481042727</v>
      </c>
      <c r="D139" s="111" t="s">
        <v>2029</v>
      </c>
      <c r="E139" s="111" t="b">
        <v>0</v>
      </c>
      <c r="F139" s="111" t="b">
        <v>0</v>
      </c>
      <c r="G139" s="111" t="b">
        <v>0</v>
      </c>
    </row>
    <row r="140" spans="1:7" ht="15">
      <c r="A140" s="111" t="s">
        <v>2012</v>
      </c>
      <c r="B140" s="111">
        <v>2</v>
      </c>
      <c r="C140" s="113">
        <v>0.0035201940481042727</v>
      </c>
      <c r="D140" s="111" t="s">
        <v>2029</v>
      </c>
      <c r="E140" s="111" t="b">
        <v>0</v>
      </c>
      <c r="F140" s="111" t="b">
        <v>0</v>
      </c>
      <c r="G140" s="111" t="b">
        <v>0</v>
      </c>
    </row>
    <row r="141" spans="1:7" ht="15">
      <c r="A141" s="111" t="s">
        <v>2013</v>
      </c>
      <c r="B141" s="111">
        <v>2</v>
      </c>
      <c r="C141" s="113">
        <v>0.0035201940481042727</v>
      </c>
      <c r="D141" s="111" t="s">
        <v>2029</v>
      </c>
      <c r="E141" s="111" t="b">
        <v>0</v>
      </c>
      <c r="F141" s="111" t="b">
        <v>0</v>
      </c>
      <c r="G141" s="111" t="b">
        <v>0</v>
      </c>
    </row>
    <row r="142" spans="1:7" ht="15">
      <c r="A142" s="111" t="s">
        <v>2014</v>
      </c>
      <c r="B142" s="111">
        <v>2</v>
      </c>
      <c r="C142" s="113">
        <v>0.0035201940481042727</v>
      </c>
      <c r="D142" s="111" t="s">
        <v>2029</v>
      </c>
      <c r="E142" s="111" t="b">
        <v>0</v>
      </c>
      <c r="F142" s="111" t="b">
        <v>0</v>
      </c>
      <c r="G142" s="111" t="b">
        <v>0</v>
      </c>
    </row>
    <row r="143" spans="1:7" ht="15">
      <c r="A143" s="111" t="s">
        <v>2015</v>
      </c>
      <c r="B143" s="111">
        <v>2</v>
      </c>
      <c r="C143" s="113">
        <v>0.0035201940481042727</v>
      </c>
      <c r="D143" s="111" t="s">
        <v>2029</v>
      </c>
      <c r="E143" s="111" t="b">
        <v>0</v>
      </c>
      <c r="F143" s="111" t="b">
        <v>0</v>
      </c>
      <c r="G143" s="111" t="b">
        <v>0</v>
      </c>
    </row>
    <row r="144" spans="1:7" ht="15">
      <c r="A144" s="111" t="s">
        <v>2016</v>
      </c>
      <c r="B144" s="111">
        <v>2</v>
      </c>
      <c r="C144" s="113">
        <v>0.0035201940481042727</v>
      </c>
      <c r="D144" s="111" t="s">
        <v>2029</v>
      </c>
      <c r="E144" s="111" t="b">
        <v>0</v>
      </c>
      <c r="F144" s="111" t="b">
        <v>0</v>
      </c>
      <c r="G144" s="111" t="b">
        <v>0</v>
      </c>
    </row>
    <row r="145" spans="1:7" ht="15">
      <c r="A145" s="111" t="s">
        <v>2017</v>
      </c>
      <c r="B145" s="111">
        <v>2</v>
      </c>
      <c r="C145" s="113">
        <v>0.0035201940481042727</v>
      </c>
      <c r="D145" s="111" t="s">
        <v>2029</v>
      </c>
      <c r="E145" s="111" t="b">
        <v>0</v>
      </c>
      <c r="F145" s="111" t="b">
        <v>0</v>
      </c>
      <c r="G145" s="111" t="b">
        <v>0</v>
      </c>
    </row>
    <row r="146" spans="1:7" ht="15">
      <c r="A146" s="111" t="s">
        <v>2018</v>
      </c>
      <c r="B146" s="111">
        <v>2</v>
      </c>
      <c r="C146" s="113">
        <v>0.0035201940481042727</v>
      </c>
      <c r="D146" s="111" t="s">
        <v>2029</v>
      </c>
      <c r="E146" s="111" t="b">
        <v>0</v>
      </c>
      <c r="F146" s="111" t="b">
        <v>0</v>
      </c>
      <c r="G146" s="111" t="b">
        <v>0</v>
      </c>
    </row>
    <row r="147" spans="1:7" ht="15">
      <c r="A147" s="111" t="s">
        <v>2019</v>
      </c>
      <c r="B147" s="111">
        <v>2</v>
      </c>
      <c r="C147" s="113">
        <v>0.0035201940481042727</v>
      </c>
      <c r="D147" s="111" t="s">
        <v>2029</v>
      </c>
      <c r="E147" s="111" t="b">
        <v>0</v>
      </c>
      <c r="F147" s="111" t="b">
        <v>0</v>
      </c>
      <c r="G147" s="111" t="b">
        <v>0</v>
      </c>
    </row>
    <row r="148" spans="1:7" ht="15">
      <c r="A148" s="111" t="s">
        <v>2020</v>
      </c>
      <c r="B148" s="111">
        <v>2</v>
      </c>
      <c r="C148" s="113">
        <v>0.0035201940481042727</v>
      </c>
      <c r="D148" s="111" t="s">
        <v>2029</v>
      </c>
      <c r="E148" s="111" t="b">
        <v>0</v>
      </c>
      <c r="F148" s="111" t="b">
        <v>0</v>
      </c>
      <c r="G148" s="111" t="b">
        <v>0</v>
      </c>
    </row>
    <row r="149" spans="1:7" ht="15">
      <c r="A149" s="111" t="s">
        <v>2021</v>
      </c>
      <c r="B149" s="111">
        <v>2</v>
      </c>
      <c r="C149" s="113">
        <v>0.0035201940481042727</v>
      </c>
      <c r="D149" s="111" t="s">
        <v>2029</v>
      </c>
      <c r="E149" s="111" t="b">
        <v>0</v>
      </c>
      <c r="F149" s="111" t="b">
        <v>0</v>
      </c>
      <c r="G149" s="111" t="b">
        <v>0</v>
      </c>
    </row>
    <row r="150" spans="1:7" ht="15">
      <c r="A150" s="111" t="s">
        <v>2022</v>
      </c>
      <c r="B150" s="111">
        <v>2</v>
      </c>
      <c r="C150" s="113">
        <v>0.0035201940481042727</v>
      </c>
      <c r="D150" s="111" t="s">
        <v>2029</v>
      </c>
      <c r="E150" s="111" t="b">
        <v>0</v>
      </c>
      <c r="F150" s="111" t="b">
        <v>0</v>
      </c>
      <c r="G150" s="111" t="b">
        <v>0</v>
      </c>
    </row>
    <row r="151" spans="1:7" ht="15">
      <c r="A151" s="111" t="s">
        <v>2023</v>
      </c>
      <c r="B151" s="111">
        <v>2</v>
      </c>
      <c r="C151" s="113">
        <v>0.0035201940481042727</v>
      </c>
      <c r="D151" s="111" t="s">
        <v>2029</v>
      </c>
      <c r="E151" s="111" t="b">
        <v>0</v>
      </c>
      <c r="F151" s="111" t="b">
        <v>0</v>
      </c>
      <c r="G151" s="111" t="b">
        <v>0</v>
      </c>
    </row>
    <row r="152" spans="1:7" ht="15">
      <c r="A152" s="111" t="s">
        <v>1882</v>
      </c>
      <c r="B152" s="111">
        <v>18</v>
      </c>
      <c r="C152" s="113">
        <v>0.009418353598087766</v>
      </c>
      <c r="D152" s="111" t="s">
        <v>1855</v>
      </c>
      <c r="E152" s="111" t="b">
        <v>0</v>
      </c>
      <c r="F152" s="111" t="b">
        <v>0</v>
      </c>
      <c r="G152" s="111" t="b">
        <v>0</v>
      </c>
    </row>
    <row r="153" spans="1:7" ht="15">
      <c r="A153" s="111" t="s">
        <v>1883</v>
      </c>
      <c r="B153" s="111">
        <v>16</v>
      </c>
      <c r="C153" s="113">
        <v>0.01243599415076822</v>
      </c>
      <c r="D153" s="111" t="s">
        <v>1855</v>
      </c>
      <c r="E153" s="111" t="b">
        <v>0</v>
      </c>
      <c r="F153" s="111" t="b">
        <v>0</v>
      </c>
      <c r="G153" s="111" t="b">
        <v>0</v>
      </c>
    </row>
    <row r="154" spans="1:7" ht="15">
      <c r="A154" s="111" t="s">
        <v>1893</v>
      </c>
      <c r="B154" s="111">
        <v>4</v>
      </c>
      <c r="C154" s="113">
        <v>0.01946528383473318</v>
      </c>
      <c r="D154" s="111" t="s">
        <v>1855</v>
      </c>
      <c r="E154" s="111" t="b">
        <v>0</v>
      </c>
      <c r="F154" s="111" t="b">
        <v>0</v>
      </c>
      <c r="G154" s="111" t="b">
        <v>0</v>
      </c>
    </row>
    <row r="155" spans="1:7" ht="15">
      <c r="A155" s="111" t="s">
        <v>1904</v>
      </c>
      <c r="B155" s="111">
        <v>2</v>
      </c>
      <c r="C155" s="113">
        <v>0.00973264191736659</v>
      </c>
      <c r="D155" s="111" t="s">
        <v>1855</v>
      </c>
      <c r="E155" s="111" t="b">
        <v>0</v>
      </c>
      <c r="F155" s="111" t="b">
        <v>0</v>
      </c>
      <c r="G155" s="111" t="b">
        <v>0</v>
      </c>
    </row>
    <row r="156" spans="1:7" ht="15">
      <c r="A156" s="111" t="s">
        <v>1890</v>
      </c>
      <c r="B156" s="111">
        <v>2</v>
      </c>
      <c r="C156" s="113">
        <v>0.00973264191736659</v>
      </c>
      <c r="D156" s="111" t="s">
        <v>1855</v>
      </c>
      <c r="E156" s="111" t="b">
        <v>0</v>
      </c>
      <c r="F156" s="111" t="b">
        <v>0</v>
      </c>
      <c r="G156" s="111" t="b">
        <v>0</v>
      </c>
    </row>
    <row r="157" spans="1:7" ht="15">
      <c r="A157" s="111" t="s">
        <v>1884</v>
      </c>
      <c r="B157" s="111">
        <v>2</v>
      </c>
      <c r="C157" s="113">
        <v>0.00973264191736659</v>
      </c>
      <c r="D157" s="111" t="s">
        <v>1855</v>
      </c>
      <c r="E157" s="111" t="b">
        <v>0</v>
      </c>
      <c r="F157" s="111" t="b">
        <v>0</v>
      </c>
      <c r="G157" s="111" t="b">
        <v>0</v>
      </c>
    </row>
    <row r="158" spans="1:7" ht="15">
      <c r="A158" s="111" t="s">
        <v>1910</v>
      </c>
      <c r="B158" s="111">
        <v>2</v>
      </c>
      <c r="C158" s="113">
        <v>0.00973264191736659</v>
      </c>
      <c r="D158" s="111" t="s">
        <v>1855</v>
      </c>
      <c r="E158" s="111" t="b">
        <v>0</v>
      </c>
      <c r="F158" s="111" t="b">
        <v>0</v>
      </c>
      <c r="G158" s="111" t="b">
        <v>0</v>
      </c>
    </row>
    <row r="159" spans="1:7" ht="15">
      <c r="A159" s="111" t="s">
        <v>1957</v>
      </c>
      <c r="B159" s="111">
        <v>2</v>
      </c>
      <c r="C159" s="113">
        <v>0.00973264191736659</v>
      </c>
      <c r="D159" s="111" t="s">
        <v>1855</v>
      </c>
      <c r="E159" s="111" t="b">
        <v>0</v>
      </c>
      <c r="F159" s="111" t="b">
        <v>0</v>
      </c>
      <c r="G159" s="111" t="b">
        <v>0</v>
      </c>
    </row>
    <row r="160" spans="1:7" ht="15">
      <c r="A160" s="111" t="s">
        <v>2023</v>
      </c>
      <c r="B160" s="111">
        <v>2</v>
      </c>
      <c r="C160" s="113">
        <v>0.00973264191736659</v>
      </c>
      <c r="D160" s="111" t="s">
        <v>1855</v>
      </c>
      <c r="E160" s="111" t="b">
        <v>0</v>
      </c>
      <c r="F160" s="111" t="b">
        <v>0</v>
      </c>
      <c r="G160" s="111" t="b">
        <v>0</v>
      </c>
    </row>
    <row r="161" spans="1:7" ht="15">
      <c r="A161" s="111" t="s">
        <v>1918</v>
      </c>
      <c r="B161" s="111">
        <v>2</v>
      </c>
      <c r="C161" s="113">
        <v>0.00973264191736659</v>
      </c>
      <c r="D161" s="111" t="s">
        <v>1855</v>
      </c>
      <c r="E161" s="111" t="b">
        <v>0</v>
      </c>
      <c r="F161" s="111" t="b">
        <v>0</v>
      </c>
      <c r="G161" s="111" t="b">
        <v>0</v>
      </c>
    </row>
    <row r="162" spans="1:7" ht="15">
      <c r="A162" s="111" t="s">
        <v>1917</v>
      </c>
      <c r="B162" s="111">
        <v>2</v>
      </c>
      <c r="C162" s="113">
        <v>0.00973264191736659</v>
      </c>
      <c r="D162" s="111" t="s">
        <v>1855</v>
      </c>
      <c r="E162" s="111" t="b">
        <v>0</v>
      </c>
      <c r="F162" s="111" t="b">
        <v>0</v>
      </c>
      <c r="G162" s="111" t="b">
        <v>0</v>
      </c>
    </row>
    <row r="163" spans="1:7" ht="15">
      <c r="A163" s="111" t="s">
        <v>1888</v>
      </c>
      <c r="B163" s="111">
        <v>2</v>
      </c>
      <c r="C163" s="113">
        <v>0.00973264191736659</v>
      </c>
      <c r="D163" s="111" t="s">
        <v>1855</v>
      </c>
      <c r="E163" s="111" t="b">
        <v>0</v>
      </c>
      <c r="F163" s="111" t="b">
        <v>0</v>
      </c>
      <c r="G163" s="111" t="b">
        <v>0</v>
      </c>
    </row>
    <row r="164" spans="1:7" ht="15">
      <c r="A164" s="111" t="s">
        <v>1903</v>
      </c>
      <c r="B164" s="111">
        <v>2</v>
      </c>
      <c r="C164" s="113">
        <v>0.00973264191736659</v>
      </c>
      <c r="D164" s="111" t="s">
        <v>1855</v>
      </c>
      <c r="E164" s="111" t="b">
        <v>0</v>
      </c>
      <c r="F164" s="111" t="b">
        <v>0</v>
      </c>
      <c r="G164" s="111" t="b">
        <v>0</v>
      </c>
    </row>
    <row r="165" spans="1:7" ht="15">
      <c r="A165" s="111" t="s">
        <v>1887</v>
      </c>
      <c r="B165" s="111">
        <v>2</v>
      </c>
      <c r="C165" s="113">
        <v>0.00973264191736659</v>
      </c>
      <c r="D165" s="111" t="s">
        <v>1855</v>
      </c>
      <c r="E165" s="111" t="b">
        <v>0</v>
      </c>
      <c r="F165" s="111" t="b">
        <v>0</v>
      </c>
      <c r="G165" s="111" t="b">
        <v>0</v>
      </c>
    </row>
    <row r="166" spans="1:7" ht="15">
      <c r="A166" s="111" t="s">
        <v>1896</v>
      </c>
      <c r="B166" s="111">
        <v>2</v>
      </c>
      <c r="C166" s="113">
        <v>0.012546006362824356</v>
      </c>
      <c r="D166" s="111" t="s">
        <v>1855</v>
      </c>
      <c r="E166" s="111" t="b">
        <v>0</v>
      </c>
      <c r="F166" s="111" t="b">
        <v>0</v>
      </c>
      <c r="G166" s="111" t="b">
        <v>0</v>
      </c>
    </row>
    <row r="167" spans="1:7" ht="15">
      <c r="A167" s="111" t="s">
        <v>1924</v>
      </c>
      <c r="B167" s="111">
        <v>2</v>
      </c>
      <c r="C167" s="113">
        <v>0.00973264191736659</v>
      </c>
      <c r="D167" s="111" t="s">
        <v>1855</v>
      </c>
      <c r="E167" s="111" t="b">
        <v>0</v>
      </c>
      <c r="F167" s="111" t="b">
        <v>0</v>
      </c>
      <c r="G167" s="111" t="b">
        <v>0</v>
      </c>
    </row>
    <row r="168" spans="1:7" ht="15">
      <c r="A168" s="111" t="s">
        <v>1912</v>
      </c>
      <c r="B168" s="111">
        <v>2</v>
      </c>
      <c r="C168" s="113">
        <v>0.00973264191736659</v>
      </c>
      <c r="D168" s="111" t="s">
        <v>1855</v>
      </c>
      <c r="E168" s="111" t="b">
        <v>0</v>
      </c>
      <c r="F168" s="111" t="b">
        <v>0</v>
      </c>
      <c r="G168" s="111" t="b">
        <v>0</v>
      </c>
    </row>
    <row r="169" spans="1:7" ht="15">
      <c r="A169" s="111" t="s">
        <v>1923</v>
      </c>
      <c r="B169" s="111">
        <v>2</v>
      </c>
      <c r="C169" s="113">
        <v>0.00973264191736659</v>
      </c>
      <c r="D169" s="111" t="s">
        <v>1855</v>
      </c>
      <c r="E169" s="111" t="b">
        <v>0</v>
      </c>
      <c r="F169" s="111" t="b">
        <v>0</v>
      </c>
      <c r="G169" s="111" t="b">
        <v>0</v>
      </c>
    </row>
    <row r="170" spans="1:7" ht="15">
      <c r="A170" s="111" t="s">
        <v>1951</v>
      </c>
      <c r="B170" s="111">
        <v>2</v>
      </c>
      <c r="C170" s="113">
        <v>0.00973264191736659</v>
      </c>
      <c r="D170" s="111" t="s">
        <v>1855</v>
      </c>
      <c r="E170" s="111" t="b">
        <v>0</v>
      </c>
      <c r="F170" s="111" t="b">
        <v>0</v>
      </c>
      <c r="G170" s="111" t="b">
        <v>0</v>
      </c>
    </row>
    <row r="171" spans="1:7" ht="15">
      <c r="A171" s="111" t="s">
        <v>1952</v>
      </c>
      <c r="B171" s="111">
        <v>2</v>
      </c>
      <c r="C171" s="113">
        <v>0.00973264191736659</v>
      </c>
      <c r="D171" s="111" t="s">
        <v>1855</v>
      </c>
      <c r="E171" s="111" t="b">
        <v>0</v>
      </c>
      <c r="F171" s="111" t="b">
        <v>0</v>
      </c>
      <c r="G171" s="111" t="b">
        <v>0</v>
      </c>
    </row>
    <row r="172" spans="1:7" ht="15">
      <c r="A172" s="111" t="s">
        <v>1897</v>
      </c>
      <c r="B172" s="111">
        <v>2</v>
      </c>
      <c r="C172" s="113">
        <v>0.00973264191736659</v>
      </c>
      <c r="D172" s="111" t="s">
        <v>1855</v>
      </c>
      <c r="E172" s="111" t="b">
        <v>0</v>
      </c>
      <c r="F172" s="111" t="b">
        <v>0</v>
      </c>
      <c r="G172" s="111" t="b">
        <v>0</v>
      </c>
    </row>
    <row r="173" spans="1:7" ht="15">
      <c r="A173" s="111" t="s">
        <v>1902</v>
      </c>
      <c r="B173" s="111">
        <v>2</v>
      </c>
      <c r="C173" s="113">
        <v>0.00973264191736659</v>
      </c>
      <c r="D173" s="111" t="s">
        <v>1855</v>
      </c>
      <c r="E173" s="111" t="b">
        <v>0</v>
      </c>
      <c r="F173" s="111" t="b">
        <v>0</v>
      </c>
      <c r="G173" s="111" t="b">
        <v>0</v>
      </c>
    </row>
    <row r="174" spans="1:7" ht="15">
      <c r="A174" s="111" t="s">
        <v>1883</v>
      </c>
      <c r="B174" s="111">
        <v>19</v>
      </c>
      <c r="C174" s="113">
        <v>0.0022755456963004946</v>
      </c>
      <c r="D174" s="111" t="s">
        <v>1856</v>
      </c>
      <c r="E174" s="111" t="b">
        <v>0</v>
      </c>
      <c r="F174" s="111" t="b">
        <v>0</v>
      </c>
      <c r="G174" s="111" t="b">
        <v>0</v>
      </c>
    </row>
    <row r="175" spans="1:7" ht="15">
      <c r="A175" s="111" t="s">
        <v>1884</v>
      </c>
      <c r="B175" s="111">
        <v>8</v>
      </c>
      <c r="C175" s="113">
        <v>0.01711569929772205</v>
      </c>
      <c r="D175" s="111" t="s">
        <v>1856</v>
      </c>
      <c r="E175" s="111" t="b">
        <v>0</v>
      </c>
      <c r="F175" s="111" t="b">
        <v>0</v>
      </c>
      <c r="G175" s="111" t="b">
        <v>0</v>
      </c>
    </row>
    <row r="176" spans="1:7" ht="15">
      <c r="A176" s="111" t="s">
        <v>1889</v>
      </c>
      <c r="B176" s="111">
        <v>5</v>
      </c>
      <c r="C176" s="113">
        <v>0.016184408369031247</v>
      </c>
      <c r="D176" s="111" t="s">
        <v>1856</v>
      </c>
      <c r="E176" s="111" t="b">
        <v>0</v>
      </c>
      <c r="F176" s="111" t="b">
        <v>0</v>
      </c>
      <c r="G176" s="111" t="b">
        <v>0</v>
      </c>
    </row>
    <row r="177" spans="1:7" ht="15">
      <c r="A177" s="111" t="s">
        <v>1888</v>
      </c>
      <c r="B177" s="111">
        <v>5</v>
      </c>
      <c r="C177" s="113">
        <v>0.016184408369031247</v>
      </c>
      <c r="D177" s="111" t="s">
        <v>1856</v>
      </c>
      <c r="E177" s="111" t="b">
        <v>0</v>
      </c>
      <c r="F177" s="111" t="b">
        <v>0</v>
      </c>
      <c r="G177" s="111" t="b">
        <v>0</v>
      </c>
    </row>
    <row r="178" spans="1:7" ht="15">
      <c r="A178" s="111" t="s">
        <v>1907</v>
      </c>
      <c r="B178" s="111">
        <v>4</v>
      </c>
      <c r="C178" s="113">
        <v>0.015031612996473525</v>
      </c>
      <c r="D178" s="111" t="s">
        <v>1856</v>
      </c>
      <c r="E178" s="111" t="b">
        <v>0</v>
      </c>
      <c r="F178" s="111" t="b">
        <v>0</v>
      </c>
      <c r="G178" s="111" t="b">
        <v>0</v>
      </c>
    </row>
    <row r="179" spans="1:7" ht="15">
      <c r="A179" s="111" t="s">
        <v>1882</v>
      </c>
      <c r="B179" s="111">
        <v>4</v>
      </c>
      <c r="C179" s="113">
        <v>0.015031612996473525</v>
      </c>
      <c r="D179" s="111" t="s">
        <v>1856</v>
      </c>
      <c r="E179" s="111" t="b">
        <v>0</v>
      </c>
      <c r="F179" s="111" t="b">
        <v>0</v>
      </c>
      <c r="G179" s="111" t="b">
        <v>0</v>
      </c>
    </row>
    <row r="180" spans="1:7" ht="15">
      <c r="A180" s="111" t="s">
        <v>1886</v>
      </c>
      <c r="B180" s="111">
        <v>3</v>
      </c>
      <c r="C180" s="113">
        <v>0.013288850660392237</v>
      </c>
      <c r="D180" s="111" t="s">
        <v>1856</v>
      </c>
      <c r="E180" s="111" t="b">
        <v>0</v>
      </c>
      <c r="F180" s="111" t="b">
        <v>0</v>
      </c>
      <c r="G180" s="111" t="b">
        <v>0</v>
      </c>
    </row>
    <row r="181" spans="1:7" ht="15">
      <c r="A181" s="111" t="s">
        <v>1897</v>
      </c>
      <c r="B181" s="111">
        <v>3</v>
      </c>
      <c r="C181" s="113">
        <v>0.013288850660392237</v>
      </c>
      <c r="D181" s="111" t="s">
        <v>1856</v>
      </c>
      <c r="E181" s="111" t="b">
        <v>0</v>
      </c>
      <c r="F181" s="111" t="b">
        <v>0</v>
      </c>
      <c r="G181" s="111" t="b">
        <v>0</v>
      </c>
    </row>
    <row r="182" spans="1:7" ht="15">
      <c r="A182" s="111" t="s">
        <v>1934</v>
      </c>
      <c r="B182" s="111">
        <v>2</v>
      </c>
      <c r="C182" s="113">
        <v>0.010752688172043012</v>
      </c>
      <c r="D182" s="111" t="s">
        <v>1856</v>
      </c>
      <c r="E182" s="111" t="b">
        <v>0</v>
      </c>
      <c r="F182" s="111" t="b">
        <v>0</v>
      </c>
      <c r="G182" s="111" t="b">
        <v>0</v>
      </c>
    </row>
    <row r="183" spans="1:7" ht="15">
      <c r="A183" s="111" t="s">
        <v>1899</v>
      </c>
      <c r="B183" s="111">
        <v>2</v>
      </c>
      <c r="C183" s="113">
        <v>0.010752688172043012</v>
      </c>
      <c r="D183" s="111" t="s">
        <v>1856</v>
      </c>
      <c r="E183" s="111" t="b">
        <v>0</v>
      </c>
      <c r="F183" s="111" t="b">
        <v>0</v>
      </c>
      <c r="G183" s="111" t="b">
        <v>0</v>
      </c>
    </row>
    <row r="184" spans="1:7" ht="15">
      <c r="A184" s="111" t="s">
        <v>2017</v>
      </c>
      <c r="B184" s="111">
        <v>2</v>
      </c>
      <c r="C184" s="113">
        <v>0.010752688172043012</v>
      </c>
      <c r="D184" s="111" t="s">
        <v>1856</v>
      </c>
      <c r="E184" s="111" t="b">
        <v>0</v>
      </c>
      <c r="F184" s="111" t="b">
        <v>0</v>
      </c>
      <c r="G184" s="111" t="b">
        <v>0</v>
      </c>
    </row>
    <row r="185" spans="1:7" ht="15">
      <c r="A185" s="111" t="s">
        <v>2022</v>
      </c>
      <c r="B185" s="111">
        <v>2</v>
      </c>
      <c r="C185" s="113">
        <v>0.010752688172043012</v>
      </c>
      <c r="D185" s="111" t="s">
        <v>1856</v>
      </c>
      <c r="E185" s="111" t="b">
        <v>0</v>
      </c>
      <c r="F185" s="111" t="b">
        <v>0</v>
      </c>
      <c r="G185" s="111" t="b">
        <v>0</v>
      </c>
    </row>
    <row r="186" spans="1:7" ht="15">
      <c r="A186" s="111" t="s">
        <v>1929</v>
      </c>
      <c r="B186" s="111">
        <v>2</v>
      </c>
      <c r="C186" s="113">
        <v>0.010752688172043012</v>
      </c>
      <c r="D186" s="111" t="s">
        <v>1856</v>
      </c>
      <c r="E186" s="111" t="b">
        <v>0</v>
      </c>
      <c r="F186" s="111" t="b">
        <v>0</v>
      </c>
      <c r="G186" s="111" t="b">
        <v>0</v>
      </c>
    </row>
    <row r="187" spans="1:7" ht="15">
      <c r="A187" s="111" t="s">
        <v>2016</v>
      </c>
      <c r="B187" s="111">
        <v>2</v>
      </c>
      <c r="C187" s="113">
        <v>0.010752688172043012</v>
      </c>
      <c r="D187" s="111" t="s">
        <v>1856</v>
      </c>
      <c r="E187" s="111" t="b">
        <v>0</v>
      </c>
      <c r="F187" s="111" t="b">
        <v>0</v>
      </c>
      <c r="G187" s="111" t="b">
        <v>0</v>
      </c>
    </row>
    <row r="188" spans="1:7" ht="15">
      <c r="A188" s="111" t="s">
        <v>1959</v>
      </c>
      <c r="B188" s="111">
        <v>2</v>
      </c>
      <c r="C188" s="113">
        <v>0.010752688172043012</v>
      </c>
      <c r="D188" s="111" t="s">
        <v>1856</v>
      </c>
      <c r="E188" s="111" t="b">
        <v>0</v>
      </c>
      <c r="F188" s="111" t="b">
        <v>0</v>
      </c>
      <c r="G188" s="111" t="b">
        <v>0</v>
      </c>
    </row>
    <row r="189" spans="1:7" ht="15">
      <c r="A189" s="111" t="s">
        <v>1960</v>
      </c>
      <c r="B189" s="111">
        <v>2</v>
      </c>
      <c r="C189" s="113">
        <v>0.010752688172043012</v>
      </c>
      <c r="D189" s="111" t="s">
        <v>1856</v>
      </c>
      <c r="E189" s="111" t="b">
        <v>0</v>
      </c>
      <c r="F189" s="111" t="b">
        <v>0</v>
      </c>
      <c r="G189" s="111" t="b">
        <v>0</v>
      </c>
    </row>
    <row r="190" spans="1:7" ht="15">
      <c r="A190" s="111" t="s">
        <v>1961</v>
      </c>
      <c r="B190" s="111">
        <v>2</v>
      </c>
      <c r="C190" s="113">
        <v>0.010752688172043012</v>
      </c>
      <c r="D190" s="111" t="s">
        <v>1856</v>
      </c>
      <c r="E190" s="111" t="b">
        <v>0</v>
      </c>
      <c r="F190" s="111" t="b">
        <v>0</v>
      </c>
      <c r="G190" s="111" t="b">
        <v>0</v>
      </c>
    </row>
    <row r="191" spans="1:7" ht="15">
      <c r="A191" s="111" t="s">
        <v>2020</v>
      </c>
      <c r="B191" s="111">
        <v>2</v>
      </c>
      <c r="C191" s="113">
        <v>0.010752688172043012</v>
      </c>
      <c r="D191" s="111" t="s">
        <v>1856</v>
      </c>
      <c r="E191" s="111" t="b">
        <v>0</v>
      </c>
      <c r="F191" s="111" t="b">
        <v>0</v>
      </c>
      <c r="G191" s="111" t="b">
        <v>0</v>
      </c>
    </row>
    <row r="192" spans="1:7" ht="15">
      <c r="A192" s="111" t="s">
        <v>1895</v>
      </c>
      <c r="B192" s="111">
        <v>2</v>
      </c>
      <c r="C192" s="113">
        <v>0.010752688172043012</v>
      </c>
      <c r="D192" s="111" t="s">
        <v>1856</v>
      </c>
      <c r="E192" s="111" t="b">
        <v>0</v>
      </c>
      <c r="F192" s="111" t="b">
        <v>0</v>
      </c>
      <c r="G192" s="111" t="b">
        <v>0</v>
      </c>
    </row>
    <row r="193" spans="1:7" ht="15">
      <c r="A193" s="111" t="s">
        <v>1909</v>
      </c>
      <c r="B193" s="111">
        <v>2</v>
      </c>
      <c r="C193" s="113">
        <v>0.010752688172043012</v>
      </c>
      <c r="D193" s="111" t="s">
        <v>1856</v>
      </c>
      <c r="E193" s="111" t="b">
        <v>0</v>
      </c>
      <c r="F193" s="111" t="b">
        <v>0</v>
      </c>
      <c r="G193" s="111" t="b">
        <v>0</v>
      </c>
    </row>
    <row r="194" spans="1:7" ht="15">
      <c r="A194" s="111" t="s">
        <v>2018</v>
      </c>
      <c r="B194" s="111">
        <v>2</v>
      </c>
      <c r="C194" s="113">
        <v>0.010752688172043012</v>
      </c>
      <c r="D194" s="111" t="s">
        <v>1856</v>
      </c>
      <c r="E194" s="111" t="b">
        <v>0</v>
      </c>
      <c r="F194" s="111" t="b">
        <v>0</v>
      </c>
      <c r="G194" s="111" t="b">
        <v>0</v>
      </c>
    </row>
    <row r="195" spans="1:7" ht="15">
      <c r="A195" s="111" t="s">
        <v>1903</v>
      </c>
      <c r="B195" s="111">
        <v>2</v>
      </c>
      <c r="C195" s="113">
        <v>0.010752688172043012</v>
      </c>
      <c r="D195" s="111" t="s">
        <v>1856</v>
      </c>
      <c r="E195" s="111" t="b">
        <v>0</v>
      </c>
      <c r="F195" s="111" t="b">
        <v>0</v>
      </c>
      <c r="G195" s="111" t="b">
        <v>0</v>
      </c>
    </row>
    <row r="196" spans="1:7" ht="15">
      <c r="A196" s="111" t="s">
        <v>1989</v>
      </c>
      <c r="B196" s="111">
        <v>2</v>
      </c>
      <c r="C196" s="113">
        <v>0.010752688172043012</v>
      </c>
      <c r="D196" s="111" t="s">
        <v>1856</v>
      </c>
      <c r="E196" s="111" t="b">
        <v>0</v>
      </c>
      <c r="F196" s="111" t="b">
        <v>0</v>
      </c>
      <c r="G196" s="111" t="b">
        <v>0</v>
      </c>
    </row>
    <row r="197" spans="1:7" ht="15">
      <c r="A197" s="111" t="s">
        <v>1883</v>
      </c>
      <c r="B197" s="111">
        <v>17</v>
      </c>
      <c r="C197" s="113">
        <v>0.0018427987918146135</v>
      </c>
      <c r="D197" s="111" t="s">
        <v>1857</v>
      </c>
      <c r="E197" s="111" t="b">
        <v>0</v>
      </c>
      <c r="F197" s="111" t="b">
        <v>0</v>
      </c>
      <c r="G197" s="111" t="b">
        <v>0</v>
      </c>
    </row>
    <row r="198" spans="1:7" ht="15">
      <c r="A198" s="111" t="s">
        <v>1882</v>
      </c>
      <c r="B198" s="111">
        <v>16</v>
      </c>
      <c r="C198" s="113">
        <v>0.0035739753675026226</v>
      </c>
      <c r="D198" s="111" t="s">
        <v>1857</v>
      </c>
      <c r="E198" s="111" t="b">
        <v>0</v>
      </c>
      <c r="F198" s="111" t="b">
        <v>0</v>
      </c>
      <c r="G198" s="111" t="b">
        <v>0</v>
      </c>
    </row>
    <row r="199" spans="1:7" ht="15">
      <c r="A199" s="111" t="s">
        <v>1887</v>
      </c>
      <c r="B199" s="111">
        <v>5</v>
      </c>
      <c r="C199" s="113">
        <v>0.012146342811512821</v>
      </c>
      <c r="D199" s="111" t="s">
        <v>1857</v>
      </c>
      <c r="E199" s="111" t="b">
        <v>0</v>
      </c>
      <c r="F199" s="111" t="b">
        <v>0</v>
      </c>
      <c r="G199" s="111" t="b">
        <v>0</v>
      </c>
    </row>
    <row r="200" spans="1:7" ht="15">
      <c r="A200" s="111" t="s">
        <v>1892</v>
      </c>
      <c r="B200" s="111">
        <v>5</v>
      </c>
      <c r="C200" s="113">
        <v>0.012146342811512821</v>
      </c>
      <c r="D200" s="111" t="s">
        <v>1857</v>
      </c>
      <c r="E200" s="111" t="b">
        <v>0</v>
      </c>
      <c r="F200" s="111" t="b">
        <v>0</v>
      </c>
      <c r="G200" s="111" t="b">
        <v>0</v>
      </c>
    </row>
    <row r="201" spans="1:7" ht="15">
      <c r="A201" s="111" t="s">
        <v>1894</v>
      </c>
      <c r="B201" s="111">
        <v>5</v>
      </c>
      <c r="C201" s="113">
        <v>0.012146342811512821</v>
      </c>
      <c r="D201" s="111" t="s">
        <v>1857</v>
      </c>
      <c r="E201" s="111" t="b">
        <v>0</v>
      </c>
      <c r="F201" s="111" t="b">
        <v>0</v>
      </c>
      <c r="G201" s="111" t="b">
        <v>0</v>
      </c>
    </row>
    <row r="202" spans="1:7" ht="15">
      <c r="A202" s="111" t="s">
        <v>1900</v>
      </c>
      <c r="B202" s="111">
        <v>5</v>
      </c>
      <c r="C202" s="113">
        <v>0.016990201973442</v>
      </c>
      <c r="D202" s="111" t="s">
        <v>1857</v>
      </c>
      <c r="E202" s="111" t="b">
        <v>0</v>
      </c>
      <c r="F202" s="111" t="b">
        <v>0</v>
      </c>
      <c r="G202" s="111" t="b">
        <v>0</v>
      </c>
    </row>
    <row r="203" spans="1:7" ht="15">
      <c r="A203" s="111" t="s">
        <v>1911</v>
      </c>
      <c r="B203" s="111">
        <v>4</v>
      </c>
      <c r="C203" s="113">
        <v>0.011409825568128274</v>
      </c>
      <c r="D203" s="111" t="s">
        <v>1857</v>
      </c>
      <c r="E203" s="111" t="b">
        <v>0</v>
      </c>
      <c r="F203" s="111" t="b">
        <v>0</v>
      </c>
      <c r="G203" s="111" t="b">
        <v>0</v>
      </c>
    </row>
    <row r="204" spans="1:7" ht="15">
      <c r="A204" s="111" t="s">
        <v>1886</v>
      </c>
      <c r="B204" s="111">
        <v>4</v>
      </c>
      <c r="C204" s="113">
        <v>0.013592161578753599</v>
      </c>
      <c r="D204" s="111" t="s">
        <v>1857</v>
      </c>
      <c r="E204" s="111" t="b">
        <v>0</v>
      </c>
      <c r="F204" s="111" t="b">
        <v>0</v>
      </c>
      <c r="G204" s="111" t="b">
        <v>0</v>
      </c>
    </row>
    <row r="205" spans="1:7" ht="15">
      <c r="A205" s="111" t="s">
        <v>1898</v>
      </c>
      <c r="B205" s="111">
        <v>4</v>
      </c>
      <c r="C205" s="113">
        <v>0.011409825568128274</v>
      </c>
      <c r="D205" s="111" t="s">
        <v>1857</v>
      </c>
      <c r="E205" s="111" t="b">
        <v>0</v>
      </c>
      <c r="F205" s="111" t="b">
        <v>0</v>
      </c>
      <c r="G205" s="111" t="b">
        <v>0</v>
      </c>
    </row>
    <row r="206" spans="1:7" ht="15">
      <c r="A206" s="111" t="s">
        <v>1914</v>
      </c>
      <c r="B206" s="111">
        <v>3</v>
      </c>
      <c r="C206" s="113">
        <v>0.012500993573440937</v>
      </c>
      <c r="D206" s="111" t="s">
        <v>1857</v>
      </c>
      <c r="E206" s="111" t="b">
        <v>0</v>
      </c>
      <c r="F206" s="111" t="b">
        <v>0</v>
      </c>
      <c r="G206" s="111" t="b">
        <v>0</v>
      </c>
    </row>
    <row r="207" spans="1:7" ht="15">
      <c r="A207" s="111" t="s">
        <v>1922</v>
      </c>
      <c r="B207" s="111">
        <v>3</v>
      </c>
      <c r="C207" s="113">
        <v>0.0101941211840652</v>
      </c>
      <c r="D207" s="111" t="s">
        <v>1857</v>
      </c>
      <c r="E207" s="111" t="b">
        <v>0</v>
      </c>
      <c r="F207" s="111" t="b">
        <v>0</v>
      </c>
      <c r="G207" s="111" t="b">
        <v>0</v>
      </c>
    </row>
    <row r="208" spans="1:7" ht="15">
      <c r="A208" s="111" t="s">
        <v>1902</v>
      </c>
      <c r="B208" s="111">
        <v>3</v>
      </c>
      <c r="C208" s="113">
        <v>0.0101941211840652</v>
      </c>
      <c r="D208" s="111" t="s">
        <v>1857</v>
      </c>
      <c r="E208" s="111" t="b">
        <v>0</v>
      </c>
      <c r="F208" s="111" t="b">
        <v>0</v>
      </c>
      <c r="G208" s="111" t="b">
        <v>0</v>
      </c>
    </row>
    <row r="209" spans="1:7" ht="15">
      <c r="A209" s="111" t="s">
        <v>1905</v>
      </c>
      <c r="B209" s="111">
        <v>3</v>
      </c>
      <c r="C209" s="113">
        <v>0.0101941211840652</v>
      </c>
      <c r="D209" s="111" t="s">
        <v>1857</v>
      </c>
      <c r="E209" s="111" t="b">
        <v>0</v>
      </c>
      <c r="F209" s="111" t="b">
        <v>0</v>
      </c>
      <c r="G209" s="111" t="b">
        <v>0</v>
      </c>
    </row>
    <row r="210" spans="1:7" ht="15">
      <c r="A210" s="111" t="s">
        <v>1893</v>
      </c>
      <c r="B210" s="111">
        <v>3</v>
      </c>
      <c r="C210" s="113">
        <v>0.0101941211840652</v>
      </c>
      <c r="D210" s="111" t="s">
        <v>1857</v>
      </c>
      <c r="E210" s="111" t="b">
        <v>0</v>
      </c>
      <c r="F210" s="111" t="b">
        <v>0</v>
      </c>
      <c r="G210" s="111" t="b">
        <v>0</v>
      </c>
    </row>
    <row r="211" spans="1:7" ht="15">
      <c r="A211" s="111" t="s">
        <v>1912</v>
      </c>
      <c r="B211" s="111">
        <v>3</v>
      </c>
      <c r="C211" s="113">
        <v>0.0101941211840652</v>
      </c>
      <c r="D211" s="111" t="s">
        <v>1857</v>
      </c>
      <c r="E211" s="111" t="b">
        <v>0</v>
      </c>
      <c r="F211" s="111" t="b">
        <v>0</v>
      </c>
      <c r="G211" s="111" t="b">
        <v>0</v>
      </c>
    </row>
    <row r="212" spans="1:7" ht="15">
      <c r="A212" s="111" t="s">
        <v>1943</v>
      </c>
      <c r="B212" s="111">
        <v>3</v>
      </c>
      <c r="C212" s="113">
        <v>0.0101941211840652</v>
      </c>
      <c r="D212" s="111" t="s">
        <v>1857</v>
      </c>
      <c r="E212" s="111" t="b">
        <v>0</v>
      </c>
      <c r="F212" s="111" t="b">
        <v>0</v>
      </c>
      <c r="G212" s="111" t="b">
        <v>0</v>
      </c>
    </row>
    <row r="213" spans="1:7" ht="15">
      <c r="A213" s="111" t="s">
        <v>1921</v>
      </c>
      <c r="B213" s="111">
        <v>3</v>
      </c>
      <c r="C213" s="113">
        <v>0.0101941211840652</v>
      </c>
      <c r="D213" s="111" t="s">
        <v>1857</v>
      </c>
      <c r="E213" s="111" t="b">
        <v>0</v>
      </c>
      <c r="F213" s="111" t="b">
        <v>0</v>
      </c>
      <c r="G213" s="111" t="b">
        <v>0</v>
      </c>
    </row>
    <row r="214" spans="1:7" ht="15">
      <c r="A214" s="111" t="s">
        <v>1950</v>
      </c>
      <c r="B214" s="111">
        <v>3</v>
      </c>
      <c r="C214" s="113">
        <v>0.012500993573440937</v>
      </c>
      <c r="D214" s="111" t="s">
        <v>1857</v>
      </c>
      <c r="E214" s="111" t="b">
        <v>0</v>
      </c>
      <c r="F214" s="111" t="b">
        <v>0</v>
      </c>
      <c r="G214" s="111" t="b">
        <v>0</v>
      </c>
    </row>
    <row r="215" spans="1:7" ht="15">
      <c r="A215" s="111" t="s">
        <v>1982</v>
      </c>
      <c r="B215" s="111">
        <v>2</v>
      </c>
      <c r="C215" s="113">
        <v>0.00833399571562729</v>
      </c>
      <c r="D215" s="111" t="s">
        <v>1857</v>
      </c>
      <c r="E215" s="111" t="b">
        <v>0</v>
      </c>
      <c r="F215" s="111" t="b">
        <v>0</v>
      </c>
      <c r="G215" s="111" t="b">
        <v>0</v>
      </c>
    </row>
    <row r="216" spans="1:7" ht="15">
      <c r="A216" s="111" t="s">
        <v>1913</v>
      </c>
      <c r="B216" s="111">
        <v>2</v>
      </c>
      <c r="C216" s="113">
        <v>0.00833399571562729</v>
      </c>
      <c r="D216" s="111" t="s">
        <v>1857</v>
      </c>
      <c r="E216" s="111" t="b">
        <v>0</v>
      </c>
      <c r="F216" s="111" t="b">
        <v>0</v>
      </c>
      <c r="G216" s="111" t="b">
        <v>0</v>
      </c>
    </row>
    <row r="217" spans="1:7" ht="15">
      <c r="A217" s="111" t="s">
        <v>1926</v>
      </c>
      <c r="B217" s="111">
        <v>2</v>
      </c>
      <c r="C217" s="113">
        <v>0.00833399571562729</v>
      </c>
      <c r="D217" s="111" t="s">
        <v>1857</v>
      </c>
      <c r="E217" s="111" t="b">
        <v>0</v>
      </c>
      <c r="F217" s="111" t="b">
        <v>0</v>
      </c>
      <c r="G217" s="111" t="b">
        <v>0</v>
      </c>
    </row>
    <row r="218" spans="1:7" ht="15">
      <c r="A218" s="111" t="s">
        <v>1935</v>
      </c>
      <c r="B218" s="111">
        <v>2</v>
      </c>
      <c r="C218" s="113">
        <v>0.00833399571562729</v>
      </c>
      <c r="D218" s="111" t="s">
        <v>1857</v>
      </c>
      <c r="E218" s="111" t="b">
        <v>0</v>
      </c>
      <c r="F218" s="111" t="b">
        <v>0</v>
      </c>
      <c r="G218" s="111" t="b">
        <v>0</v>
      </c>
    </row>
    <row r="219" spans="1:7" ht="15">
      <c r="A219" s="111" t="s">
        <v>1895</v>
      </c>
      <c r="B219" s="111">
        <v>2</v>
      </c>
      <c r="C219" s="113">
        <v>0.00833399571562729</v>
      </c>
      <c r="D219" s="111" t="s">
        <v>1857</v>
      </c>
      <c r="E219" s="111" t="b">
        <v>0</v>
      </c>
      <c r="F219" s="111" t="b">
        <v>0</v>
      </c>
      <c r="G219" s="111" t="b">
        <v>0</v>
      </c>
    </row>
    <row r="220" spans="1:7" ht="15">
      <c r="A220" s="111" t="s">
        <v>1946</v>
      </c>
      <c r="B220" s="111">
        <v>2</v>
      </c>
      <c r="C220" s="113">
        <v>0.00833399571562729</v>
      </c>
      <c r="D220" s="111" t="s">
        <v>1857</v>
      </c>
      <c r="E220" s="111" t="b">
        <v>0</v>
      </c>
      <c r="F220" s="111" t="b">
        <v>0</v>
      </c>
      <c r="G220" s="111" t="b">
        <v>0</v>
      </c>
    </row>
    <row r="221" spans="1:7" ht="15">
      <c r="A221" s="111" t="s">
        <v>1901</v>
      </c>
      <c r="B221" s="111">
        <v>2</v>
      </c>
      <c r="C221" s="113">
        <v>0.00833399571562729</v>
      </c>
      <c r="D221" s="111" t="s">
        <v>1857</v>
      </c>
      <c r="E221" s="111" t="b">
        <v>0</v>
      </c>
      <c r="F221" s="111" t="b">
        <v>0</v>
      </c>
      <c r="G221" s="111" t="b">
        <v>0</v>
      </c>
    </row>
    <row r="222" spans="1:7" ht="15">
      <c r="A222" s="111" t="s">
        <v>1963</v>
      </c>
      <c r="B222" s="111">
        <v>2</v>
      </c>
      <c r="C222" s="113">
        <v>0.00833399571562729</v>
      </c>
      <c r="D222" s="111" t="s">
        <v>1857</v>
      </c>
      <c r="E222" s="111" t="b">
        <v>0</v>
      </c>
      <c r="F222" s="111" t="b">
        <v>0</v>
      </c>
      <c r="G222" s="111" t="b">
        <v>0</v>
      </c>
    </row>
    <row r="223" spans="1:7" ht="15">
      <c r="A223" s="111" t="s">
        <v>1977</v>
      </c>
      <c r="B223" s="111">
        <v>2</v>
      </c>
      <c r="C223" s="113">
        <v>0.00833399571562729</v>
      </c>
      <c r="D223" s="111" t="s">
        <v>1857</v>
      </c>
      <c r="E223" s="111" t="b">
        <v>0</v>
      </c>
      <c r="F223" s="111" t="b">
        <v>0</v>
      </c>
      <c r="G223" s="111" t="b">
        <v>0</v>
      </c>
    </row>
    <row r="224" spans="1:7" ht="15">
      <c r="A224" s="111" t="s">
        <v>1924</v>
      </c>
      <c r="B224" s="111">
        <v>2</v>
      </c>
      <c r="C224" s="113">
        <v>0.00833399571562729</v>
      </c>
      <c r="D224" s="111" t="s">
        <v>1857</v>
      </c>
      <c r="E224" s="111" t="b">
        <v>0</v>
      </c>
      <c r="F224" s="111" t="b">
        <v>0</v>
      </c>
      <c r="G224" s="111" t="b">
        <v>0</v>
      </c>
    </row>
    <row r="225" spans="1:7" ht="15">
      <c r="A225" s="111" t="s">
        <v>1978</v>
      </c>
      <c r="B225" s="111">
        <v>2</v>
      </c>
      <c r="C225" s="113">
        <v>0.00833399571562729</v>
      </c>
      <c r="D225" s="111" t="s">
        <v>1857</v>
      </c>
      <c r="E225" s="111" t="b">
        <v>0</v>
      </c>
      <c r="F225" s="111" t="b">
        <v>0</v>
      </c>
      <c r="G225" s="111" t="b">
        <v>0</v>
      </c>
    </row>
    <row r="226" spans="1:7" ht="15">
      <c r="A226" s="111" t="s">
        <v>1948</v>
      </c>
      <c r="B226" s="111">
        <v>2</v>
      </c>
      <c r="C226" s="113">
        <v>0.00833399571562729</v>
      </c>
      <c r="D226" s="111" t="s">
        <v>1857</v>
      </c>
      <c r="E226" s="111" t="b">
        <v>0</v>
      </c>
      <c r="F226" s="111" t="b">
        <v>0</v>
      </c>
      <c r="G226" s="111" t="b">
        <v>0</v>
      </c>
    </row>
    <row r="227" spans="1:7" ht="15">
      <c r="A227" s="111" t="s">
        <v>1981</v>
      </c>
      <c r="B227" s="111">
        <v>2</v>
      </c>
      <c r="C227" s="113">
        <v>0.00833399571562729</v>
      </c>
      <c r="D227" s="111" t="s">
        <v>1857</v>
      </c>
      <c r="E227" s="111" t="b">
        <v>0</v>
      </c>
      <c r="F227" s="111" t="b">
        <v>0</v>
      </c>
      <c r="G227" s="111" t="b">
        <v>0</v>
      </c>
    </row>
    <row r="228" spans="1:7" ht="15">
      <c r="A228" s="111" t="s">
        <v>1949</v>
      </c>
      <c r="B228" s="111">
        <v>2</v>
      </c>
      <c r="C228" s="113">
        <v>0.00833399571562729</v>
      </c>
      <c r="D228" s="111" t="s">
        <v>1857</v>
      </c>
      <c r="E228" s="111" t="b">
        <v>0</v>
      </c>
      <c r="F228" s="111" t="b">
        <v>0</v>
      </c>
      <c r="G228" s="111" t="b">
        <v>0</v>
      </c>
    </row>
    <row r="229" spans="1:7" ht="15">
      <c r="A229" s="111" t="s">
        <v>1923</v>
      </c>
      <c r="B229" s="111">
        <v>2</v>
      </c>
      <c r="C229" s="113">
        <v>0.00833399571562729</v>
      </c>
      <c r="D229" s="111" t="s">
        <v>1857</v>
      </c>
      <c r="E229" s="111" t="b">
        <v>0</v>
      </c>
      <c r="F229" s="111" t="b">
        <v>0</v>
      </c>
      <c r="G229" s="111" t="b">
        <v>0</v>
      </c>
    </row>
    <row r="230" spans="1:7" ht="15">
      <c r="A230" s="111" t="s">
        <v>1962</v>
      </c>
      <c r="B230" s="111">
        <v>2</v>
      </c>
      <c r="C230" s="113">
        <v>0.00833399571562729</v>
      </c>
      <c r="D230" s="111" t="s">
        <v>1857</v>
      </c>
      <c r="E230" s="111" t="b">
        <v>0</v>
      </c>
      <c r="F230" s="111" t="b">
        <v>0</v>
      </c>
      <c r="G230" s="111" t="b">
        <v>0</v>
      </c>
    </row>
    <row r="231" spans="1:7" ht="15">
      <c r="A231" s="111" t="s">
        <v>1882</v>
      </c>
      <c r="B231" s="111">
        <v>17</v>
      </c>
      <c r="C231" s="113">
        <v>0</v>
      </c>
      <c r="D231" s="111" t="s">
        <v>1858</v>
      </c>
      <c r="E231" s="111" t="b">
        <v>0</v>
      </c>
      <c r="F231" s="111" t="b">
        <v>0</v>
      </c>
      <c r="G231" s="111" t="b">
        <v>0</v>
      </c>
    </row>
    <row r="232" spans="1:7" ht="15">
      <c r="A232" s="111" t="s">
        <v>1883</v>
      </c>
      <c r="B232" s="111">
        <v>7</v>
      </c>
      <c r="C232" s="113">
        <v>0.016548810856123433</v>
      </c>
      <c r="D232" s="111" t="s">
        <v>1858</v>
      </c>
      <c r="E232" s="111" t="b">
        <v>0</v>
      </c>
      <c r="F232" s="111" t="b">
        <v>0</v>
      </c>
      <c r="G232" s="111" t="b">
        <v>0</v>
      </c>
    </row>
    <row r="233" spans="1:7" ht="15">
      <c r="A233" s="111" t="s">
        <v>1885</v>
      </c>
      <c r="B233" s="111">
        <v>6</v>
      </c>
      <c r="C233" s="113">
        <v>0.01664899402434222</v>
      </c>
      <c r="D233" s="111" t="s">
        <v>1858</v>
      </c>
      <c r="E233" s="111" t="b">
        <v>0</v>
      </c>
      <c r="F233" s="111" t="b">
        <v>0</v>
      </c>
      <c r="G233" s="111" t="b">
        <v>0</v>
      </c>
    </row>
    <row r="234" spans="1:7" ht="15">
      <c r="A234" s="111" t="s">
        <v>1891</v>
      </c>
      <c r="B234" s="111">
        <v>4</v>
      </c>
      <c r="C234" s="113">
        <v>0.015420587240498442</v>
      </c>
      <c r="D234" s="111" t="s">
        <v>1858</v>
      </c>
      <c r="E234" s="111" t="b">
        <v>0</v>
      </c>
      <c r="F234" s="111" t="b">
        <v>0</v>
      </c>
      <c r="G234" s="111" t="b">
        <v>0</v>
      </c>
    </row>
    <row r="235" spans="1:7" ht="15">
      <c r="A235" s="111" t="s">
        <v>1919</v>
      </c>
      <c r="B235" s="111">
        <v>3</v>
      </c>
      <c r="C235" s="113">
        <v>0.013864926380219845</v>
      </c>
      <c r="D235" s="111" t="s">
        <v>1858</v>
      </c>
      <c r="E235" s="111" t="b">
        <v>0</v>
      </c>
      <c r="F235" s="111" t="b">
        <v>0</v>
      </c>
      <c r="G235" s="111" t="b">
        <v>0</v>
      </c>
    </row>
    <row r="236" spans="1:7" ht="15">
      <c r="A236" s="111" t="s">
        <v>1886</v>
      </c>
      <c r="B236" s="111">
        <v>3</v>
      </c>
      <c r="C236" s="113">
        <v>0.013864926380219845</v>
      </c>
      <c r="D236" s="111" t="s">
        <v>1858</v>
      </c>
      <c r="E236" s="111" t="b">
        <v>0</v>
      </c>
      <c r="F236" s="111" t="b">
        <v>0</v>
      </c>
      <c r="G236" s="111" t="b">
        <v>0</v>
      </c>
    </row>
    <row r="237" spans="1:7" ht="15">
      <c r="A237" s="111" t="s">
        <v>1899</v>
      </c>
      <c r="B237" s="111">
        <v>2</v>
      </c>
      <c r="C237" s="113">
        <v>0.011403913198948377</v>
      </c>
      <c r="D237" s="111" t="s">
        <v>1858</v>
      </c>
      <c r="E237" s="111" t="b">
        <v>0</v>
      </c>
      <c r="F237" s="111" t="b">
        <v>0</v>
      </c>
      <c r="G237" s="111" t="b">
        <v>0</v>
      </c>
    </row>
    <row r="238" spans="1:7" ht="15">
      <c r="A238" s="111" t="s">
        <v>2012</v>
      </c>
      <c r="B238" s="111">
        <v>2</v>
      </c>
      <c r="C238" s="113">
        <v>0.011403913198948377</v>
      </c>
      <c r="D238" s="111" t="s">
        <v>1858</v>
      </c>
      <c r="E238" s="111" t="b">
        <v>0</v>
      </c>
      <c r="F238" s="111" t="b">
        <v>0</v>
      </c>
      <c r="G238" s="111" t="b">
        <v>0</v>
      </c>
    </row>
    <row r="239" spans="1:7" ht="15">
      <c r="A239" s="111" t="s">
        <v>1936</v>
      </c>
      <c r="B239" s="111">
        <v>2</v>
      </c>
      <c r="C239" s="113">
        <v>0.011403913198948377</v>
      </c>
      <c r="D239" s="111" t="s">
        <v>1858</v>
      </c>
      <c r="E239" s="111" t="b">
        <v>0</v>
      </c>
      <c r="F239" s="111" t="b">
        <v>0</v>
      </c>
      <c r="G239" s="111" t="b">
        <v>0</v>
      </c>
    </row>
    <row r="240" spans="1:7" ht="15">
      <c r="A240" s="111" t="s">
        <v>1937</v>
      </c>
      <c r="B240" s="111">
        <v>2</v>
      </c>
      <c r="C240" s="113">
        <v>0.011403913198948377</v>
      </c>
      <c r="D240" s="111" t="s">
        <v>1858</v>
      </c>
      <c r="E240" s="111" t="b">
        <v>0</v>
      </c>
      <c r="F240" s="111" t="b">
        <v>0</v>
      </c>
      <c r="G240" s="111" t="b">
        <v>0</v>
      </c>
    </row>
    <row r="241" spans="1:7" ht="15">
      <c r="A241" s="111" t="s">
        <v>2010</v>
      </c>
      <c r="B241" s="111">
        <v>2</v>
      </c>
      <c r="C241" s="113">
        <v>0.011403913198948377</v>
      </c>
      <c r="D241" s="111" t="s">
        <v>1858</v>
      </c>
      <c r="E241" s="111" t="b">
        <v>0</v>
      </c>
      <c r="F241" s="111" t="b">
        <v>0</v>
      </c>
      <c r="G241" s="111" t="b">
        <v>0</v>
      </c>
    </row>
    <row r="242" spans="1:7" ht="15">
      <c r="A242" s="111" t="s">
        <v>1887</v>
      </c>
      <c r="B242" s="111">
        <v>2</v>
      </c>
      <c r="C242" s="113">
        <v>0.011403913198948377</v>
      </c>
      <c r="D242" s="111" t="s">
        <v>1858</v>
      </c>
      <c r="E242" s="111" t="b">
        <v>0</v>
      </c>
      <c r="F242" s="111" t="b">
        <v>0</v>
      </c>
      <c r="G242" s="111" t="b">
        <v>0</v>
      </c>
    </row>
    <row r="243" spans="1:7" ht="15">
      <c r="A243" s="111" t="s">
        <v>1890</v>
      </c>
      <c r="B243" s="111">
        <v>2</v>
      </c>
      <c r="C243" s="113">
        <v>0.011403913198948377</v>
      </c>
      <c r="D243" s="111" t="s">
        <v>1858</v>
      </c>
      <c r="E243" s="111" t="b">
        <v>0</v>
      </c>
      <c r="F243" s="111" t="b">
        <v>0</v>
      </c>
      <c r="G243" s="111" t="b">
        <v>0</v>
      </c>
    </row>
    <row r="244" spans="1:7" ht="15">
      <c r="A244" s="111" t="s">
        <v>1990</v>
      </c>
      <c r="B244" s="111">
        <v>2</v>
      </c>
      <c r="C244" s="113">
        <v>0.011403913198948377</v>
      </c>
      <c r="D244" s="111" t="s">
        <v>1858</v>
      </c>
      <c r="E244" s="111" t="b">
        <v>0</v>
      </c>
      <c r="F244" s="111" t="b">
        <v>0</v>
      </c>
      <c r="G244" s="111" t="b">
        <v>0</v>
      </c>
    </row>
    <row r="245" spans="1:7" ht="15">
      <c r="A245" s="111" t="s">
        <v>1882</v>
      </c>
      <c r="B245" s="111">
        <v>7</v>
      </c>
      <c r="C245" s="113">
        <v>0.008395728417312929</v>
      </c>
      <c r="D245" s="111" t="s">
        <v>1859</v>
      </c>
      <c r="E245" s="111" t="b">
        <v>0</v>
      </c>
      <c r="F245" s="111" t="b">
        <v>0</v>
      </c>
      <c r="G245" s="111" t="b">
        <v>0</v>
      </c>
    </row>
    <row r="246" spans="1:7" ht="15">
      <c r="A246" s="111" t="s">
        <v>1885</v>
      </c>
      <c r="B246" s="111">
        <v>5</v>
      </c>
      <c r="C246" s="113">
        <v>0.01402596181886297</v>
      </c>
      <c r="D246" s="111" t="s">
        <v>1859</v>
      </c>
      <c r="E246" s="111" t="b">
        <v>0</v>
      </c>
      <c r="F246" s="111" t="b">
        <v>0</v>
      </c>
      <c r="G246" s="111" t="b">
        <v>0</v>
      </c>
    </row>
    <row r="247" spans="1:7" ht="15">
      <c r="A247" s="111" t="s">
        <v>1933</v>
      </c>
      <c r="B247" s="111">
        <v>3</v>
      </c>
      <c r="C247" s="113">
        <v>0.015729272133615246</v>
      </c>
      <c r="D247" s="111" t="s">
        <v>1859</v>
      </c>
      <c r="E247" s="111" t="b">
        <v>0</v>
      </c>
      <c r="F247" s="111" t="b">
        <v>0</v>
      </c>
      <c r="G247" s="111" t="b">
        <v>0</v>
      </c>
    </row>
    <row r="248" spans="1:7" ht="15">
      <c r="A248" s="111" t="s">
        <v>1915</v>
      </c>
      <c r="B248" s="111">
        <v>3</v>
      </c>
      <c r="C248" s="113">
        <v>0.015729272133615246</v>
      </c>
      <c r="D248" s="111" t="s">
        <v>1859</v>
      </c>
      <c r="E248" s="111" t="b">
        <v>0</v>
      </c>
      <c r="F248" s="111" t="b">
        <v>0</v>
      </c>
      <c r="G248" s="111" t="b">
        <v>0</v>
      </c>
    </row>
    <row r="249" spans="1:7" ht="15">
      <c r="A249" s="111" t="s">
        <v>1891</v>
      </c>
      <c r="B249" s="111">
        <v>3</v>
      </c>
      <c r="C249" s="113">
        <v>0.015729272133615246</v>
      </c>
      <c r="D249" s="111" t="s">
        <v>1859</v>
      </c>
      <c r="E249" s="111" t="b">
        <v>0</v>
      </c>
      <c r="F249" s="111" t="b">
        <v>0</v>
      </c>
      <c r="G249" s="111" t="b">
        <v>0</v>
      </c>
    </row>
    <row r="250" spans="1:7" ht="15">
      <c r="A250" s="111" t="s">
        <v>1908</v>
      </c>
      <c r="B250" s="111">
        <v>3</v>
      </c>
      <c r="C250" s="113">
        <v>0.015729272133615246</v>
      </c>
      <c r="D250" s="111" t="s">
        <v>1859</v>
      </c>
      <c r="E250" s="111" t="b">
        <v>0</v>
      </c>
      <c r="F250" s="111" t="b">
        <v>0</v>
      </c>
      <c r="G250" s="111" t="b">
        <v>0</v>
      </c>
    </row>
    <row r="251" spans="1:7" ht="15">
      <c r="A251" s="111" t="s">
        <v>1940</v>
      </c>
      <c r="B251" s="111">
        <v>2</v>
      </c>
      <c r="C251" s="113">
        <v>0.01435631898407349</v>
      </c>
      <c r="D251" s="111" t="s">
        <v>1859</v>
      </c>
      <c r="E251" s="111" t="b">
        <v>0</v>
      </c>
      <c r="F251" s="111" t="b">
        <v>0</v>
      </c>
      <c r="G251" s="111" t="b">
        <v>0</v>
      </c>
    </row>
    <row r="252" spans="1:7" ht="15">
      <c r="A252" s="111" t="s">
        <v>1941</v>
      </c>
      <c r="B252" s="111">
        <v>2</v>
      </c>
      <c r="C252" s="113">
        <v>0.01435631898407349</v>
      </c>
      <c r="D252" s="111" t="s">
        <v>1859</v>
      </c>
      <c r="E252" s="111" t="b">
        <v>0</v>
      </c>
      <c r="F252" s="111" t="b">
        <v>0</v>
      </c>
      <c r="G252" s="111" t="b">
        <v>0</v>
      </c>
    </row>
    <row r="253" spans="1:7" ht="15">
      <c r="A253" s="111" t="s">
        <v>1932</v>
      </c>
      <c r="B253" s="111">
        <v>2</v>
      </c>
      <c r="C253" s="113">
        <v>0.01435631898407349</v>
      </c>
      <c r="D253" s="111" t="s">
        <v>1859</v>
      </c>
      <c r="E253" s="111" t="b">
        <v>0</v>
      </c>
      <c r="F253" s="111" t="b">
        <v>0</v>
      </c>
      <c r="G253" s="111" t="b">
        <v>0</v>
      </c>
    </row>
    <row r="254" spans="1:7" ht="15">
      <c r="A254" s="111" t="s">
        <v>2015</v>
      </c>
      <c r="B254" s="111">
        <v>2</v>
      </c>
      <c r="C254" s="113">
        <v>0.01435631898407349</v>
      </c>
      <c r="D254" s="111" t="s">
        <v>1859</v>
      </c>
      <c r="E254" s="111" t="b">
        <v>0</v>
      </c>
      <c r="F254" s="111" t="b">
        <v>0</v>
      </c>
      <c r="G254" s="111" t="b">
        <v>0</v>
      </c>
    </row>
    <row r="255" spans="1:7" ht="15">
      <c r="A255" s="111" t="s">
        <v>2014</v>
      </c>
      <c r="B255" s="111">
        <v>2</v>
      </c>
      <c r="C255" s="113">
        <v>0.01435631898407349</v>
      </c>
      <c r="D255" s="111" t="s">
        <v>1859</v>
      </c>
      <c r="E255" s="111" t="b">
        <v>0</v>
      </c>
      <c r="F255" s="111" t="b">
        <v>0</v>
      </c>
      <c r="G255" s="111" t="b">
        <v>0</v>
      </c>
    </row>
    <row r="256" spans="1:7" ht="15">
      <c r="A256" s="111" t="s">
        <v>1942</v>
      </c>
      <c r="B256" s="111">
        <v>2</v>
      </c>
      <c r="C256" s="113">
        <v>0.01435631898407349</v>
      </c>
      <c r="D256" s="111" t="s">
        <v>1859</v>
      </c>
      <c r="E256" s="111" t="b">
        <v>0</v>
      </c>
      <c r="F256" s="111" t="b">
        <v>0</v>
      </c>
      <c r="G256" s="111" t="b">
        <v>0</v>
      </c>
    </row>
    <row r="257" spans="1:7" ht="15">
      <c r="A257" s="111" t="s">
        <v>1899</v>
      </c>
      <c r="B257" s="111">
        <v>2</v>
      </c>
      <c r="C257" s="113">
        <v>0.01435631898407349</v>
      </c>
      <c r="D257" s="111" t="s">
        <v>1859</v>
      </c>
      <c r="E257" s="111" t="b">
        <v>0</v>
      </c>
      <c r="F257" s="111" t="b">
        <v>0</v>
      </c>
      <c r="G257" s="111" t="b">
        <v>0</v>
      </c>
    </row>
    <row r="258" spans="1:7" ht="15">
      <c r="A258" s="111" t="s">
        <v>1887</v>
      </c>
      <c r="B258" s="111">
        <v>2</v>
      </c>
      <c r="C258" s="113">
        <v>0.01435631898407349</v>
      </c>
      <c r="D258" s="111" t="s">
        <v>1859</v>
      </c>
      <c r="E258" s="111" t="b">
        <v>0</v>
      </c>
      <c r="F258" s="111" t="b">
        <v>0</v>
      </c>
      <c r="G258" s="111" t="b">
        <v>0</v>
      </c>
    </row>
    <row r="259" spans="1:7" ht="15">
      <c r="A259" s="111" t="s">
        <v>1901</v>
      </c>
      <c r="B259" s="111">
        <v>3</v>
      </c>
      <c r="C259" s="113">
        <v>0</v>
      </c>
      <c r="D259" s="111" t="s">
        <v>1860</v>
      </c>
      <c r="E259" s="111" t="b">
        <v>0</v>
      </c>
      <c r="F259" s="111" t="b">
        <v>0</v>
      </c>
      <c r="G259" s="111" t="b">
        <v>0</v>
      </c>
    </row>
    <row r="260" spans="1:7" ht="15">
      <c r="A260" s="111" t="s">
        <v>1896</v>
      </c>
      <c r="B260" s="111">
        <v>3</v>
      </c>
      <c r="C260" s="113">
        <v>0.013901941504395887</v>
      </c>
      <c r="D260" s="111" t="s">
        <v>1860</v>
      </c>
      <c r="E260" s="111" t="b">
        <v>0</v>
      </c>
      <c r="F260" s="111" t="b">
        <v>0</v>
      </c>
      <c r="G260" s="111" t="b">
        <v>0</v>
      </c>
    </row>
    <row r="261" spans="1:7" ht="15">
      <c r="A261" s="111" t="s">
        <v>1905</v>
      </c>
      <c r="B261" s="111">
        <v>2</v>
      </c>
      <c r="C261" s="113">
        <v>0.009267961002930591</v>
      </c>
      <c r="D261" s="111" t="s">
        <v>1860</v>
      </c>
      <c r="E261" s="111" t="b">
        <v>0</v>
      </c>
      <c r="F261" s="111" t="b">
        <v>0</v>
      </c>
      <c r="G261" s="111" t="b">
        <v>0</v>
      </c>
    </row>
    <row r="262" spans="1:7" ht="15">
      <c r="A262" s="111" t="s">
        <v>1930</v>
      </c>
      <c r="B262" s="111">
        <v>2</v>
      </c>
      <c r="C262" s="113">
        <v>0.009267961002930591</v>
      </c>
      <c r="D262" s="111" t="s">
        <v>1860</v>
      </c>
      <c r="E262" s="111" t="b">
        <v>0</v>
      </c>
      <c r="F262" s="111" t="b">
        <v>0</v>
      </c>
      <c r="G262" s="111" t="b">
        <v>0</v>
      </c>
    </row>
    <row r="263" spans="1:7" ht="15">
      <c r="A263" s="111" t="s">
        <v>1955</v>
      </c>
      <c r="B263" s="111">
        <v>2</v>
      </c>
      <c r="C263" s="113">
        <v>0.009267961002930591</v>
      </c>
      <c r="D263" s="111" t="s">
        <v>1860</v>
      </c>
      <c r="E263" s="111" t="b">
        <v>0</v>
      </c>
      <c r="F263" s="111" t="b">
        <v>0</v>
      </c>
      <c r="G263" s="111" t="b">
        <v>0</v>
      </c>
    </row>
    <row r="264" spans="1:7" ht="15">
      <c r="A264" s="111" t="s">
        <v>1931</v>
      </c>
      <c r="B264" s="111">
        <v>2</v>
      </c>
      <c r="C264" s="113">
        <v>0.009267961002930591</v>
      </c>
      <c r="D264" s="111" t="s">
        <v>1860</v>
      </c>
      <c r="E264" s="111" t="b">
        <v>0</v>
      </c>
      <c r="F264" s="111" t="b">
        <v>0</v>
      </c>
      <c r="G264" s="111" t="b">
        <v>0</v>
      </c>
    </row>
    <row r="265" spans="1:7" ht="15">
      <c r="A265" s="111" t="s">
        <v>1882</v>
      </c>
      <c r="B265" s="111">
        <v>2</v>
      </c>
      <c r="C265" s="113">
        <v>0.009267961002930591</v>
      </c>
      <c r="D265" s="111" t="s">
        <v>1860</v>
      </c>
      <c r="E265" s="111" t="b">
        <v>0</v>
      </c>
      <c r="F265" s="111" t="b">
        <v>0</v>
      </c>
      <c r="G265" s="111" t="b">
        <v>0</v>
      </c>
    </row>
    <row r="266" spans="1:7" ht="15">
      <c r="A266" s="111" t="s">
        <v>1883</v>
      </c>
      <c r="B266" s="111">
        <v>2</v>
      </c>
      <c r="C266" s="113">
        <v>0.009267961002930591</v>
      </c>
      <c r="D266" s="111" t="s">
        <v>1860</v>
      </c>
      <c r="E266" s="111" t="b">
        <v>0</v>
      </c>
      <c r="F266" s="111" t="b">
        <v>0</v>
      </c>
      <c r="G266" s="111" t="b">
        <v>0</v>
      </c>
    </row>
    <row r="267" spans="1:7" ht="15">
      <c r="A267" s="111" t="s">
        <v>1904</v>
      </c>
      <c r="B267" s="111">
        <v>2</v>
      </c>
      <c r="C267" s="113">
        <v>0</v>
      </c>
      <c r="D267" s="111" t="s">
        <v>1861</v>
      </c>
      <c r="E267" s="111" t="b">
        <v>0</v>
      </c>
      <c r="F267" s="111" t="b">
        <v>0</v>
      </c>
      <c r="G267" s="111" t="b">
        <v>0</v>
      </c>
    </row>
    <row r="268" spans="1:7" ht="15">
      <c r="A268" s="111" t="s">
        <v>1890</v>
      </c>
      <c r="B268" s="111">
        <v>2</v>
      </c>
      <c r="C268" s="113">
        <v>0</v>
      </c>
      <c r="D268" s="111" t="s">
        <v>1861</v>
      </c>
      <c r="E268" s="111" t="b">
        <v>0</v>
      </c>
      <c r="F268" s="111" t="b">
        <v>0</v>
      </c>
      <c r="G268" s="111" t="b">
        <v>0</v>
      </c>
    </row>
    <row r="269" spans="1:7" ht="15">
      <c r="A269" s="111" t="s">
        <v>1883</v>
      </c>
      <c r="B269" s="111">
        <v>2</v>
      </c>
      <c r="C269" s="113">
        <v>0</v>
      </c>
      <c r="D269" s="111" t="s">
        <v>1861</v>
      </c>
      <c r="E269" s="111" t="b">
        <v>0</v>
      </c>
      <c r="F269" s="111" t="b">
        <v>0</v>
      </c>
      <c r="G269" s="111" t="b">
        <v>0</v>
      </c>
    </row>
    <row r="270" spans="1:7" ht="15">
      <c r="A270" s="111" t="s">
        <v>1886</v>
      </c>
      <c r="B270" s="111">
        <v>2</v>
      </c>
      <c r="C270" s="113">
        <v>0</v>
      </c>
      <c r="D270" s="111" t="s">
        <v>1861</v>
      </c>
      <c r="E270" s="111" t="b">
        <v>0</v>
      </c>
      <c r="F270" s="111" t="b">
        <v>0</v>
      </c>
      <c r="G270" s="111" t="b">
        <v>0</v>
      </c>
    </row>
    <row r="271" spans="1:7" ht="15">
      <c r="A271" s="111" t="s">
        <v>1954</v>
      </c>
      <c r="B271" s="111">
        <v>2</v>
      </c>
      <c r="C271" s="113">
        <v>0</v>
      </c>
      <c r="D271" s="111" t="s">
        <v>1861</v>
      </c>
      <c r="E271" s="111" t="b">
        <v>0</v>
      </c>
      <c r="F271" s="111" t="b">
        <v>0</v>
      </c>
      <c r="G271" s="11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5B61-A7B3-464C-9522-3BA885800170}">
  <dimension ref="A1:L1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2033</v>
      </c>
      <c r="B1" s="13" t="s">
        <v>2034</v>
      </c>
      <c r="C1" s="13" t="s">
        <v>2024</v>
      </c>
      <c r="D1" s="13" t="s">
        <v>2028</v>
      </c>
      <c r="E1" s="13" t="s">
        <v>2035</v>
      </c>
      <c r="F1" s="13" t="s">
        <v>145</v>
      </c>
      <c r="G1" s="13" t="s">
        <v>2036</v>
      </c>
      <c r="H1" s="13" t="s">
        <v>2037</v>
      </c>
      <c r="I1" s="13" t="s">
        <v>2038</v>
      </c>
      <c r="J1" s="13" t="s">
        <v>2039</v>
      </c>
      <c r="K1" s="13" t="s">
        <v>2040</v>
      </c>
      <c r="L1" s="13" t="s">
        <v>2041</v>
      </c>
    </row>
    <row r="2" spans="1:12" ht="15">
      <c r="A2" s="111" t="s">
        <v>1882</v>
      </c>
      <c r="B2" s="111" t="s">
        <v>1883</v>
      </c>
      <c r="C2" s="111">
        <v>30</v>
      </c>
      <c r="D2" s="113">
        <v>0.015816668612169984</v>
      </c>
      <c r="E2" s="113">
        <v>0.8153185758524147</v>
      </c>
      <c r="F2" s="111" t="s">
        <v>2029</v>
      </c>
      <c r="G2" s="111" t="b">
        <v>0</v>
      </c>
      <c r="H2" s="111" t="b">
        <v>0</v>
      </c>
      <c r="I2" s="111" t="b">
        <v>0</v>
      </c>
      <c r="J2" s="111" t="b">
        <v>0</v>
      </c>
      <c r="K2" s="111" t="b">
        <v>0</v>
      </c>
      <c r="L2" s="111" t="b">
        <v>0</v>
      </c>
    </row>
    <row r="3" spans="1:12" ht="15">
      <c r="A3" s="111" t="s">
        <v>1882</v>
      </c>
      <c r="B3" s="111" t="s">
        <v>1885</v>
      </c>
      <c r="C3" s="111">
        <v>12</v>
      </c>
      <c r="D3" s="113">
        <v>0.011208409506668392</v>
      </c>
      <c r="E3" s="113">
        <v>1.0958269043717943</v>
      </c>
      <c r="F3" s="111" t="s">
        <v>2029</v>
      </c>
      <c r="G3" s="111" t="b">
        <v>0</v>
      </c>
      <c r="H3" s="111" t="b">
        <v>0</v>
      </c>
      <c r="I3" s="111" t="b">
        <v>0</v>
      </c>
      <c r="J3" s="111" t="b">
        <v>0</v>
      </c>
      <c r="K3" s="111" t="b">
        <v>0</v>
      </c>
      <c r="L3" s="111" t="b">
        <v>0</v>
      </c>
    </row>
    <row r="4" spans="1:12" ht="15">
      <c r="A4" s="111" t="s">
        <v>1895</v>
      </c>
      <c r="B4" s="111" t="s">
        <v>1882</v>
      </c>
      <c r="C4" s="111">
        <v>6</v>
      </c>
      <c r="D4" s="113">
        <v>0.00752159326074809</v>
      </c>
      <c r="E4" s="113">
        <v>1.1640127661179558</v>
      </c>
      <c r="F4" s="111" t="s">
        <v>2029</v>
      </c>
      <c r="G4" s="111" t="b">
        <v>0</v>
      </c>
      <c r="H4" s="111" t="b">
        <v>0</v>
      </c>
      <c r="I4" s="111" t="b">
        <v>0</v>
      </c>
      <c r="J4" s="111" t="b">
        <v>0</v>
      </c>
      <c r="K4" s="111" t="b">
        <v>0</v>
      </c>
      <c r="L4" s="111" t="b">
        <v>0</v>
      </c>
    </row>
    <row r="5" spans="1:12" ht="15">
      <c r="A5" s="111" t="s">
        <v>1885</v>
      </c>
      <c r="B5" s="111" t="s">
        <v>1908</v>
      </c>
      <c r="C5" s="111">
        <v>5</v>
      </c>
      <c r="D5" s="113">
        <v>0.006688277006290205</v>
      </c>
      <c r="E5" s="113">
        <v>1.815986207777751</v>
      </c>
      <c r="F5" s="111" t="s">
        <v>2029</v>
      </c>
      <c r="G5" s="111" t="b">
        <v>0</v>
      </c>
      <c r="H5" s="111" t="b">
        <v>0</v>
      </c>
      <c r="I5" s="111" t="b">
        <v>0</v>
      </c>
      <c r="J5" s="111" t="b">
        <v>0</v>
      </c>
      <c r="K5" s="111" t="b">
        <v>0</v>
      </c>
      <c r="L5" s="111" t="b">
        <v>0</v>
      </c>
    </row>
    <row r="6" spans="1:12" ht="15">
      <c r="A6" s="111" t="s">
        <v>1883</v>
      </c>
      <c r="B6" s="111" t="s">
        <v>1886</v>
      </c>
      <c r="C6" s="111">
        <v>5</v>
      </c>
      <c r="D6" s="113">
        <v>0.006688277006290205</v>
      </c>
      <c r="E6" s="113">
        <v>0.7989528684789707</v>
      </c>
      <c r="F6" s="111" t="s">
        <v>2029</v>
      </c>
      <c r="G6" s="111" t="b">
        <v>0</v>
      </c>
      <c r="H6" s="111" t="b">
        <v>0</v>
      </c>
      <c r="I6" s="111" t="b">
        <v>0</v>
      </c>
      <c r="J6" s="111" t="b">
        <v>0</v>
      </c>
      <c r="K6" s="111" t="b">
        <v>0</v>
      </c>
      <c r="L6" s="111" t="b">
        <v>0</v>
      </c>
    </row>
    <row r="7" spans="1:12" ht="15">
      <c r="A7" s="111" t="s">
        <v>1892</v>
      </c>
      <c r="B7" s="111" t="s">
        <v>1911</v>
      </c>
      <c r="C7" s="111">
        <v>5</v>
      </c>
      <c r="D7" s="113">
        <v>0.006688277006290205</v>
      </c>
      <c r="E7" s="113">
        <v>2.084831520070331</v>
      </c>
      <c r="F7" s="111" t="s">
        <v>2029</v>
      </c>
      <c r="G7" s="111" t="b">
        <v>0</v>
      </c>
      <c r="H7" s="111" t="b">
        <v>0</v>
      </c>
      <c r="I7" s="111" t="b">
        <v>0</v>
      </c>
      <c r="J7" s="111" t="b">
        <v>0</v>
      </c>
      <c r="K7" s="111" t="b">
        <v>0</v>
      </c>
      <c r="L7" s="111" t="b">
        <v>0</v>
      </c>
    </row>
    <row r="8" spans="1:12" ht="15">
      <c r="A8" s="111" t="s">
        <v>1904</v>
      </c>
      <c r="B8" s="111" t="s">
        <v>1890</v>
      </c>
      <c r="C8" s="111">
        <v>5</v>
      </c>
      <c r="D8" s="113">
        <v>0.006688277006290205</v>
      </c>
      <c r="E8" s="113">
        <v>2.005650274022706</v>
      </c>
      <c r="F8" s="111" t="s">
        <v>2029</v>
      </c>
      <c r="G8" s="111" t="b">
        <v>0</v>
      </c>
      <c r="H8" s="111" t="b">
        <v>0</v>
      </c>
      <c r="I8" s="111" t="b">
        <v>0</v>
      </c>
      <c r="J8" s="111" t="b">
        <v>0</v>
      </c>
      <c r="K8" s="111" t="b">
        <v>0</v>
      </c>
      <c r="L8" s="111" t="b">
        <v>0</v>
      </c>
    </row>
    <row r="9" spans="1:12" ht="15">
      <c r="A9" s="111" t="s">
        <v>1908</v>
      </c>
      <c r="B9" s="111" t="s">
        <v>1887</v>
      </c>
      <c r="C9" s="111">
        <v>4</v>
      </c>
      <c r="D9" s="113">
        <v>0.005762129091265949</v>
      </c>
      <c r="E9" s="113">
        <v>1.8330195470765314</v>
      </c>
      <c r="F9" s="111" t="s">
        <v>2029</v>
      </c>
      <c r="G9" s="111" t="b">
        <v>0</v>
      </c>
      <c r="H9" s="111" t="b">
        <v>0</v>
      </c>
      <c r="I9" s="111" t="b">
        <v>0</v>
      </c>
      <c r="J9" s="111" t="b">
        <v>0</v>
      </c>
      <c r="K9" s="111" t="b">
        <v>0</v>
      </c>
      <c r="L9" s="111" t="b">
        <v>0</v>
      </c>
    </row>
    <row r="10" spans="1:12" ht="15">
      <c r="A10" s="111" t="s">
        <v>1920</v>
      </c>
      <c r="B10" s="111" t="s">
        <v>1910</v>
      </c>
      <c r="C10" s="111">
        <v>4</v>
      </c>
      <c r="D10" s="113">
        <v>0.005762129091265949</v>
      </c>
      <c r="E10" s="113">
        <v>2.230959555748569</v>
      </c>
      <c r="F10" s="111" t="s">
        <v>2029</v>
      </c>
      <c r="G10" s="111" t="b">
        <v>0</v>
      </c>
      <c r="H10" s="111" t="b">
        <v>0</v>
      </c>
      <c r="I10" s="111" t="b">
        <v>0</v>
      </c>
      <c r="J10" s="111" t="b">
        <v>0</v>
      </c>
      <c r="K10" s="111" t="b">
        <v>0</v>
      </c>
      <c r="L10" s="111" t="b">
        <v>0</v>
      </c>
    </row>
    <row r="11" spans="1:12" ht="15">
      <c r="A11" s="111" t="s">
        <v>1910</v>
      </c>
      <c r="B11" s="111" t="s">
        <v>1906</v>
      </c>
      <c r="C11" s="111">
        <v>4</v>
      </c>
      <c r="D11" s="113">
        <v>0.005762129091265949</v>
      </c>
      <c r="E11" s="113">
        <v>2.1340495427405126</v>
      </c>
      <c r="F11" s="111" t="s">
        <v>2029</v>
      </c>
      <c r="G11" s="111" t="b">
        <v>0</v>
      </c>
      <c r="H11" s="111" t="b">
        <v>0</v>
      </c>
      <c r="I11" s="111" t="b">
        <v>0</v>
      </c>
      <c r="J11" s="111" t="b">
        <v>0</v>
      </c>
      <c r="K11" s="111" t="b">
        <v>0</v>
      </c>
      <c r="L11" s="111" t="b">
        <v>0</v>
      </c>
    </row>
    <row r="12" spans="1:12" ht="15">
      <c r="A12" s="111" t="s">
        <v>1894</v>
      </c>
      <c r="B12" s="111" t="s">
        <v>1887</v>
      </c>
      <c r="C12" s="111">
        <v>4</v>
      </c>
      <c r="D12" s="113">
        <v>0.005762129091265949</v>
      </c>
      <c r="E12" s="113">
        <v>1.7538383010289067</v>
      </c>
      <c r="F12" s="111" t="s">
        <v>2029</v>
      </c>
      <c r="G12" s="111" t="b">
        <v>0</v>
      </c>
      <c r="H12" s="111" t="b">
        <v>0</v>
      </c>
      <c r="I12" s="111" t="b">
        <v>0</v>
      </c>
      <c r="J12" s="111" t="b">
        <v>0</v>
      </c>
      <c r="K12" s="111" t="b">
        <v>0</v>
      </c>
      <c r="L12" s="111" t="b">
        <v>0</v>
      </c>
    </row>
    <row r="13" spans="1:12" ht="15">
      <c r="A13" s="111" t="s">
        <v>1901</v>
      </c>
      <c r="B13" s="111" t="s">
        <v>1905</v>
      </c>
      <c r="C13" s="111">
        <v>4</v>
      </c>
      <c r="D13" s="113">
        <v>0.005762129091265949</v>
      </c>
      <c r="E13" s="113">
        <v>2.1340495427405126</v>
      </c>
      <c r="F13" s="111" t="s">
        <v>2029</v>
      </c>
      <c r="G13" s="111" t="b">
        <v>0</v>
      </c>
      <c r="H13" s="111" t="b">
        <v>0</v>
      </c>
      <c r="I13" s="111" t="b">
        <v>0</v>
      </c>
      <c r="J13" s="111" t="b">
        <v>0</v>
      </c>
      <c r="K13" s="111" t="b">
        <v>0</v>
      </c>
      <c r="L13" s="111" t="b">
        <v>0</v>
      </c>
    </row>
    <row r="14" spans="1:12" ht="15">
      <c r="A14" s="111" t="s">
        <v>1924</v>
      </c>
      <c r="B14" s="111" t="s">
        <v>1893</v>
      </c>
      <c r="C14" s="111">
        <v>4</v>
      </c>
      <c r="D14" s="113">
        <v>0.005762129091265949</v>
      </c>
      <c r="E14" s="113">
        <v>2.084831520070331</v>
      </c>
      <c r="F14" s="111" t="s">
        <v>2029</v>
      </c>
      <c r="G14" s="111" t="b">
        <v>0</v>
      </c>
      <c r="H14" s="111" t="b">
        <v>0</v>
      </c>
      <c r="I14" s="111" t="b">
        <v>0</v>
      </c>
      <c r="J14" s="111" t="b">
        <v>0</v>
      </c>
      <c r="K14" s="111" t="b">
        <v>0</v>
      </c>
      <c r="L14" s="111" t="b">
        <v>0</v>
      </c>
    </row>
    <row r="15" spans="1:12" ht="15">
      <c r="A15" s="111" t="s">
        <v>1893</v>
      </c>
      <c r="B15" s="111" t="s">
        <v>1912</v>
      </c>
      <c r="C15" s="111">
        <v>4</v>
      </c>
      <c r="D15" s="113">
        <v>0.005762129091265949</v>
      </c>
      <c r="E15" s="113">
        <v>1.9879215070622747</v>
      </c>
      <c r="F15" s="111" t="s">
        <v>2029</v>
      </c>
      <c r="G15" s="111" t="b">
        <v>0</v>
      </c>
      <c r="H15" s="111" t="b">
        <v>0</v>
      </c>
      <c r="I15" s="111" t="b">
        <v>0</v>
      </c>
      <c r="J15" s="111" t="b">
        <v>0</v>
      </c>
      <c r="K15" s="111" t="b">
        <v>0</v>
      </c>
      <c r="L15" s="111" t="b">
        <v>0</v>
      </c>
    </row>
    <row r="16" spans="1:12" ht="15">
      <c r="A16" s="111" t="s">
        <v>1882</v>
      </c>
      <c r="B16" s="111" t="s">
        <v>1925</v>
      </c>
      <c r="C16" s="111">
        <v>4</v>
      </c>
      <c r="D16" s="113">
        <v>0.005762129091265949</v>
      </c>
      <c r="E16" s="113">
        <v>1.1305890106310061</v>
      </c>
      <c r="F16" s="111" t="s">
        <v>2029</v>
      </c>
      <c r="G16" s="111" t="b">
        <v>0</v>
      </c>
      <c r="H16" s="111" t="b">
        <v>0</v>
      </c>
      <c r="I16" s="111" t="b">
        <v>0</v>
      </c>
      <c r="J16" s="111" t="b">
        <v>0</v>
      </c>
      <c r="K16" s="111" t="b">
        <v>0</v>
      </c>
      <c r="L16" s="111" t="b">
        <v>0</v>
      </c>
    </row>
    <row r="17" spans="1:12" ht="15">
      <c r="A17" s="111" t="s">
        <v>1907</v>
      </c>
      <c r="B17" s="111" t="s">
        <v>1883</v>
      </c>
      <c r="C17" s="111">
        <v>4</v>
      </c>
      <c r="D17" s="113">
        <v>0.005762129091265949</v>
      </c>
      <c r="E17" s="113">
        <v>1.0406278575782775</v>
      </c>
      <c r="F17" s="111" t="s">
        <v>2029</v>
      </c>
      <c r="G17" s="111" t="b">
        <v>0</v>
      </c>
      <c r="H17" s="111" t="b">
        <v>0</v>
      </c>
      <c r="I17" s="111" t="b">
        <v>0</v>
      </c>
      <c r="J17" s="111" t="b">
        <v>0</v>
      </c>
      <c r="K17" s="111" t="b">
        <v>0</v>
      </c>
      <c r="L17" s="111" t="b">
        <v>0</v>
      </c>
    </row>
    <row r="18" spans="1:12" ht="15">
      <c r="A18" s="111" t="s">
        <v>1897</v>
      </c>
      <c r="B18" s="111" t="s">
        <v>1927</v>
      </c>
      <c r="C18" s="111">
        <v>4</v>
      </c>
      <c r="D18" s="113">
        <v>0.005762129091265949</v>
      </c>
      <c r="E18" s="113">
        <v>2.084831520070331</v>
      </c>
      <c r="F18" s="111" t="s">
        <v>2029</v>
      </c>
      <c r="G18" s="111" t="b">
        <v>0</v>
      </c>
      <c r="H18" s="111" t="b">
        <v>0</v>
      </c>
      <c r="I18" s="111" t="b">
        <v>0</v>
      </c>
      <c r="J18" s="111" t="b">
        <v>0</v>
      </c>
      <c r="K18" s="111" t="b">
        <v>0</v>
      </c>
      <c r="L18" s="111" t="b">
        <v>0</v>
      </c>
    </row>
    <row r="19" spans="1:12" ht="15">
      <c r="A19" s="111" t="s">
        <v>1903</v>
      </c>
      <c r="B19" s="111" t="s">
        <v>1928</v>
      </c>
      <c r="C19" s="111">
        <v>4</v>
      </c>
      <c r="D19" s="113">
        <v>0.005762129091265949</v>
      </c>
      <c r="E19" s="113">
        <v>2.151778309700944</v>
      </c>
      <c r="F19" s="111" t="s">
        <v>2029</v>
      </c>
      <c r="G19" s="111" t="b">
        <v>0</v>
      </c>
      <c r="H19" s="111" t="b">
        <v>0</v>
      </c>
      <c r="I19" s="111" t="b">
        <v>0</v>
      </c>
      <c r="J19" s="111" t="b">
        <v>0</v>
      </c>
      <c r="K19" s="111" t="b">
        <v>0</v>
      </c>
      <c r="L19" s="111" t="b">
        <v>0</v>
      </c>
    </row>
    <row r="20" spans="1:12" ht="15">
      <c r="A20" s="111" t="s">
        <v>1929</v>
      </c>
      <c r="B20" s="111" t="s">
        <v>1884</v>
      </c>
      <c r="C20" s="111">
        <v>4</v>
      </c>
      <c r="D20" s="113">
        <v>0.005762129091265949</v>
      </c>
      <c r="E20" s="113">
        <v>1.815986207777751</v>
      </c>
      <c r="F20" s="111" t="s">
        <v>2029</v>
      </c>
      <c r="G20" s="111" t="b">
        <v>0</v>
      </c>
      <c r="H20" s="111" t="b">
        <v>0</v>
      </c>
      <c r="I20" s="111" t="b">
        <v>0</v>
      </c>
      <c r="J20" s="111" t="b">
        <v>0</v>
      </c>
      <c r="K20" s="111" t="b">
        <v>0</v>
      </c>
      <c r="L20" s="111" t="b">
        <v>0</v>
      </c>
    </row>
    <row r="21" spans="1:12" ht="15">
      <c r="A21" s="111" t="s">
        <v>1914</v>
      </c>
      <c r="B21" s="111" t="s">
        <v>1935</v>
      </c>
      <c r="C21" s="111">
        <v>3</v>
      </c>
      <c r="D21" s="113">
        <v>0.0047194908840809905</v>
      </c>
      <c r="E21" s="113">
        <v>2.3278695687566255</v>
      </c>
      <c r="F21" s="111" t="s">
        <v>2029</v>
      </c>
      <c r="G21" s="111" t="b">
        <v>0</v>
      </c>
      <c r="H21" s="111" t="b">
        <v>0</v>
      </c>
      <c r="I21" s="111" t="b">
        <v>0</v>
      </c>
      <c r="J21" s="111" t="b">
        <v>0</v>
      </c>
      <c r="K21" s="111" t="b">
        <v>0</v>
      </c>
      <c r="L21" s="111" t="b">
        <v>0</v>
      </c>
    </row>
    <row r="22" spans="1:12" ht="15">
      <c r="A22" s="111" t="s">
        <v>1936</v>
      </c>
      <c r="B22" s="111" t="s">
        <v>1937</v>
      </c>
      <c r="C22" s="111">
        <v>3</v>
      </c>
      <c r="D22" s="113">
        <v>0.0047194908840809905</v>
      </c>
      <c r="E22" s="113">
        <v>2.4528083053649254</v>
      </c>
      <c r="F22" s="111" t="s">
        <v>2029</v>
      </c>
      <c r="G22" s="111" t="b">
        <v>0</v>
      </c>
      <c r="H22" s="111" t="b">
        <v>0</v>
      </c>
      <c r="I22" s="111" t="b">
        <v>0</v>
      </c>
      <c r="J22" s="111" t="b">
        <v>0</v>
      </c>
      <c r="K22" s="111" t="b">
        <v>0</v>
      </c>
      <c r="L22" s="111" t="b">
        <v>0</v>
      </c>
    </row>
    <row r="23" spans="1:12" ht="15">
      <c r="A23" s="111" t="s">
        <v>1938</v>
      </c>
      <c r="B23" s="111" t="s">
        <v>1939</v>
      </c>
      <c r="C23" s="111">
        <v>3</v>
      </c>
      <c r="D23" s="113">
        <v>0.0047194908840809905</v>
      </c>
      <c r="E23" s="113">
        <v>2.4528083053649254</v>
      </c>
      <c r="F23" s="111" t="s">
        <v>2029</v>
      </c>
      <c r="G23" s="111" t="b">
        <v>0</v>
      </c>
      <c r="H23" s="111" t="b">
        <v>0</v>
      </c>
      <c r="I23" s="111" t="b">
        <v>0</v>
      </c>
      <c r="J23" s="111" t="b">
        <v>0</v>
      </c>
      <c r="K23" s="111" t="b">
        <v>0</v>
      </c>
      <c r="L23" s="111" t="b">
        <v>0</v>
      </c>
    </row>
    <row r="24" spans="1:12" ht="15">
      <c r="A24" s="111" t="s">
        <v>1940</v>
      </c>
      <c r="B24" s="111" t="s">
        <v>1941</v>
      </c>
      <c r="C24" s="111">
        <v>3</v>
      </c>
      <c r="D24" s="113">
        <v>0.0047194908840809905</v>
      </c>
      <c r="E24" s="113">
        <v>2.4528083053649254</v>
      </c>
      <c r="F24" s="111" t="s">
        <v>2029</v>
      </c>
      <c r="G24" s="111" t="b">
        <v>0</v>
      </c>
      <c r="H24" s="111" t="b">
        <v>0</v>
      </c>
      <c r="I24" s="111" t="b">
        <v>0</v>
      </c>
      <c r="J24" s="111" t="b">
        <v>0</v>
      </c>
      <c r="K24" s="111" t="b">
        <v>0</v>
      </c>
      <c r="L24" s="111" t="b">
        <v>0</v>
      </c>
    </row>
    <row r="25" spans="1:12" ht="15">
      <c r="A25" s="111" t="s">
        <v>1942</v>
      </c>
      <c r="B25" s="111" t="s">
        <v>1891</v>
      </c>
      <c r="C25" s="111">
        <v>3</v>
      </c>
      <c r="D25" s="113">
        <v>0.0047194908840809905</v>
      </c>
      <c r="E25" s="113">
        <v>2.084831520070331</v>
      </c>
      <c r="F25" s="111" t="s">
        <v>2029</v>
      </c>
      <c r="G25" s="111" t="b">
        <v>0</v>
      </c>
      <c r="H25" s="111" t="b">
        <v>0</v>
      </c>
      <c r="I25" s="111" t="b">
        <v>0</v>
      </c>
      <c r="J25" s="111" t="b">
        <v>0</v>
      </c>
      <c r="K25" s="111" t="b">
        <v>0</v>
      </c>
      <c r="L25" s="111" t="b">
        <v>0</v>
      </c>
    </row>
    <row r="26" spans="1:12" ht="15">
      <c r="A26" s="111" t="s">
        <v>1898</v>
      </c>
      <c r="B26" s="111" t="s">
        <v>1943</v>
      </c>
      <c r="C26" s="111">
        <v>3</v>
      </c>
      <c r="D26" s="113">
        <v>0.0047194908840809905</v>
      </c>
      <c r="E26" s="113">
        <v>2.151778309700944</v>
      </c>
      <c r="F26" s="111" t="s">
        <v>2029</v>
      </c>
      <c r="G26" s="111" t="b">
        <v>0</v>
      </c>
      <c r="H26" s="111" t="b">
        <v>0</v>
      </c>
      <c r="I26" s="111" t="b">
        <v>0</v>
      </c>
      <c r="J26" s="111" t="b">
        <v>0</v>
      </c>
      <c r="K26" s="111" t="b">
        <v>0</v>
      </c>
      <c r="L26" s="111" t="b">
        <v>0</v>
      </c>
    </row>
    <row r="27" spans="1:12" ht="15">
      <c r="A27" s="111" t="s">
        <v>1943</v>
      </c>
      <c r="B27" s="111" t="s">
        <v>1900</v>
      </c>
      <c r="C27" s="111">
        <v>3</v>
      </c>
      <c r="D27" s="113">
        <v>0.0047194908840809905</v>
      </c>
      <c r="E27" s="113">
        <v>2.2309595557485693</v>
      </c>
      <c r="F27" s="111" t="s">
        <v>2029</v>
      </c>
      <c r="G27" s="111" t="b">
        <v>0</v>
      </c>
      <c r="H27" s="111" t="b">
        <v>0</v>
      </c>
      <c r="I27" s="111" t="b">
        <v>0</v>
      </c>
      <c r="J27" s="111" t="b">
        <v>0</v>
      </c>
      <c r="K27" s="111" t="b">
        <v>0</v>
      </c>
      <c r="L27" s="111" t="b">
        <v>0</v>
      </c>
    </row>
    <row r="28" spans="1:12" ht="15">
      <c r="A28" s="111" t="s">
        <v>1902</v>
      </c>
      <c r="B28" s="111" t="s">
        <v>1949</v>
      </c>
      <c r="C28" s="111">
        <v>3</v>
      </c>
      <c r="D28" s="113">
        <v>0.0047194908840809905</v>
      </c>
      <c r="E28" s="113">
        <v>2.151778309700944</v>
      </c>
      <c r="F28" s="111" t="s">
        <v>2029</v>
      </c>
      <c r="G28" s="111" t="b">
        <v>0</v>
      </c>
      <c r="H28" s="111" t="b">
        <v>0</v>
      </c>
      <c r="I28" s="111" t="b">
        <v>0</v>
      </c>
      <c r="J28" s="111" t="b">
        <v>0</v>
      </c>
      <c r="K28" s="111" t="b">
        <v>0</v>
      </c>
      <c r="L28" s="111" t="b">
        <v>0</v>
      </c>
    </row>
    <row r="29" spans="1:12" ht="15">
      <c r="A29" s="111" t="s">
        <v>1885</v>
      </c>
      <c r="B29" s="111" t="s">
        <v>1883</v>
      </c>
      <c r="C29" s="111">
        <v>3</v>
      </c>
      <c r="D29" s="113">
        <v>0.0047194908840809905</v>
      </c>
      <c r="E29" s="113">
        <v>0.5007157729991597</v>
      </c>
      <c r="F29" s="111" t="s">
        <v>2029</v>
      </c>
      <c r="G29" s="111" t="b">
        <v>0</v>
      </c>
      <c r="H29" s="111" t="b">
        <v>0</v>
      </c>
      <c r="I29" s="111" t="b">
        <v>0</v>
      </c>
      <c r="J29" s="111" t="b">
        <v>0</v>
      </c>
      <c r="K29" s="111" t="b">
        <v>0</v>
      </c>
      <c r="L29" s="111" t="b">
        <v>0</v>
      </c>
    </row>
    <row r="30" spans="1:12" ht="15">
      <c r="A30" s="111" t="s">
        <v>1923</v>
      </c>
      <c r="B30" s="111" t="s">
        <v>1951</v>
      </c>
      <c r="C30" s="111">
        <v>3</v>
      </c>
      <c r="D30" s="113">
        <v>0.0047194908840809905</v>
      </c>
      <c r="E30" s="113">
        <v>2.3278695687566255</v>
      </c>
      <c r="F30" s="111" t="s">
        <v>2029</v>
      </c>
      <c r="G30" s="111" t="b">
        <v>0</v>
      </c>
      <c r="H30" s="111" t="b">
        <v>0</v>
      </c>
      <c r="I30" s="111" t="b">
        <v>0</v>
      </c>
      <c r="J30" s="111" t="b">
        <v>0</v>
      </c>
      <c r="K30" s="111" t="b">
        <v>0</v>
      </c>
      <c r="L30" s="111" t="b">
        <v>0</v>
      </c>
    </row>
    <row r="31" spans="1:12" ht="15">
      <c r="A31" s="111" t="s">
        <v>1916</v>
      </c>
      <c r="B31" s="111" t="s">
        <v>1882</v>
      </c>
      <c r="C31" s="111">
        <v>3</v>
      </c>
      <c r="D31" s="113">
        <v>0.0047194908840809905</v>
      </c>
      <c r="E31" s="113">
        <v>1.1060208191402692</v>
      </c>
      <c r="F31" s="111" t="s">
        <v>2029</v>
      </c>
      <c r="G31" s="111" t="b">
        <v>0</v>
      </c>
      <c r="H31" s="111" t="b">
        <v>0</v>
      </c>
      <c r="I31" s="111" t="b">
        <v>0</v>
      </c>
      <c r="J31" s="111" t="b">
        <v>0</v>
      </c>
      <c r="K31" s="111" t="b">
        <v>0</v>
      </c>
      <c r="L31" s="111" t="b">
        <v>0</v>
      </c>
    </row>
    <row r="32" spans="1:12" ht="15">
      <c r="A32" s="111" t="s">
        <v>1883</v>
      </c>
      <c r="B32" s="111" t="s">
        <v>1952</v>
      </c>
      <c r="C32" s="111">
        <v>3</v>
      </c>
      <c r="D32" s="113">
        <v>0.0047194908840809905</v>
      </c>
      <c r="E32" s="113">
        <v>1.2139262164497886</v>
      </c>
      <c r="F32" s="111" t="s">
        <v>2029</v>
      </c>
      <c r="G32" s="111" t="b">
        <v>0</v>
      </c>
      <c r="H32" s="111" t="b">
        <v>0</v>
      </c>
      <c r="I32" s="111" t="b">
        <v>0</v>
      </c>
      <c r="J32" s="111" t="b">
        <v>0</v>
      </c>
      <c r="K32" s="111" t="b">
        <v>0</v>
      </c>
      <c r="L32" s="111" t="b">
        <v>0</v>
      </c>
    </row>
    <row r="33" spans="1:12" ht="15">
      <c r="A33" s="111" t="s">
        <v>1927</v>
      </c>
      <c r="B33" s="111" t="s">
        <v>1903</v>
      </c>
      <c r="C33" s="111">
        <v>3</v>
      </c>
      <c r="D33" s="113">
        <v>0.0047194908840809905</v>
      </c>
      <c r="E33" s="113">
        <v>2.0268395730926443</v>
      </c>
      <c r="F33" s="111" t="s">
        <v>2029</v>
      </c>
      <c r="G33" s="111" t="b">
        <v>0</v>
      </c>
      <c r="H33" s="111" t="b">
        <v>0</v>
      </c>
      <c r="I33" s="111" t="b">
        <v>0</v>
      </c>
      <c r="J33" s="111" t="b">
        <v>0</v>
      </c>
      <c r="K33" s="111" t="b">
        <v>0</v>
      </c>
      <c r="L33" s="111" t="b">
        <v>0</v>
      </c>
    </row>
    <row r="34" spans="1:12" ht="15">
      <c r="A34" s="111" t="s">
        <v>1933</v>
      </c>
      <c r="B34" s="111" t="s">
        <v>1915</v>
      </c>
      <c r="C34" s="111">
        <v>3</v>
      </c>
      <c r="D34" s="113">
        <v>0.0047194908840809905</v>
      </c>
      <c r="E34" s="113">
        <v>2.2029308321483256</v>
      </c>
      <c r="F34" s="111" t="s">
        <v>2029</v>
      </c>
      <c r="G34" s="111" t="b">
        <v>0</v>
      </c>
      <c r="H34" s="111" t="b">
        <v>0</v>
      </c>
      <c r="I34" s="111" t="b">
        <v>0</v>
      </c>
      <c r="J34" s="111" t="b">
        <v>0</v>
      </c>
      <c r="K34" s="111" t="b">
        <v>0</v>
      </c>
      <c r="L34" s="111" t="b">
        <v>0</v>
      </c>
    </row>
    <row r="35" spans="1:12" ht="15">
      <c r="A35" s="111" t="s">
        <v>1959</v>
      </c>
      <c r="B35" s="111" t="s">
        <v>1960</v>
      </c>
      <c r="C35" s="111">
        <v>3</v>
      </c>
      <c r="D35" s="113">
        <v>0.0047194908840809905</v>
      </c>
      <c r="E35" s="113">
        <v>2.4528083053649254</v>
      </c>
      <c r="F35" s="111" t="s">
        <v>2029</v>
      </c>
      <c r="G35" s="111" t="b">
        <v>0</v>
      </c>
      <c r="H35" s="111" t="b">
        <v>0</v>
      </c>
      <c r="I35" s="111" t="b">
        <v>0</v>
      </c>
      <c r="J35" s="111" t="b">
        <v>0</v>
      </c>
      <c r="K35" s="111" t="b">
        <v>0</v>
      </c>
      <c r="L35" s="111" t="b">
        <v>0</v>
      </c>
    </row>
    <row r="36" spans="1:12" ht="15">
      <c r="A36" s="111" t="s">
        <v>1960</v>
      </c>
      <c r="B36" s="111" t="s">
        <v>1883</v>
      </c>
      <c r="C36" s="111">
        <v>3</v>
      </c>
      <c r="D36" s="113">
        <v>0.0047194908840809905</v>
      </c>
      <c r="E36" s="113">
        <v>1.137537870586334</v>
      </c>
      <c r="F36" s="111" t="s">
        <v>2029</v>
      </c>
      <c r="G36" s="111" t="b">
        <v>0</v>
      </c>
      <c r="H36" s="111" t="b">
        <v>0</v>
      </c>
      <c r="I36" s="111" t="b">
        <v>0</v>
      </c>
      <c r="J36" s="111" t="b">
        <v>0</v>
      </c>
      <c r="K36" s="111" t="b">
        <v>0</v>
      </c>
      <c r="L36" s="111" t="b">
        <v>0</v>
      </c>
    </row>
    <row r="37" spans="1:12" ht="15">
      <c r="A37" s="111" t="s">
        <v>1964</v>
      </c>
      <c r="B37" s="111" t="s">
        <v>1965</v>
      </c>
      <c r="C37" s="111">
        <v>2</v>
      </c>
      <c r="D37" s="113">
        <v>0.0035201940481042727</v>
      </c>
      <c r="E37" s="113">
        <v>2.628899564420607</v>
      </c>
      <c r="F37" s="111" t="s">
        <v>2029</v>
      </c>
      <c r="G37" s="111" t="b">
        <v>0</v>
      </c>
      <c r="H37" s="111" t="b">
        <v>0</v>
      </c>
      <c r="I37" s="111" t="b">
        <v>0</v>
      </c>
      <c r="J37" s="111" t="b">
        <v>0</v>
      </c>
      <c r="K37" s="111" t="b">
        <v>0</v>
      </c>
      <c r="L37" s="111" t="b">
        <v>0</v>
      </c>
    </row>
    <row r="38" spans="1:12" ht="15">
      <c r="A38" s="111" t="s">
        <v>1965</v>
      </c>
      <c r="B38" s="111" t="s">
        <v>1884</v>
      </c>
      <c r="C38" s="111">
        <v>2</v>
      </c>
      <c r="D38" s="113">
        <v>0.0035201940481042727</v>
      </c>
      <c r="E38" s="113">
        <v>1.815986207777751</v>
      </c>
      <c r="F38" s="111" t="s">
        <v>2029</v>
      </c>
      <c r="G38" s="111" t="b">
        <v>0</v>
      </c>
      <c r="H38" s="111" t="b">
        <v>0</v>
      </c>
      <c r="I38" s="111" t="b">
        <v>0</v>
      </c>
      <c r="J38" s="111" t="b">
        <v>0</v>
      </c>
      <c r="K38" s="111" t="b">
        <v>0</v>
      </c>
      <c r="L38" s="111" t="b">
        <v>0</v>
      </c>
    </row>
    <row r="39" spans="1:12" ht="15">
      <c r="A39" s="111" t="s">
        <v>1919</v>
      </c>
      <c r="B39" s="111" t="s">
        <v>1942</v>
      </c>
      <c r="C39" s="111">
        <v>2</v>
      </c>
      <c r="D39" s="113">
        <v>0.0035201940481042727</v>
      </c>
      <c r="E39" s="113">
        <v>2.151778309700944</v>
      </c>
      <c r="F39" s="111" t="s">
        <v>2029</v>
      </c>
      <c r="G39" s="111" t="b">
        <v>0</v>
      </c>
      <c r="H39" s="111" t="b">
        <v>0</v>
      </c>
      <c r="I39" s="111" t="b">
        <v>0</v>
      </c>
      <c r="J39" s="111" t="b">
        <v>0</v>
      </c>
      <c r="K39" s="111" t="b">
        <v>0</v>
      </c>
      <c r="L39" s="111" t="b">
        <v>0</v>
      </c>
    </row>
    <row r="40" spans="1:12" ht="15">
      <c r="A40" s="111" t="s">
        <v>1886</v>
      </c>
      <c r="B40" s="111" t="s">
        <v>1882</v>
      </c>
      <c r="C40" s="111">
        <v>2</v>
      </c>
      <c r="D40" s="113">
        <v>0.0035201940481042727</v>
      </c>
      <c r="E40" s="113">
        <v>0.4180461991057135</v>
      </c>
      <c r="F40" s="111" t="s">
        <v>2029</v>
      </c>
      <c r="G40" s="111" t="b">
        <v>0</v>
      </c>
      <c r="H40" s="111" t="b">
        <v>0</v>
      </c>
      <c r="I40" s="111" t="b">
        <v>0</v>
      </c>
      <c r="J40" s="111" t="b">
        <v>0</v>
      </c>
      <c r="K40" s="111" t="b">
        <v>0</v>
      </c>
      <c r="L40" s="111" t="b">
        <v>0</v>
      </c>
    </row>
    <row r="41" spans="1:12" ht="15">
      <c r="A41" s="111" t="s">
        <v>1887</v>
      </c>
      <c r="B41" s="111" t="s">
        <v>1972</v>
      </c>
      <c r="C41" s="111">
        <v>2</v>
      </c>
      <c r="D41" s="113">
        <v>0.0035201940481042727</v>
      </c>
      <c r="E41" s="113">
        <v>2.0268395730926443</v>
      </c>
      <c r="F41" s="111" t="s">
        <v>2029</v>
      </c>
      <c r="G41" s="111" t="b">
        <v>0</v>
      </c>
      <c r="H41" s="111" t="b">
        <v>0</v>
      </c>
      <c r="I41" s="111" t="b">
        <v>0</v>
      </c>
      <c r="J41" s="111" t="b">
        <v>0</v>
      </c>
      <c r="K41" s="111" t="b">
        <v>0</v>
      </c>
      <c r="L41" s="111" t="b">
        <v>0</v>
      </c>
    </row>
    <row r="42" spans="1:12" ht="15">
      <c r="A42" s="111" t="s">
        <v>1911</v>
      </c>
      <c r="B42" s="111" t="s">
        <v>1901</v>
      </c>
      <c r="C42" s="111">
        <v>2</v>
      </c>
      <c r="D42" s="113">
        <v>0.0035201940481042727</v>
      </c>
      <c r="E42" s="113">
        <v>1.7538383010289067</v>
      </c>
      <c r="F42" s="111" t="s">
        <v>2029</v>
      </c>
      <c r="G42" s="111" t="b">
        <v>0</v>
      </c>
      <c r="H42" s="111" t="b">
        <v>0</v>
      </c>
      <c r="I42" s="111" t="b">
        <v>0</v>
      </c>
      <c r="J42" s="111" t="b">
        <v>0</v>
      </c>
      <c r="K42" s="111" t="b">
        <v>0</v>
      </c>
      <c r="L42" s="111" t="b">
        <v>0</v>
      </c>
    </row>
    <row r="43" spans="1:12" ht="15">
      <c r="A43" s="111" t="s">
        <v>1892</v>
      </c>
      <c r="B43" s="111" t="s">
        <v>1945</v>
      </c>
      <c r="C43" s="111">
        <v>2</v>
      </c>
      <c r="D43" s="113">
        <v>0.0035201940481042727</v>
      </c>
      <c r="E43" s="113">
        <v>1.9087402610146498</v>
      </c>
      <c r="F43" s="111" t="s">
        <v>2029</v>
      </c>
      <c r="G43" s="111" t="b">
        <v>0</v>
      </c>
      <c r="H43" s="111" t="b">
        <v>0</v>
      </c>
      <c r="I43" s="111" t="b">
        <v>0</v>
      </c>
      <c r="J43" s="111" t="b">
        <v>0</v>
      </c>
      <c r="K43" s="111" t="b">
        <v>0</v>
      </c>
      <c r="L43" s="111" t="b">
        <v>0</v>
      </c>
    </row>
    <row r="44" spans="1:12" ht="15">
      <c r="A44" s="111" t="s">
        <v>1900</v>
      </c>
      <c r="B44" s="111" t="s">
        <v>1977</v>
      </c>
      <c r="C44" s="111">
        <v>2</v>
      </c>
      <c r="D44" s="113">
        <v>0.0035201940481042727</v>
      </c>
      <c r="E44" s="113">
        <v>2.230959555748569</v>
      </c>
      <c r="F44" s="111" t="s">
        <v>2029</v>
      </c>
      <c r="G44" s="111" t="b">
        <v>0</v>
      </c>
      <c r="H44" s="111" t="b">
        <v>0</v>
      </c>
      <c r="I44" s="111" t="b">
        <v>0</v>
      </c>
      <c r="J44" s="111" t="b">
        <v>0</v>
      </c>
      <c r="K44" s="111" t="b">
        <v>0</v>
      </c>
      <c r="L44" s="111" t="b">
        <v>0</v>
      </c>
    </row>
    <row r="45" spans="1:12" ht="15">
      <c r="A45" s="111" t="s">
        <v>1883</v>
      </c>
      <c r="B45" s="111" t="s">
        <v>1924</v>
      </c>
      <c r="C45" s="111">
        <v>2</v>
      </c>
      <c r="D45" s="113">
        <v>0.0035201940481042727</v>
      </c>
      <c r="E45" s="113">
        <v>0.9128962207858076</v>
      </c>
      <c r="F45" s="111" t="s">
        <v>2029</v>
      </c>
      <c r="G45" s="111" t="b">
        <v>0</v>
      </c>
      <c r="H45" s="111" t="b">
        <v>0</v>
      </c>
      <c r="I45" s="111" t="b">
        <v>0</v>
      </c>
      <c r="J45" s="111" t="b">
        <v>0</v>
      </c>
      <c r="K45" s="111" t="b">
        <v>0</v>
      </c>
      <c r="L45" s="111" t="b">
        <v>0</v>
      </c>
    </row>
    <row r="46" spans="1:12" ht="15">
      <c r="A46" s="111" t="s">
        <v>1978</v>
      </c>
      <c r="B46" s="111" t="s">
        <v>1898</v>
      </c>
      <c r="C46" s="111">
        <v>2</v>
      </c>
      <c r="D46" s="113">
        <v>0.0035201940481042727</v>
      </c>
      <c r="E46" s="113">
        <v>2.151778309700944</v>
      </c>
      <c r="F46" s="111" t="s">
        <v>2029</v>
      </c>
      <c r="G46" s="111" t="b">
        <v>0</v>
      </c>
      <c r="H46" s="111" t="b">
        <v>0</v>
      </c>
      <c r="I46" s="111" t="b">
        <v>0</v>
      </c>
      <c r="J46" s="111" t="b">
        <v>0</v>
      </c>
      <c r="K46" s="111" t="b">
        <v>0</v>
      </c>
      <c r="L46" s="111" t="b">
        <v>0</v>
      </c>
    </row>
    <row r="47" spans="1:12" ht="15">
      <c r="A47" s="111" t="s">
        <v>1900</v>
      </c>
      <c r="B47" s="111" t="s">
        <v>1921</v>
      </c>
      <c r="C47" s="111">
        <v>2</v>
      </c>
      <c r="D47" s="113">
        <v>0.0035201940481042727</v>
      </c>
      <c r="E47" s="113">
        <v>1.9299295600845878</v>
      </c>
      <c r="F47" s="111" t="s">
        <v>2029</v>
      </c>
      <c r="G47" s="111" t="b">
        <v>0</v>
      </c>
      <c r="H47" s="111" t="b">
        <v>0</v>
      </c>
      <c r="I47" s="111" t="b">
        <v>0</v>
      </c>
      <c r="J47" s="111" t="b">
        <v>0</v>
      </c>
      <c r="K47" s="111" t="b">
        <v>0</v>
      </c>
      <c r="L47" s="111" t="b">
        <v>0</v>
      </c>
    </row>
    <row r="48" spans="1:12" ht="15">
      <c r="A48" s="111" t="s">
        <v>1979</v>
      </c>
      <c r="B48" s="111" t="s">
        <v>1980</v>
      </c>
      <c r="C48" s="111">
        <v>2</v>
      </c>
      <c r="D48" s="113">
        <v>0.0035201940481042727</v>
      </c>
      <c r="E48" s="113">
        <v>2.628899564420607</v>
      </c>
      <c r="F48" s="111" t="s">
        <v>2029</v>
      </c>
      <c r="G48" s="111" t="b">
        <v>0</v>
      </c>
      <c r="H48" s="111" t="b">
        <v>0</v>
      </c>
      <c r="I48" s="111" t="b">
        <v>0</v>
      </c>
      <c r="J48" s="111" t="b">
        <v>0</v>
      </c>
      <c r="K48" s="111" t="b">
        <v>0</v>
      </c>
      <c r="L48" s="111" t="b">
        <v>0</v>
      </c>
    </row>
    <row r="49" spans="1:12" ht="15">
      <c r="A49" s="111" t="s">
        <v>1948</v>
      </c>
      <c r="B49" s="111" t="s">
        <v>1981</v>
      </c>
      <c r="C49" s="111">
        <v>2</v>
      </c>
      <c r="D49" s="113">
        <v>0.0035201940481042727</v>
      </c>
      <c r="E49" s="113">
        <v>2.4528083053649254</v>
      </c>
      <c r="F49" s="111" t="s">
        <v>2029</v>
      </c>
      <c r="G49" s="111" t="b">
        <v>0</v>
      </c>
      <c r="H49" s="111" t="b">
        <v>0</v>
      </c>
      <c r="I49" s="111" t="b">
        <v>0</v>
      </c>
      <c r="J49" s="111" t="b">
        <v>0</v>
      </c>
      <c r="K49" s="111" t="b">
        <v>0</v>
      </c>
      <c r="L49" s="111" t="b">
        <v>0</v>
      </c>
    </row>
    <row r="50" spans="1:12" ht="15">
      <c r="A50" s="111" t="s">
        <v>1949</v>
      </c>
      <c r="B50" s="111" t="s">
        <v>1950</v>
      </c>
      <c r="C50" s="111">
        <v>2</v>
      </c>
      <c r="D50" s="113">
        <v>0.0035201940481042727</v>
      </c>
      <c r="E50" s="113">
        <v>2.276717046309244</v>
      </c>
      <c r="F50" s="111" t="s">
        <v>2029</v>
      </c>
      <c r="G50" s="111" t="b">
        <v>0</v>
      </c>
      <c r="H50" s="111" t="b">
        <v>0</v>
      </c>
      <c r="I50" s="111" t="b">
        <v>0</v>
      </c>
      <c r="J50" s="111" t="b">
        <v>0</v>
      </c>
      <c r="K50" s="111" t="b">
        <v>0</v>
      </c>
      <c r="L50" s="111" t="b">
        <v>0</v>
      </c>
    </row>
    <row r="51" spans="1:12" ht="15">
      <c r="A51" s="111" t="s">
        <v>1986</v>
      </c>
      <c r="B51" s="111" t="s">
        <v>1923</v>
      </c>
      <c r="C51" s="111">
        <v>2</v>
      </c>
      <c r="D51" s="113">
        <v>0.0035201940481042727</v>
      </c>
      <c r="E51" s="113">
        <v>2.3278695687566255</v>
      </c>
      <c r="F51" s="111" t="s">
        <v>2029</v>
      </c>
      <c r="G51" s="111" t="b">
        <v>0</v>
      </c>
      <c r="H51" s="111" t="b">
        <v>0</v>
      </c>
      <c r="I51" s="111" t="b">
        <v>0</v>
      </c>
      <c r="J51" s="111" t="b">
        <v>0</v>
      </c>
      <c r="K51" s="111" t="b">
        <v>0</v>
      </c>
      <c r="L51" s="111" t="b">
        <v>0</v>
      </c>
    </row>
    <row r="52" spans="1:12" ht="15">
      <c r="A52" s="111" t="s">
        <v>1882</v>
      </c>
      <c r="B52" s="111" t="s">
        <v>1987</v>
      </c>
      <c r="C52" s="111">
        <v>2</v>
      </c>
      <c r="D52" s="113">
        <v>0.0035201940481042727</v>
      </c>
      <c r="E52" s="113">
        <v>1.1305890106310061</v>
      </c>
      <c r="F52" s="111" t="s">
        <v>2029</v>
      </c>
      <c r="G52" s="111" t="b">
        <v>0</v>
      </c>
      <c r="H52" s="111" t="b">
        <v>0</v>
      </c>
      <c r="I52" s="111" t="b">
        <v>0</v>
      </c>
      <c r="J52" s="111" t="b">
        <v>0</v>
      </c>
      <c r="K52" s="111" t="b">
        <v>0</v>
      </c>
      <c r="L52" s="111" t="b">
        <v>0</v>
      </c>
    </row>
    <row r="53" spans="1:12" ht="15">
      <c r="A53" s="111" t="s">
        <v>1987</v>
      </c>
      <c r="B53" s="111" t="s">
        <v>1883</v>
      </c>
      <c r="C53" s="111">
        <v>2</v>
      </c>
      <c r="D53" s="113">
        <v>0.0035201940481042727</v>
      </c>
      <c r="E53" s="113">
        <v>1.137537870586334</v>
      </c>
      <c r="F53" s="111" t="s">
        <v>2029</v>
      </c>
      <c r="G53" s="111" t="b">
        <v>0</v>
      </c>
      <c r="H53" s="111" t="b">
        <v>0</v>
      </c>
      <c r="I53" s="111" t="b">
        <v>0</v>
      </c>
      <c r="J53" s="111" t="b">
        <v>0</v>
      </c>
      <c r="K53" s="111" t="b">
        <v>0</v>
      </c>
      <c r="L53" s="111" t="b">
        <v>0</v>
      </c>
    </row>
    <row r="54" spans="1:12" ht="15">
      <c r="A54" s="111" t="s">
        <v>1882</v>
      </c>
      <c r="B54" s="111" t="s">
        <v>1990</v>
      </c>
      <c r="C54" s="111">
        <v>2</v>
      </c>
      <c r="D54" s="113">
        <v>0.0035201940481042727</v>
      </c>
      <c r="E54" s="113">
        <v>1.1305890106310061</v>
      </c>
      <c r="F54" s="111" t="s">
        <v>2029</v>
      </c>
      <c r="G54" s="111" t="b">
        <v>0</v>
      </c>
      <c r="H54" s="111" t="b">
        <v>0</v>
      </c>
      <c r="I54" s="111" t="b">
        <v>0</v>
      </c>
      <c r="J54" s="111" t="b">
        <v>0</v>
      </c>
      <c r="K54" s="111" t="b">
        <v>0</v>
      </c>
      <c r="L54" s="111" t="b">
        <v>0</v>
      </c>
    </row>
    <row r="55" spans="1:12" ht="15">
      <c r="A55" s="111" t="s">
        <v>1882</v>
      </c>
      <c r="B55" s="111" t="s">
        <v>1991</v>
      </c>
      <c r="C55" s="111">
        <v>2</v>
      </c>
      <c r="D55" s="113">
        <v>0.0035201940481042727</v>
      </c>
      <c r="E55" s="113">
        <v>1.1305890106310061</v>
      </c>
      <c r="F55" s="111" t="s">
        <v>2029</v>
      </c>
      <c r="G55" s="111" t="b">
        <v>0</v>
      </c>
      <c r="H55" s="111" t="b">
        <v>0</v>
      </c>
      <c r="I55" s="111" t="b">
        <v>0</v>
      </c>
      <c r="J55" s="111" t="b">
        <v>0</v>
      </c>
      <c r="K55" s="111" t="b">
        <v>0</v>
      </c>
      <c r="L55" s="111" t="b">
        <v>0</v>
      </c>
    </row>
    <row r="56" spans="1:12" ht="15">
      <c r="A56" s="111" t="s">
        <v>1952</v>
      </c>
      <c r="B56" s="111" t="s">
        <v>1992</v>
      </c>
      <c r="C56" s="111">
        <v>2</v>
      </c>
      <c r="D56" s="113">
        <v>0.0035201940481042727</v>
      </c>
      <c r="E56" s="113">
        <v>2.4528083053649254</v>
      </c>
      <c r="F56" s="111" t="s">
        <v>2029</v>
      </c>
      <c r="G56" s="111" t="b">
        <v>0</v>
      </c>
      <c r="H56" s="111" t="b">
        <v>0</v>
      </c>
      <c r="I56" s="111" t="b">
        <v>0</v>
      </c>
      <c r="J56" s="111" t="b">
        <v>0</v>
      </c>
      <c r="K56" s="111" t="b">
        <v>0</v>
      </c>
      <c r="L56" s="111" t="b">
        <v>0</v>
      </c>
    </row>
    <row r="57" spans="1:12" ht="15">
      <c r="A57" s="111" t="s">
        <v>1992</v>
      </c>
      <c r="B57" s="111" t="s">
        <v>1993</v>
      </c>
      <c r="C57" s="111">
        <v>2</v>
      </c>
      <c r="D57" s="113">
        <v>0.0035201940481042727</v>
      </c>
      <c r="E57" s="113">
        <v>2.628899564420607</v>
      </c>
      <c r="F57" s="111" t="s">
        <v>2029</v>
      </c>
      <c r="G57" s="111" t="b">
        <v>0</v>
      </c>
      <c r="H57" s="111" t="b">
        <v>0</v>
      </c>
      <c r="I57" s="111" t="b">
        <v>0</v>
      </c>
      <c r="J57" s="111" t="b">
        <v>0</v>
      </c>
      <c r="K57" s="111" t="b">
        <v>0</v>
      </c>
      <c r="L57" s="111" t="b">
        <v>0</v>
      </c>
    </row>
    <row r="58" spans="1:12" ht="15">
      <c r="A58" s="111" t="s">
        <v>1993</v>
      </c>
      <c r="B58" s="111" t="s">
        <v>1994</v>
      </c>
      <c r="C58" s="111">
        <v>2</v>
      </c>
      <c r="D58" s="113">
        <v>0.0035201940481042727</v>
      </c>
      <c r="E58" s="113">
        <v>2.628899564420607</v>
      </c>
      <c r="F58" s="111" t="s">
        <v>2029</v>
      </c>
      <c r="G58" s="111" t="b">
        <v>0</v>
      </c>
      <c r="H58" s="111" t="b">
        <v>0</v>
      </c>
      <c r="I58" s="111" t="b">
        <v>0</v>
      </c>
      <c r="J58" s="111" t="b">
        <v>0</v>
      </c>
      <c r="K58" s="111" t="b">
        <v>0</v>
      </c>
      <c r="L58" s="111" t="b">
        <v>0</v>
      </c>
    </row>
    <row r="59" spans="1:12" ht="15">
      <c r="A59" s="111" t="s">
        <v>1902</v>
      </c>
      <c r="B59" s="111" t="s">
        <v>1995</v>
      </c>
      <c r="C59" s="111">
        <v>2</v>
      </c>
      <c r="D59" s="113">
        <v>0.0035201940481042727</v>
      </c>
      <c r="E59" s="113">
        <v>2.151778309700944</v>
      </c>
      <c r="F59" s="111" t="s">
        <v>2029</v>
      </c>
      <c r="G59" s="111" t="b">
        <v>0</v>
      </c>
      <c r="H59" s="111" t="b">
        <v>0</v>
      </c>
      <c r="I59" s="111" t="b">
        <v>0</v>
      </c>
      <c r="J59" s="111" t="b">
        <v>0</v>
      </c>
      <c r="K59" s="111" t="b">
        <v>0</v>
      </c>
      <c r="L59" s="111" t="b">
        <v>0</v>
      </c>
    </row>
    <row r="60" spans="1:12" ht="15">
      <c r="A60" s="111" t="s">
        <v>1996</v>
      </c>
      <c r="B60" s="111" t="s">
        <v>1997</v>
      </c>
      <c r="C60" s="111">
        <v>2</v>
      </c>
      <c r="D60" s="113">
        <v>0.0035201940481042727</v>
      </c>
      <c r="E60" s="113">
        <v>2.628899564420607</v>
      </c>
      <c r="F60" s="111" t="s">
        <v>2029</v>
      </c>
      <c r="G60" s="111" t="b">
        <v>0</v>
      </c>
      <c r="H60" s="111" t="b">
        <v>0</v>
      </c>
      <c r="I60" s="111" t="b">
        <v>0</v>
      </c>
      <c r="J60" s="111" t="b">
        <v>0</v>
      </c>
      <c r="K60" s="111" t="b">
        <v>0</v>
      </c>
      <c r="L60" s="111" t="b">
        <v>0</v>
      </c>
    </row>
    <row r="61" spans="1:12" ht="15">
      <c r="A61" s="111" t="s">
        <v>1997</v>
      </c>
      <c r="B61" s="111" t="s">
        <v>1998</v>
      </c>
      <c r="C61" s="111">
        <v>2</v>
      </c>
      <c r="D61" s="113">
        <v>0.0035201940481042727</v>
      </c>
      <c r="E61" s="113">
        <v>2.628899564420607</v>
      </c>
      <c r="F61" s="111" t="s">
        <v>2029</v>
      </c>
      <c r="G61" s="111" t="b">
        <v>0</v>
      </c>
      <c r="H61" s="111" t="b">
        <v>0</v>
      </c>
      <c r="I61" s="111" t="b">
        <v>0</v>
      </c>
      <c r="J61" s="111" t="b">
        <v>0</v>
      </c>
      <c r="K61" s="111" t="b">
        <v>0</v>
      </c>
      <c r="L61" s="111" t="b">
        <v>0</v>
      </c>
    </row>
    <row r="62" spans="1:12" ht="15">
      <c r="A62" s="111" t="s">
        <v>1998</v>
      </c>
      <c r="B62" s="111" t="s">
        <v>1882</v>
      </c>
      <c r="C62" s="111">
        <v>2</v>
      </c>
      <c r="D62" s="113">
        <v>0.0035201940481042727</v>
      </c>
      <c r="E62" s="113">
        <v>1.230959555748569</v>
      </c>
      <c r="F62" s="111" t="s">
        <v>2029</v>
      </c>
      <c r="G62" s="111" t="b">
        <v>0</v>
      </c>
      <c r="H62" s="111" t="b">
        <v>0</v>
      </c>
      <c r="I62" s="111" t="b">
        <v>0</v>
      </c>
      <c r="J62" s="111" t="b">
        <v>0</v>
      </c>
      <c r="K62" s="111" t="b">
        <v>0</v>
      </c>
      <c r="L62" s="111" t="b">
        <v>0</v>
      </c>
    </row>
    <row r="63" spans="1:12" ht="15">
      <c r="A63" s="111" t="s">
        <v>1886</v>
      </c>
      <c r="B63" s="111" t="s">
        <v>1999</v>
      </c>
      <c r="C63" s="111">
        <v>2</v>
      </c>
      <c r="D63" s="113">
        <v>0.0035201940481042727</v>
      </c>
      <c r="E63" s="113">
        <v>1.815986207777751</v>
      </c>
      <c r="F63" s="111" t="s">
        <v>2029</v>
      </c>
      <c r="G63" s="111" t="b">
        <v>0</v>
      </c>
      <c r="H63" s="111" t="b">
        <v>0</v>
      </c>
      <c r="I63" s="111" t="b">
        <v>0</v>
      </c>
      <c r="J63" s="111" t="b">
        <v>0</v>
      </c>
      <c r="K63" s="111" t="b">
        <v>0</v>
      </c>
      <c r="L63" s="111" t="b">
        <v>0</v>
      </c>
    </row>
    <row r="64" spans="1:12" ht="15">
      <c r="A64" s="111" t="s">
        <v>1953</v>
      </c>
      <c r="B64" s="111" t="s">
        <v>2000</v>
      </c>
      <c r="C64" s="111">
        <v>2</v>
      </c>
      <c r="D64" s="113">
        <v>0.0035201940481042727</v>
      </c>
      <c r="E64" s="113">
        <v>2.4528083053649254</v>
      </c>
      <c r="F64" s="111" t="s">
        <v>2029</v>
      </c>
      <c r="G64" s="111" t="b">
        <v>0</v>
      </c>
      <c r="H64" s="111" t="b">
        <v>0</v>
      </c>
      <c r="I64" s="111" t="b">
        <v>0</v>
      </c>
      <c r="J64" s="111" t="b">
        <v>0</v>
      </c>
      <c r="K64" s="111" t="b">
        <v>0</v>
      </c>
      <c r="L64" s="111" t="b">
        <v>0</v>
      </c>
    </row>
    <row r="65" spans="1:12" ht="15">
      <c r="A65" s="111" t="s">
        <v>2000</v>
      </c>
      <c r="B65" s="111" t="s">
        <v>1929</v>
      </c>
      <c r="C65" s="111">
        <v>2</v>
      </c>
      <c r="D65" s="113">
        <v>0.0035201940481042727</v>
      </c>
      <c r="E65" s="113">
        <v>2.3278695687566255</v>
      </c>
      <c r="F65" s="111" t="s">
        <v>2029</v>
      </c>
      <c r="G65" s="111" t="b">
        <v>0</v>
      </c>
      <c r="H65" s="111" t="b">
        <v>0</v>
      </c>
      <c r="I65" s="111" t="b">
        <v>0</v>
      </c>
      <c r="J65" s="111" t="b">
        <v>0</v>
      </c>
      <c r="K65" s="111" t="b">
        <v>0</v>
      </c>
      <c r="L65" s="111" t="b">
        <v>0</v>
      </c>
    </row>
    <row r="66" spans="1:12" ht="15">
      <c r="A66" s="111" t="s">
        <v>1884</v>
      </c>
      <c r="B66" s="111" t="s">
        <v>1883</v>
      </c>
      <c r="C66" s="111">
        <v>2</v>
      </c>
      <c r="D66" s="113">
        <v>0.0035201940481042727</v>
      </c>
      <c r="E66" s="113">
        <v>0.39717518109209016</v>
      </c>
      <c r="F66" s="111" t="s">
        <v>2029</v>
      </c>
      <c r="G66" s="111" t="b">
        <v>0</v>
      </c>
      <c r="H66" s="111" t="b">
        <v>0</v>
      </c>
      <c r="I66" s="111" t="b">
        <v>0</v>
      </c>
      <c r="J66" s="111" t="b">
        <v>0</v>
      </c>
      <c r="K66" s="111" t="b">
        <v>0</v>
      </c>
      <c r="L66" s="111" t="b">
        <v>0</v>
      </c>
    </row>
    <row r="67" spans="1:12" ht="15">
      <c r="A67" s="111" t="s">
        <v>1886</v>
      </c>
      <c r="B67" s="111" t="s">
        <v>1954</v>
      </c>
      <c r="C67" s="111">
        <v>2</v>
      </c>
      <c r="D67" s="113">
        <v>0.0035201940481042727</v>
      </c>
      <c r="E67" s="113">
        <v>1.6398949487220698</v>
      </c>
      <c r="F67" s="111" t="s">
        <v>2029</v>
      </c>
      <c r="G67" s="111" t="b">
        <v>0</v>
      </c>
      <c r="H67" s="111" t="b">
        <v>0</v>
      </c>
      <c r="I67" s="111" t="b">
        <v>0</v>
      </c>
      <c r="J67" s="111" t="b">
        <v>0</v>
      </c>
      <c r="K67" s="111" t="b">
        <v>0</v>
      </c>
      <c r="L67" s="111" t="b">
        <v>0</v>
      </c>
    </row>
    <row r="68" spans="1:12" ht="15">
      <c r="A68" s="111" t="s">
        <v>1954</v>
      </c>
      <c r="B68" s="111" t="s">
        <v>2001</v>
      </c>
      <c r="C68" s="111">
        <v>2</v>
      </c>
      <c r="D68" s="113">
        <v>0.0035201940481042727</v>
      </c>
      <c r="E68" s="113">
        <v>2.4528083053649254</v>
      </c>
      <c r="F68" s="111" t="s">
        <v>2029</v>
      </c>
      <c r="G68" s="111" t="b">
        <v>0</v>
      </c>
      <c r="H68" s="111" t="b">
        <v>0</v>
      </c>
      <c r="I68" s="111" t="b">
        <v>0</v>
      </c>
      <c r="J68" s="111" t="b">
        <v>0</v>
      </c>
      <c r="K68" s="111" t="b">
        <v>0</v>
      </c>
      <c r="L68" s="111" t="b">
        <v>0</v>
      </c>
    </row>
    <row r="69" spans="1:12" ht="15">
      <c r="A69" s="111" t="s">
        <v>1931</v>
      </c>
      <c r="B69" s="111" t="s">
        <v>2002</v>
      </c>
      <c r="C69" s="111">
        <v>2</v>
      </c>
      <c r="D69" s="113">
        <v>0.0035201940481042727</v>
      </c>
      <c r="E69" s="113">
        <v>2.3278695687566255</v>
      </c>
      <c r="F69" s="111" t="s">
        <v>2029</v>
      </c>
      <c r="G69" s="111" t="b">
        <v>0</v>
      </c>
      <c r="H69" s="111" t="b">
        <v>0</v>
      </c>
      <c r="I69" s="111" t="b">
        <v>0</v>
      </c>
      <c r="J69" s="111" t="b">
        <v>0</v>
      </c>
      <c r="K69" s="111" t="b">
        <v>0</v>
      </c>
      <c r="L69" s="111" t="b">
        <v>0</v>
      </c>
    </row>
    <row r="70" spans="1:12" ht="15">
      <c r="A70" s="111" t="s">
        <v>2004</v>
      </c>
      <c r="B70" s="111" t="s">
        <v>1901</v>
      </c>
      <c r="C70" s="111">
        <v>2</v>
      </c>
      <c r="D70" s="113">
        <v>0.0035201940481042727</v>
      </c>
      <c r="E70" s="113">
        <v>2.151778309700944</v>
      </c>
      <c r="F70" s="111" t="s">
        <v>2029</v>
      </c>
      <c r="G70" s="111" t="b">
        <v>0</v>
      </c>
      <c r="H70" s="111" t="b">
        <v>0</v>
      </c>
      <c r="I70" s="111" t="b">
        <v>0</v>
      </c>
      <c r="J70" s="111" t="b">
        <v>0</v>
      </c>
      <c r="K70" s="111" t="b">
        <v>0</v>
      </c>
      <c r="L70" s="111" t="b">
        <v>0</v>
      </c>
    </row>
    <row r="71" spans="1:12" ht="15">
      <c r="A71" s="111" t="s">
        <v>2007</v>
      </c>
      <c r="B71" s="111" t="s">
        <v>1930</v>
      </c>
      <c r="C71" s="111">
        <v>2</v>
      </c>
      <c r="D71" s="113">
        <v>0.0035201940481042727</v>
      </c>
      <c r="E71" s="113">
        <v>2.3278695687566255</v>
      </c>
      <c r="F71" s="111" t="s">
        <v>2029</v>
      </c>
      <c r="G71" s="111" t="b">
        <v>0</v>
      </c>
      <c r="H71" s="111" t="b">
        <v>0</v>
      </c>
      <c r="I71" s="111" t="b">
        <v>0</v>
      </c>
      <c r="J71" s="111" t="b">
        <v>0</v>
      </c>
      <c r="K71" s="111" t="b">
        <v>0</v>
      </c>
      <c r="L71" s="111" t="b">
        <v>0</v>
      </c>
    </row>
    <row r="72" spans="1:12" ht="15">
      <c r="A72" s="111" t="s">
        <v>1930</v>
      </c>
      <c r="B72" s="111" t="s">
        <v>1955</v>
      </c>
      <c r="C72" s="111">
        <v>2</v>
      </c>
      <c r="D72" s="113">
        <v>0.0035201940481042727</v>
      </c>
      <c r="E72" s="113">
        <v>2.151778309700944</v>
      </c>
      <c r="F72" s="111" t="s">
        <v>2029</v>
      </c>
      <c r="G72" s="111" t="b">
        <v>0</v>
      </c>
      <c r="H72" s="111" t="b">
        <v>0</v>
      </c>
      <c r="I72" s="111" t="b">
        <v>0</v>
      </c>
      <c r="J72" s="111" t="b">
        <v>0</v>
      </c>
      <c r="K72" s="111" t="b">
        <v>0</v>
      </c>
      <c r="L72" s="111" t="b">
        <v>0</v>
      </c>
    </row>
    <row r="73" spans="1:12" ht="15">
      <c r="A73" s="111" t="s">
        <v>1955</v>
      </c>
      <c r="B73" s="111" t="s">
        <v>1931</v>
      </c>
      <c r="C73" s="111">
        <v>2</v>
      </c>
      <c r="D73" s="113">
        <v>0.0035201940481042727</v>
      </c>
      <c r="E73" s="113">
        <v>2.151778309700944</v>
      </c>
      <c r="F73" s="111" t="s">
        <v>2029</v>
      </c>
      <c r="G73" s="111" t="b">
        <v>0</v>
      </c>
      <c r="H73" s="111" t="b">
        <v>0</v>
      </c>
      <c r="I73" s="111" t="b">
        <v>0</v>
      </c>
      <c r="J73" s="111" t="b">
        <v>0</v>
      </c>
      <c r="K73" s="111" t="b">
        <v>0</v>
      </c>
      <c r="L73" s="111" t="b">
        <v>0</v>
      </c>
    </row>
    <row r="74" spans="1:12" ht="15">
      <c r="A74" s="111" t="s">
        <v>1931</v>
      </c>
      <c r="B74" s="111" t="s">
        <v>1896</v>
      </c>
      <c r="C74" s="111">
        <v>2</v>
      </c>
      <c r="D74" s="113">
        <v>0.0035201940481042727</v>
      </c>
      <c r="E74" s="113">
        <v>1.850748314036963</v>
      </c>
      <c r="F74" s="111" t="s">
        <v>2029</v>
      </c>
      <c r="G74" s="111" t="b">
        <v>0</v>
      </c>
      <c r="H74" s="111" t="b">
        <v>0</v>
      </c>
      <c r="I74" s="111" t="b">
        <v>0</v>
      </c>
      <c r="J74" s="111" t="b">
        <v>0</v>
      </c>
      <c r="K74" s="111" t="b">
        <v>0</v>
      </c>
      <c r="L74" s="111" t="b">
        <v>0</v>
      </c>
    </row>
    <row r="75" spans="1:12" ht="15">
      <c r="A75" s="111" t="s">
        <v>1896</v>
      </c>
      <c r="B75" s="111" t="s">
        <v>1896</v>
      </c>
      <c r="C75" s="111">
        <v>2</v>
      </c>
      <c r="D75" s="113">
        <v>0.0035201940481042727</v>
      </c>
      <c r="E75" s="113">
        <v>1.6077102653506685</v>
      </c>
      <c r="F75" s="111" t="s">
        <v>2029</v>
      </c>
      <c r="G75" s="111" t="b">
        <v>0</v>
      </c>
      <c r="H75" s="111" t="b">
        <v>0</v>
      </c>
      <c r="I75" s="111" t="b">
        <v>0</v>
      </c>
      <c r="J75" s="111" t="b">
        <v>0</v>
      </c>
      <c r="K75" s="111" t="b">
        <v>0</v>
      </c>
      <c r="L75" s="111" t="b">
        <v>0</v>
      </c>
    </row>
    <row r="76" spans="1:12" ht="15">
      <c r="A76" s="111" t="s">
        <v>1896</v>
      </c>
      <c r="B76" s="111" t="s">
        <v>2008</v>
      </c>
      <c r="C76" s="111">
        <v>2</v>
      </c>
      <c r="D76" s="113">
        <v>0.0035201940481042727</v>
      </c>
      <c r="E76" s="113">
        <v>2.084831520070331</v>
      </c>
      <c r="F76" s="111" t="s">
        <v>2029</v>
      </c>
      <c r="G76" s="111" t="b">
        <v>0</v>
      </c>
      <c r="H76" s="111" t="b">
        <v>0</v>
      </c>
      <c r="I76" s="111" t="b">
        <v>0</v>
      </c>
      <c r="J76" s="111" t="b">
        <v>0</v>
      </c>
      <c r="K76" s="111" t="b">
        <v>0</v>
      </c>
      <c r="L76" s="111" t="b">
        <v>0</v>
      </c>
    </row>
    <row r="77" spans="1:12" ht="15">
      <c r="A77" s="111" t="s">
        <v>1883</v>
      </c>
      <c r="B77" s="111" t="s">
        <v>2009</v>
      </c>
      <c r="C77" s="111">
        <v>2</v>
      </c>
      <c r="D77" s="113">
        <v>0.0035201940481042727</v>
      </c>
      <c r="E77" s="113">
        <v>1.2139262164497888</v>
      </c>
      <c r="F77" s="111" t="s">
        <v>2029</v>
      </c>
      <c r="G77" s="111" t="b">
        <v>0</v>
      </c>
      <c r="H77" s="111" t="b">
        <v>0</v>
      </c>
      <c r="I77" s="111" t="b">
        <v>0</v>
      </c>
      <c r="J77" s="111" t="b">
        <v>0</v>
      </c>
      <c r="K77" s="111" t="b">
        <v>0</v>
      </c>
      <c r="L77" s="111" t="b">
        <v>0</v>
      </c>
    </row>
    <row r="78" spans="1:12" ht="15">
      <c r="A78" s="111" t="s">
        <v>2009</v>
      </c>
      <c r="B78" s="111" t="s">
        <v>1944</v>
      </c>
      <c r="C78" s="111">
        <v>2</v>
      </c>
      <c r="D78" s="113">
        <v>0.0035201940481042727</v>
      </c>
      <c r="E78" s="113">
        <v>2.4528083053649254</v>
      </c>
      <c r="F78" s="111" t="s">
        <v>2029</v>
      </c>
      <c r="G78" s="111" t="b">
        <v>0</v>
      </c>
      <c r="H78" s="111" t="b">
        <v>0</v>
      </c>
      <c r="I78" s="111" t="b">
        <v>0</v>
      </c>
      <c r="J78" s="111" t="b">
        <v>0</v>
      </c>
      <c r="K78" s="111" t="b">
        <v>0</v>
      </c>
      <c r="L78" s="111" t="b">
        <v>0</v>
      </c>
    </row>
    <row r="79" spans="1:12" ht="15">
      <c r="A79" s="111" t="s">
        <v>1919</v>
      </c>
      <c r="B79" s="111" t="s">
        <v>2012</v>
      </c>
      <c r="C79" s="111">
        <v>2</v>
      </c>
      <c r="D79" s="113">
        <v>0.0035201940481042727</v>
      </c>
      <c r="E79" s="113">
        <v>2.3278695687566255</v>
      </c>
      <c r="F79" s="111" t="s">
        <v>2029</v>
      </c>
      <c r="G79" s="111" t="b">
        <v>0</v>
      </c>
      <c r="H79" s="111" t="b">
        <v>0</v>
      </c>
      <c r="I79" s="111" t="b">
        <v>0</v>
      </c>
      <c r="J79" s="111" t="b">
        <v>0</v>
      </c>
      <c r="K79" s="111" t="b">
        <v>0</v>
      </c>
      <c r="L79" s="111" t="b">
        <v>0</v>
      </c>
    </row>
    <row r="80" spans="1:12" ht="15">
      <c r="A80" s="111" t="s">
        <v>2012</v>
      </c>
      <c r="B80" s="111" t="s">
        <v>1891</v>
      </c>
      <c r="C80" s="111">
        <v>2</v>
      </c>
      <c r="D80" s="113">
        <v>0.0035201940481042727</v>
      </c>
      <c r="E80" s="113">
        <v>2.084831520070331</v>
      </c>
      <c r="F80" s="111" t="s">
        <v>2029</v>
      </c>
      <c r="G80" s="111" t="b">
        <v>0</v>
      </c>
      <c r="H80" s="111" t="b">
        <v>0</v>
      </c>
      <c r="I80" s="111" t="b">
        <v>0</v>
      </c>
      <c r="J80" s="111" t="b">
        <v>0</v>
      </c>
      <c r="K80" s="111" t="b">
        <v>0</v>
      </c>
      <c r="L80" s="111" t="b">
        <v>0</v>
      </c>
    </row>
    <row r="81" spans="1:12" ht="15">
      <c r="A81" s="111" t="s">
        <v>1882</v>
      </c>
      <c r="B81" s="111" t="s">
        <v>2014</v>
      </c>
      <c r="C81" s="111">
        <v>2</v>
      </c>
      <c r="D81" s="113">
        <v>0.0035201940481042727</v>
      </c>
      <c r="E81" s="113">
        <v>1.1305890106310061</v>
      </c>
      <c r="F81" s="111" t="s">
        <v>2029</v>
      </c>
      <c r="G81" s="111" t="b">
        <v>0</v>
      </c>
      <c r="H81" s="111" t="b">
        <v>0</v>
      </c>
      <c r="I81" s="111" t="b">
        <v>0</v>
      </c>
      <c r="J81" s="111" t="b">
        <v>0</v>
      </c>
      <c r="K81" s="111" t="b">
        <v>0</v>
      </c>
      <c r="L81" s="111" t="b">
        <v>0</v>
      </c>
    </row>
    <row r="82" spans="1:12" ht="15">
      <c r="A82" s="111" t="s">
        <v>1883</v>
      </c>
      <c r="B82" s="111" t="s">
        <v>1958</v>
      </c>
      <c r="C82" s="111">
        <v>2</v>
      </c>
      <c r="D82" s="113">
        <v>0.0035201940481042727</v>
      </c>
      <c r="E82" s="113">
        <v>1.0378349573941075</v>
      </c>
      <c r="F82" s="111" t="s">
        <v>2029</v>
      </c>
      <c r="G82" s="111" t="b">
        <v>0</v>
      </c>
      <c r="H82" s="111" t="b">
        <v>0</v>
      </c>
      <c r="I82" s="111" t="b">
        <v>0</v>
      </c>
      <c r="J82" s="111" t="b">
        <v>0</v>
      </c>
      <c r="K82" s="111" t="b">
        <v>0</v>
      </c>
      <c r="L82" s="111" t="b">
        <v>0</v>
      </c>
    </row>
    <row r="83" spans="1:12" ht="15">
      <c r="A83" s="111" t="s">
        <v>1932</v>
      </c>
      <c r="B83" s="111" t="s">
        <v>2015</v>
      </c>
      <c r="C83" s="111">
        <v>2</v>
      </c>
      <c r="D83" s="113">
        <v>0.0035201940481042727</v>
      </c>
      <c r="E83" s="113">
        <v>2.3278695687566255</v>
      </c>
      <c r="F83" s="111" t="s">
        <v>2029</v>
      </c>
      <c r="G83" s="111" t="b">
        <v>0</v>
      </c>
      <c r="H83" s="111" t="b">
        <v>0</v>
      </c>
      <c r="I83" s="111" t="b">
        <v>0</v>
      </c>
      <c r="J83" s="111" t="b">
        <v>0</v>
      </c>
      <c r="K83" s="111" t="b">
        <v>0</v>
      </c>
      <c r="L83" s="111" t="b">
        <v>0</v>
      </c>
    </row>
    <row r="84" spans="1:12" ht="15">
      <c r="A84" s="111" t="s">
        <v>1884</v>
      </c>
      <c r="B84" s="111" t="s">
        <v>2016</v>
      </c>
      <c r="C84" s="111">
        <v>2</v>
      </c>
      <c r="D84" s="113">
        <v>0.0035201940481042727</v>
      </c>
      <c r="E84" s="113">
        <v>1.888536874926363</v>
      </c>
      <c r="F84" s="111" t="s">
        <v>2029</v>
      </c>
      <c r="G84" s="111" t="b">
        <v>0</v>
      </c>
      <c r="H84" s="111" t="b">
        <v>0</v>
      </c>
      <c r="I84" s="111" t="b">
        <v>0</v>
      </c>
      <c r="J84" s="111" t="b">
        <v>0</v>
      </c>
      <c r="K84" s="111" t="b">
        <v>0</v>
      </c>
      <c r="L84" s="111" t="b">
        <v>0</v>
      </c>
    </row>
    <row r="85" spans="1:12" ht="15">
      <c r="A85" s="111" t="s">
        <v>1882</v>
      </c>
      <c r="B85" s="111" t="s">
        <v>1933</v>
      </c>
      <c r="C85" s="111">
        <v>2</v>
      </c>
      <c r="D85" s="113">
        <v>0.0035201940481042727</v>
      </c>
      <c r="E85" s="113">
        <v>0.829559014967025</v>
      </c>
      <c r="F85" s="111" t="s">
        <v>2029</v>
      </c>
      <c r="G85" s="111" t="b">
        <v>0</v>
      </c>
      <c r="H85" s="111" t="b">
        <v>0</v>
      </c>
      <c r="I85" s="111" t="b">
        <v>0</v>
      </c>
      <c r="J85" s="111" t="b">
        <v>0</v>
      </c>
      <c r="K85" s="111" t="b">
        <v>0</v>
      </c>
      <c r="L85" s="111" t="b">
        <v>0</v>
      </c>
    </row>
    <row r="86" spans="1:12" ht="15">
      <c r="A86" s="111" t="s">
        <v>1961</v>
      </c>
      <c r="B86" s="111" t="s">
        <v>2020</v>
      </c>
      <c r="C86" s="111">
        <v>2</v>
      </c>
      <c r="D86" s="113">
        <v>0.0035201940481042727</v>
      </c>
      <c r="E86" s="113">
        <v>2.4528083053649254</v>
      </c>
      <c r="F86" s="111" t="s">
        <v>2029</v>
      </c>
      <c r="G86" s="111" t="b">
        <v>0</v>
      </c>
      <c r="H86" s="111" t="b">
        <v>0</v>
      </c>
      <c r="I86" s="111" t="b">
        <v>0</v>
      </c>
      <c r="J86" s="111" t="b">
        <v>0</v>
      </c>
      <c r="K86" s="111" t="b">
        <v>0</v>
      </c>
      <c r="L86" s="111" t="b">
        <v>0</v>
      </c>
    </row>
    <row r="87" spans="1:12" ht="15">
      <c r="A87" s="111" t="s">
        <v>1947</v>
      </c>
      <c r="B87" s="111" t="s">
        <v>1888</v>
      </c>
      <c r="C87" s="111">
        <v>2</v>
      </c>
      <c r="D87" s="113">
        <v>0.0035201940481042727</v>
      </c>
      <c r="E87" s="113">
        <v>1.9087402610146498</v>
      </c>
      <c r="F87" s="111" t="s">
        <v>2029</v>
      </c>
      <c r="G87" s="111" t="b">
        <v>0</v>
      </c>
      <c r="H87" s="111" t="b">
        <v>0</v>
      </c>
      <c r="I87" s="111" t="b">
        <v>0</v>
      </c>
      <c r="J87" s="111" t="b">
        <v>0</v>
      </c>
      <c r="K87" s="111" t="b">
        <v>0</v>
      </c>
      <c r="L87" s="111" t="b">
        <v>0</v>
      </c>
    </row>
    <row r="88" spans="1:12" ht="15">
      <c r="A88" s="111" t="s">
        <v>1882</v>
      </c>
      <c r="B88" s="111" t="s">
        <v>1883</v>
      </c>
      <c r="C88" s="111">
        <v>11</v>
      </c>
      <c r="D88" s="113">
        <v>0.017601165836655462</v>
      </c>
      <c r="E88" s="113">
        <v>0.8933301497027873</v>
      </c>
      <c r="F88" s="111" t="s">
        <v>1855</v>
      </c>
      <c r="G88" s="111" t="b">
        <v>0</v>
      </c>
      <c r="H88" s="111" t="b">
        <v>0</v>
      </c>
      <c r="I88" s="111" t="b">
        <v>0</v>
      </c>
      <c r="J88" s="111" t="b">
        <v>0</v>
      </c>
      <c r="K88" s="111" t="b">
        <v>0</v>
      </c>
      <c r="L88" s="111" t="b">
        <v>0</v>
      </c>
    </row>
    <row r="89" spans="1:12" ht="15">
      <c r="A89" s="111" t="s">
        <v>1904</v>
      </c>
      <c r="B89" s="111" t="s">
        <v>1890</v>
      </c>
      <c r="C89" s="111">
        <v>2</v>
      </c>
      <c r="D89" s="113">
        <v>0.00973264191736659</v>
      </c>
      <c r="E89" s="113">
        <v>1.9822712330395684</v>
      </c>
      <c r="F89" s="111" t="s">
        <v>1855</v>
      </c>
      <c r="G89" s="111" t="b">
        <v>0</v>
      </c>
      <c r="H89" s="111" t="b">
        <v>0</v>
      </c>
      <c r="I89" s="111" t="b">
        <v>0</v>
      </c>
      <c r="J89" s="111" t="b">
        <v>0</v>
      </c>
      <c r="K89" s="111" t="b">
        <v>0</v>
      </c>
      <c r="L89" s="111" t="b">
        <v>0</v>
      </c>
    </row>
    <row r="90" spans="1:12" ht="15">
      <c r="A90" s="111" t="s">
        <v>1924</v>
      </c>
      <c r="B90" s="111" t="s">
        <v>1893</v>
      </c>
      <c r="C90" s="111">
        <v>2</v>
      </c>
      <c r="D90" s="113">
        <v>0.00973264191736659</v>
      </c>
      <c r="E90" s="113">
        <v>1.6812412373755872</v>
      </c>
      <c r="F90" s="111" t="s">
        <v>1855</v>
      </c>
      <c r="G90" s="111" t="b">
        <v>0</v>
      </c>
      <c r="H90" s="111" t="b">
        <v>0</v>
      </c>
      <c r="I90" s="111" t="b">
        <v>0</v>
      </c>
      <c r="J90" s="111" t="b">
        <v>0</v>
      </c>
      <c r="K90" s="111" t="b">
        <v>0</v>
      </c>
      <c r="L90" s="111" t="b">
        <v>0</v>
      </c>
    </row>
    <row r="91" spans="1:12" ht="15">
      <c r="A91" s="111" t="s">
        <v>1893</v>
      </c>
      <c r="B91" s="111" t="s">
        <v>1912</v>
      </c>
      <c r="C91" s="111">
        <v>2</v>
      </c>
      <c r="D91" s="113">
        <v>0.00973264191736659</v>
      </c>
      <c r="E91" s="113">
        <v>1.6812412373755872</v>
      </c>
      <c r="F91" s="111" t="s">
        <v>1855</v>
      </c>
      <c r="G91" s="111" t="b">
        <v>0</v>
      </c>
      <c r="H91" s="111" t="b">
        <v>0</v>
      </c>
      <c r="I91" s="111" t="b">
        <v>0</v>
      </c>
      <c r="J91" s="111" t="b">
        <v>0</v>
      </c>
      <c r="K91" s="111" t="b">
        <v>0</v>
      </c>
      <c r="L91" s="111" t="b">
        <v>0</v>
      </c>
    </row>
    <row r="92" spans="1:12" ht="15">
      <c r="A92" s="111" t="s">
        <v>1923</v>
      </c>
      <c r="B92" s="111" t="s">
        <v>1951</v>
      </c>
      <c r="C92" s="111">
        <v>2</v>
      </c>
      <c r="D92" s="113">
        <v>0.00973264191736659</v>
      </c>
      <c r="E92" s="113">
        <v>1.9822712330395684</v>
      </c>
      <c r="F92" s="111" t="s">
        <v>1855</v>
      </c>
      <c r="G92" s="111" t="b">
        <v>0</v>
      </c>
      <c r="H92" s="111" t="b">
        <v>0</v>
      </c>
      <c r="I92" s="111" t="b">
        <v>0</v>
      </c>
      <c r="J92" s="111" t="b">
        <v>0</v>
      </c>
      <c r="K92" s="111" t="b">
        <v>0</v>
      </c>
      <c r="L92" s="111" t="b">
        <v>0</v>
      </c>
    </row>
    <row r="93" spans="1:12" ht="15">
      <c r="A93" s="111" t="s">
        <v>1883</v>
      </c>
      <c r="B93" s="111" t="s">
        <v>1952</v>
      </c>
      <c r="C93" s="111">
        <v>2</v>
      </c>
      <c r="D93" s="113">
        <v>0.00973264191736659</v>
      </c>
      <c r="E93" s="113">
        <v>1.2041199826559248</v>
      </c>
      <c r="F93" s="111" t="s">
        <v>1855</v>
      </c>
      <c r="G93" s="111" t="b">
        <v>0</v>
      </c>
      <c r="H93" s="111" t="b">
        <v>0</v>
      </c>
      <c r="I93" s="111" t="b">
        <v>0</v>
      </c>
      <c r="J93" s="111" t="b">
        <v>0</v>
      </c>
      <c r="K93" s="111" t="b">
        <v>0</v>
      </c>
      <c r="L93" s="111" t="b">
        <v>0</v>
      </c>
    </row>
    <row r="94" spans="1:12" ht="15">
      <c r="A94" s="111" t="s">
        <v>1907</v>
      </c>
      <c r="B94" s="111" t="s">
        <v>1883</v>
      </c>
      <c r="C94" s="111">
        <v>4</v>
      </c>
      <c r="D94" s="113">
        <v>0.015031612996473525</v>
      </c>
      <c r="E94" s="113">
        <v>0.964835582936749</v>
      </c>
      <c r="F94" s="111" t="s">
        <v>1856</v>
      </c>
      <c r="G94" s="111" t="b">
        <v>0</v>
      </c>
      <c r="H94" s="111" t="b">
        <v>0</v>
      </c>
      <c r="I94" s="111" t="b">
        <v>0</v>
      </c>
      <c r="J94" s="111" t="b">
        <v>0</v>
      </c>
      <c r="K94" s="111" t="b">
        <v>0</v>
      </c>
      <c r="L94" s="111" t="b">
        <v>0</v>
      </c>
    </row>
    <row r="95" spans="1:12" ht="15">
      <c r="A95" s="111" t="s">
        <v>1929</v>
      </c>
      <c r="B95" s="111" t="s">
        <v>1884</v>
      </c>
      <c r="C95" s="111">
        <v>2</v>
      </c>
      <c r="D95" s="113">
        <v>0.010752688172043012</v>
      </c>
      <c r="E95" s="113">
        <v>1.3170181010481115</v>
      </c>
      <c r="F95" s="111" t="s">
        <v>1856</v>
      </c>
      <c r="G95" s="111" t="b">
        <v>0</v>
      </c>
      <c r="H95" s="111" t="b">
        <v>0</v>
      </c>
      <c r="I95" s="111" t="b">
        <v>0</v>
      </c>
      <c r="J95" s="111" t="b">
        <v>0</v>
      </c>
      <c r="K95" s="111" t="b">
        <v>0</v>
      </c>
      <c r="L95" s="111" t="b">
        <v>0</v>
      </c>
    </row>
    <row r="96" spans="1:12" ht="15">
      <c r="A96" s="111" t="s">
        <v>1884</v>
      </c>
      <c r="B96" s="111" t="s">
        <v>2016</v>
      </c>
      <c r="C96" s="111">
        <v>2</v>
      </c>
      <c r="D96" s="113">
        <v>0.010752688172043012</v>
      </c>
      <c r="E96" s="113">
        <v>1.4419568376564116</v>
      </c>
      <c r="F96" s="111" t="s">
        <v>1856</v>
      </c>
      <c r="G96" s="111" t="b">
        <v>0</v>
      </c>
      <c r="H96" s="111" t="b">
        <v>0</v>
      </c>
      <c r="I96" s="111" t="b">
        <v>0</v>
      </c>
      <c r="J96" s="111" t="b">
        <v>0</v>
      </c>
      <c r="K96" s="111" t="b">
        <v>0</v>
      </c>
      <c r="L96" s="111" t="b">
        <v>0</v>
      </c>
    </row>
    <row r="97" spans="1:12" ht="15">
      <c r="A97" s="111" t="s">
        <v>1959</v>
      </c>
      <c r="B97" s="111" t="s">
        <v>1960</v>
      </c>
      <c r="C97" s="111">
        <v>2</v>
      </c>
      <c r="D97" s="113">
        <v>0.010752688172043012</v>
      </c>
      <c r="E97" s="113">
        <v>1.919078092376074</v>
      </c>
      <c r="F97" s="111" t="s">
        <v>1856</v>
      </c>
      <c r="G97" s="111" t="b">
        <v>0</v>
      </c>
      <c r="H97" s="111" t="b">
        <v>0</v>
      </c>
      <c r="I97" s="111" t="b">
        <v>0</v>
      </c>
      <c r="J97" s="111" t="b">
        <v>0</v>
      </c>
      <c r="K97" s="111" t="b">
        <v>0</v>
      </c>
      <c r="L97" s="111" t="b">
        <v>0</v>
      </c>
    </row>
    <row r="98" spans="1:12" ht="15">
      <c r="A98" s="111" t="s">
        <v>1960</v>
      </c>
      <c r="B98" s="111" t="s">
        <v>1883</v>
      </c>
      <c r="C98" s="111">
        <v>2</v>
      </c>
      <c r="D98" s="113">
        <v>0.010752688172043012</v>
      </c>
      <c r="E98" s="113">
        <v>0.964835582936749</v>
      </c>
      <c r="F98" s="111" t="s">
        <v>1856</v>
      </c>
      <c r="G98" s="111" t="b">
        <v>0</v>
      </c>
      <c r="H98" s="111" t="b">
        <v>0</v>
      </c>
      <c r="I98" s="111" t="b">
        <v>0</v>
      </c>
      <c r="J98" s="111" t="b">
        <v>0</v>
      </c>
      <c r="K98" s="111" t="b">
        <v>0</v>
      </c>
      <c r="L98" s="111" t="b">
        <v>0</v>
      </c>
    </row>
    <row r="99" spans="1:12" ht="15">
      <c r="A99" s="111" t="s">
        <v>1961</v>
      </c>
      <c r="B99" s="111" t="s">
        <v>2020</v>
      </c>
      <c r="C99" s="111">
        <v>2</v>
      </c>
      <c r="D99" s="113">
        <v>0.010752688172043012</v>
      </c>
      <c r="E99" s="113">
        <v>1.919078092376074</v>
      </c>
      <c r="F99" s="111" t="s">
        <v>1856</v>
      </c>
      <c r="G99" s="111" t="b">
        <v>0</v>
      </c>
      <c r="H99" s="111" t="b">
        <v>0</v>
      </c>
      <c r="I99" s="111" t="b">
        <v>0</v>
      </c>
      <c r="J99" s="111" t="b">
        <v>0</v>
      </c>
      <c r="K99" s="111" t="b">
        <v>0</v>
      </c>
      <c r="L99" s="111" t="b">
        <v>0</v>
      </c>
    </row>
    <row r="100" spans="1:12" ht="15">
      <c r="A100" s="111" t="s">
        <v>1882</v>
      </c>
      <c r="B100" s="111" t="s">
        <v>1883</v>
      </c>
      <c r="C100" s="111">
        <v>2</v>
      </c>
      <c r="D100" s="113">
        <v>0.010752688172043012</v>
      </c>
      <c r="E100" s="113">
        <v>0.7887443238810677</v>
      </c>
      <c r="F100" s="111" t="s">
        <v>1856</v>
      </c>
      <c r="G100" s="111" t="b">
        <v>0</v>
      </c>
      <c r="H100" s="111" t="b">
        <v>0</v>
      </c>
      <c r="I100" s="111" t="b">
        <v>0</v>
      </c>
      <c r="J100" s="111" t="b">
        <v>0</v>
      </c>
      <c r="K100" s="111" t="b">
        <v>0</v>
      </c>
      <c r="L100" s="111" t="b">
        <v>0</v>
      </c>
    </row>
    <row r="101" spans="1:12" ht="15">
      <c r="A101" s="111" t="s">
        <v>1882</v>
      </c>
      <c r="B101" s="111" t="s">
        <v>1883</v>
      </c>
      <c r="C101" s="111">
        <v>12</v>
      </c>
      <c r="D101" s="113">
        <v>0.009227489557502947</v>
      </c>
      <c r="E101" s="113">
        <v>0.9688947973111187</v>
      </c>
      <c r="F101" s="111" t="s">
        <v>1857</v>
      </c>
      <c r="G101" s="111" t="b">
        <v>0</v>
      </c>
      <c r="H101" s="111" t="b">
        <v>0</v>
      </c>
      <c r="I101" s="111" t="b">
        <v>0</v>
      </c>
      <c r="J101" s="111" t="b">
        <v>0</v>
      </c>
      <c r="K101" s="111" t="b">
        <v>0</v>
      </c>
      <c r="L101" s="111" t="b">
        <v>0</v>
      </c>
    </row>
    <row r="102" spans="1:12" ht="15">
      <c r="A102" s="111" t="s">
        <v>1892</v>
      </c>
      <c r="B102" s="111" t="s">
        <v>1911</v>
      </c>
      <c r="C102" s="111">
        <v>4</v>
      </c>
      <c r="D102" s="113">
        <v>0.011409825568128274</v>
      </c>
      <c r="E102" s="113">
        <v>1.6253124509616739</v>
      </c>
      <c r="F102" s="111" t="s">
        <v>1857</v>
      </c>
      <c r="G102" s="111" t="b">
        <v>0</v>
      </c>
      <c r="H102" s="111" t="b">
        <v>0</v>
      </c>
      <c r="I102" s="111" t="b">
        <v>0</v>
      </c>
      <c r="J102" s="111" t="b">
        <v>0</v>
      </c>
      <c r="K102" s="111" t="b">
        <v>0</v>
      </c>
      <c r="L102" s="111" t="b">
        <v>0</v>
      </c>
    </row>
    <row r="103" spans="1:12" ht="15">
      <c r="A103" s="111" t="s">
        <v>1894</v>
      </c>
      <c r="B103" s="111" t="s">
        <v>1887</v>
      </c>
      <c r="C103" s="111">
        <v>3</v>
      </c>
      <c r="D103" s="113">
        <v>0.0101941211840652</v>
      </c>
      <c r="E103" s="113">
        <v>1.5972837273614302</v>
      </c>
      <c r="F103" s="111" t="s">
        <v>1857</v>
      </c>
      <c r="G103" s="111" t="b">
        <v>0</v>
      </c>
      <c r="H103" s="111" t="b">
        <v>0</v>
      </c>
      <c r="I103" s="111" t="b">
        <v>0</v>
      </c>
      <c r="J103" s="111" t="b">
        <v>0</v>
      </c>
      <c r="K103" s="111" t="b">
        <v>0</v>
      </c>
      <c r="L103" s="111" t="b">
        <v>0</v>
      </c>
    </row>
    <row r="104" spans="1:12" ht="15">
      <c r="A104" s="111" t="s">
        <v>1898</v>
      </c>
      <c r="B104" s="111" t="s">
        <v>1943</v>
      </c>
      <c r="C104" s="111">
        <v>3</v>
      </c>
      <c r="D104" s="113">
        <v>0.0101941211840652</v>
      </c>
      <c r="E104" s="113">
        <v>1.72222246396973</v>
      </c>
      <c r="F104" s="111" t="s">
        <v>1857</v>
      </c>
      <c r="G104" s="111" t="b">
        <v>0</v>
      </c>
      <c r="H104" s="111" t="b">
        <v>0</v>
      </c>
      <c r="I104" s="111" t="b">
        <v>0</v>
      </c>
      <c r="J104" s="111" t="b">
        <v>0</v>
      </c>
      <c r="K104" s="111" t="b">
        <v>0</v>
      </c>
      <c r="L104" s="111" t="b">
        <v>0</v>
      </c>
    </row>
    <row r="105" spans="1:12" ht="15">
      <c r="A105" s="111" t="s">
        <v>1943</v>
      </c>
      <c r="B105" s="111" t="s">
        <v>1900</v>
      </c>
      <c r="C105" s="111">
        <v>3</v>
      </c>
      <c r="D105" s="113">
        <v>0.0101941211840652</v>
      </c>
      <c r="E105" s="113">
        <v>1.72222246396973</v>
      </c>
      <c r="F105" s="111" t="s">
        <v>1857</v>
      </c>
      <c r="G105" s="111" t="b">
        <v>0</v>
      </c>
      <c r="H105" s="111" t="b">
        <v>0</v>
      </c>
      <c r="I105" s="111" t="b">
        <v>0</v>
      </c>
      <c r="J105" s="111" t="b">
        <v>0</v>
      </c>
      <c r="K105" s="111" t="b">
        <v>0</v>
      </c>
      <c r="L105" s="111" t="b">
        <v>0</v>
      </c>
    </row>
    <row r="106" spans="1:12" ht="15">
      <c r="A106" s="111" t="s">
        <v>1914</v>
      </c>
      <c r="B106" s="111" t="s">
        <v>1935</v>
      </c>
      <c r="C106" s="111">
        <v>2</v>
      </c>
      <c r="D106" s="113">
        <v>0.00833399571562729</v>
      </c>
      <c r="E106" s="113">
        <v>1.8471612005780302</v>
      </c>
      <c r="F106" s="111" t="s">
        <v>1857</v>
      </c>
      <c r="G106" s="111" t="b">
        <v>0</v>
      </c>
      <c r="H106" s="111" t="b">
        <v>0</v>
      </c>
      <c r="I106" s="111" t="b">
        <v>0</v>
      </c>
      <c r="J106" s="111" t="b">
        <v>0</v>
      </c>
      <c r="K106" s="111" t="b">
        <v>0</v>
      </c>
      <c r="L106" s="111" t="b">
        <v>0</v>
      </c>
    </row>
    <row r="107" spans="1:12" ht="15">
      <c r="A107" s="111" t="s">
        <v>1895</v>
      </c>
      <c r="B107" s="111" t="s">
        <v>1882</v>
      </c>
      <c r="C107" s="111">
        <v>2</v>
      </c>
      <c r="D107" s="113">
        <v>0.00833399571562729</v>
      </c>
      <c r="E107" s="113">
        <v>1.1201624726417678</v>
      </c>
      <c r="F107" s="111" t="s">
        <v>1857</v>
      </c>
      <c r="G107" s="111" t="b">
        <v>0</v>
      </c>
      <c r="H107" s="111" t="b">
        <v>0</v>
      </c>
      <c r="I107" s="111" t="b">
        <v>0</v>
      </c>
      <c r="J107" s="111" t="b">
        <v>0</v>
      </c>
      <c r="K107" s="111" t="b">
        <v>0</v>
      </c>
      <c r="L107" s="111" t="b">
        <v>0</v>
      </c>
    </row>
    <row r="108" spans="1:12" ht="15">
      <c r="A108" s="111" t="s">
        <v>1883</v>
      </c>
      <c r="B108" s="111" t="s">
        <v>1886</v>
      </c>
      <c r="C108" s="111">
        <v>2</v>
      </c>
      <c r="D108" s="113">
        <v>0.00833399571562729</v>
      </c>
      <c r="E108" s="113">
        <v>0.8191324769777867</v>
      </c>
      <c r="F108" s="111" t="s">
        <v>1857</v>
      </c>
      <c r="G108" s="111" t="b">
        <v>0</v>
      </c>
      <c r="H108" s="111" t="b">
        <v>0</v>
      </c>
      <c r="I108" s="111" t="b">
        <v>0</v>
      </c>
      <c r="J108" s="111" t="b">
        <v>0</v>
      </c>
      <c r="K108" s="111" t="b">
        <v>0</v>
      </c>
      <c r="L108" s="111" t="b">
        <v>0</v>
      </c>
    </row>
    <row r="109" spans="1:12" ht="15">
      <c r="A109" s="111" t="s">
        <v>1911</v>
      </c>
      <c r="B109" s="111" t="s">
        <v>1901</v>
      </c>
      <c r="C109" s="111">
        <v>2</v>
      </c>
      <c r="D109" s="113">
        <v>0.00833399571562729</v>
      </c>
      <c r="E109" s="113">
        <v>1.72222246396973</v>
      </c>
      <c r="F109" s="111" t="s">
        <v>1857</v>
      </c>
      <c r="G109" s="111" t="b">
        <v>0</v>
      </c>
      <c r="H109" s="111" t="b">
        <v>0</v>
      </c>
      <c r="I109" s="111" t="b">
        <v>0</v>
      </c>
      <c r="J109" s="111" t="b">
        <v>0</v>
      </c>
      <c r="K109" s="111" t="b">
        <v>0</v>
      </c>
      <c r="L109" s="111" t="b">
        <v>0</v>
      </c>
    </row>
    <row r="110" spans="1:12" ht="15">
      <c r="A110" s="111" t="s">
        <v>1901</v>
      </c>
      <c r="B110" s="111" t="s">
        <v>1905</v>
      </c>
      <c r="C110" s="111">
        <v>2</v>
      </c>
      <c r="D110" s="113">
        <v>0.00833399571562729</v>
      </c>
      <c r="E110" s="113">
        <v>1.8471612005780302</v>
      </c>
      <c r="F110" s="111" t="s">
        <v>1857</v>
      </c>
      <c r="G110" s="111" t="b">
        <v>0</v>
      </c>
      <c r="H110" s="111" t="b">
        <v>0</v>
      </c>
      <c r="I110" s="111" t="b">
        <v>0</v>
      </c>
      <c r="J110" s="111" t="b">
        <v>0</v>
      </c>
      <c r="K110" s="111" t="b">
        <v>0</v>
      </c>
      <c r="L110" s="111" t="b">
        <v>0</v>
      </c>
    </row>
    <row r="111" spans="1:12" ht="15">
      <c r="A111" s="111" t="s">
        <v>1900</v>
      </c>
      <c r="B111" s="111" t="s">
        <v>1977</v>
      </c>
      <c r="C111" s="111">
        <v>2</v>
      </c>
      <c r="D111" s="113">
        <v>0.00833399571562729</v>
      </c>
      <c r="E111" s="113">
        <v>1.6253124509616739</v>
      </c>
      <c r="F111" s="111" t="s">
        <v>1857</v>
      </c>
      <c r="G111" s="111" t="b">
        <v>0</v>
      </c>
      <c r="H111" s="111" t="b">
        <v>0</v>
      </c>
      <c r="I111" s="111" t="b">
        <v>0</v>
      </c>
      <c r="J111" s="111" t="b">
        <v>0</v>
      </c>
      <c r="K111" s="111" t="b">
        <v>0</v>
      </c>
      <c r="L111" s="111" t="b">
        <v>0</v>
      </c>
    </row>
    <row r="112" spans="1:12" ht="15">
      <c r="A112" s="111" t="s">
        <v>1924</v>
      </c>
      <c r="B112" s="111" t="s">
        <v>1893</v>
      </c>
      <c r="C112" s="111">
        <v>2</v>
      </c>
      <c r="D112" s="113">
        <v>0.00833399571562729</v>
      </c>
      <c r="E112" s="113">
        <v>1.8471612005780302</v>
      </c>
      <c r="F112" s="111" t="s">
        <v>1857</v>
      </c>
      <c r="G112" s="111" t="b">
        <v>0</v>
      </c>
      <c r="H112" s="111" t="b">
        <v>0</v>
      </c>
      <c r="I112" s="111" t="b">
        <v>0</v>
      </c>
      <c r="J112" s="111" t="b">
        <v>0</v>
      </c>
      <c r="K112" s="111" t="b">
        <v>0</v>
      </c>
      <c r="L112" s="111" t="b">
        <v>0</v>
      </c>
    </row>
    <row r="113" spans="1:12" ht="15">
      <c r="A113" s="111" t="s">
        <v>1893</v>
      </c>
      <c r="B113" s="111" t="s">
        <v>1912</v>
      </c>
      <c r="C113" s="111">
        <v>2</v>
      </c>
      <c r="D113" s="113">
        <v>0.00833399571562729</v>
      </c>
      <c r="E113" s="113">
        <v>1.6710699415223491</v>
      </c>
      <c r="F113" s="111" t="s">
        <v>1857</v>
      </c>
      <c r="G113" s="111" t="b">
        <v>0</v>
      </c>
      <c r="H113" s="111" t="b">
        <v>0</v>
      </c>
      <c r="I113" s="111" t="b">
        <v>0</v>
      </c>
      <c r="J113" s="111" t="b">
        <v>0</v>
      </c>
      <c r="K113" s="111" t="b">
        <v>0</v>
      </c>
      <c r="L113" s="111" t="b">
        <v>0</v>
      </c>
    </row>
    <row r="114" spans="1:12" ht="15">
      <c r="A114" s="111" t="s">
        <v>1978</v>
      </c>
      <c r="B114" s="111" t="s">
        <v>1898</v>
      </c>
      <c r="C114" s="111">
        <v>2</v>
      </c>
      <c r="D114" s="113">
        <v>0.00833399571562729</v>
      </c>
      <c r="E114" s="113">
        <v>1.72222246396973</v>
      </c>
      <c r="F114" s="111" t="s">
        <v>1857</v>
      </c>
      <c r="G114" s="111" t="b">
        <v>0</v>
      </c>
      <c r="H114" s="111" t="b">
        <v>0</v>
      </c>
      <c r="I114" s="111" t="b">
        <v>0</v>
      </c>
      <c r="J114" s="111" t="b">
        <v>0</v>
      </c>
      <c r="K114" s="111" t="b">
        <v>0</v>
      </c>
      <c r="L114" s="111" t="b">
        <v>0</v>
      </c>
    </row>
    <row r="115" spans="1:12" ht="15">
      <c r="A115" s="111" t="s">
        <v>1900</v>
      </c>
      <c r="B115" s="111" t="s">
        <v>1921</v>
      </c>
      <c r="C115" s="111">
        <v>2</v>
      </c>
      <c r="D115" s="113">
        <v>0.00833399571562729</v>
      </c>
      <c r="E115" s="113">
        <v>1.4492211919059927</v>
      </c>
      <c r="F115" s="111" t="s">
        <v>1857</v>
      </c>
      <c r="G115" s="111" t="b">
        <v>0</v>
      </c>
      <c r="H115" s="111" t="b">
        <v>0</v>
      </c>
      <c r="I115" s="111" t="b">
        <v>0</v>
      </c>
      <c r="J115" s="111" t="b">
        <v>0</v>
      </c>
      <c r="K115" s="111" t="b">
        <v>0</v>
      </c>
      <c r="L115" s="111" t="b">
        <v>0</v>
      </c>
    </row>
    <row r="116" spans="1:12" ht="15">
      <c r="A116" s="111" t="s">
        <v>1948</v>
      </c>
      <c r="B116" s="111" t="s">
        <v>1981</v>
      </c>
      <c r="C116" s="111">
        <v>2</v>
      </c>
      <c r="D116" s="113">
        <v>0.00833399571562729</v>
      </c>
      <c r="E116" s="113">
        <v>2.0232524596337114</v>
      </c>
      <c r="F116" s="111" t="s">
        <v>1857</v>
      </c>
      <c r="G116" s="111" t="b">
        <v>0</v>
      </c>
      <c r="H116" s="111" t="b">
        <v>0</v>
      </c>
      <c r="I116" s="111" t="b">
        <v>0</v>
      </c>
      <c r="J116" s="111" t="b">
        <v>0</v>
      </c>
      <c r="K116" s="111" t="b">
        <v>0</v>
      </c>
      <c r="L116" s="111" t="b">
        <v>0</v>
      </c>
    </row>
    <row r="117" spans="1:12" ht="15">
      <c r="A117" s="111" t="s">
        <v>1902</v>
      </c>
      <c r="B117" s="111" t="s">
        <v>1949</v>
      </c>
      <c r="C117" s="111">
        <v>2</v>
      </c>
      <c r="D117" s="113">
        <v>0.00833399571562729</v>
      </c>
      <c r="E117" s="113">
        <v>1.8471612005780302</v>
      </c>
      <c r="F117" s="111" t="s">
        <v>1857</v>
      </c>
      <c r="G117" s="111" t="b">
        <v>0</v>
      </c>
      <c r="H117" s="111" t="b">
        <v>0</v>
      </c>
      <c r="I117" s="111" t="b">
        <v>0</v>
      </c>
      <c r="J117" s="111" t="b">
        <v>0</v>
      </c>
      <c r="K117" s="111" t="b">
        <v>0</v>
      </c>
      <c r="L117" s="111" t="b">
        <v>0</v>
      </c>
    </row>
    <row r="118" spans="1:12" ht="15">
      <c r="A118" s="111" t="s">
        <v>1949</v>
      </c>
      <c r="B118" s="111" t="s">
        <v>1950</v>
      </c>
      <c r="C118" s="111">
        <v>2</v>
      </c>
      <c r="D118" s="113">
        <v>0.00833399571562729</v>
      </c>
      <c r="E118" s="113">
        <v>1.8471612005780302</v>
      </c>
      <c r="F118" s="111" t="s">
        <v>1857</v>
      </c>
      <c r="G118" s="111" t="b">
        <v>0</v>
      </c>
      <c r="H118" s="111" t="b">
        <v>0</v>
      </c>
      <c r="I118" s="111" t="b">
        <v>0</v>
      </c>
      <c r="J118" s="111" t="b">
        <v>0</v>
      </c>
      <c r="K118" s="111" t="b">
        <v>0</v>
      </c>
      <c r="L118" s="111" t="b">
        <v>0</v>
      </c>
    </row>
    <row r="119" spans="1:12" ht="15">
      <c r="A119" s="111" t="s">
        <v>1882</v>
      </c>
      <c r="B119" s="111" t="s">
        <v>1885</v>
      </c>
      <c r="C119" s="111">
        <v>6</v>
      </c>
      <c r="D119" s="113">
        <v>0.01664899402434222</v>
      </c>
      <c r="E119" s="113">
        <v>0.9339039344061631</v>
      </c>
      <c r="F119" s="111" t="s">
        <v>1858</v>
      </c>
      <c r="G119" s="111" t="b">
        <v>0</v>
      </c>
      <c r="H119" s="111" t="b">
        <v>0</v>
      </c>
      <c r="I119" s="111" t="b">
        <v>0</v>
      </c>
      <c r="J119" s="111" t="b">
        <v>0</v>
      </c>
      <c r="K119" s="111" t="b">
        <v>0</v>
      </c>
      <c r="L119" s="111" t="b">
        <v>0</v>
      </c>
    </row>
    <row r="120" spans="1:12" ht="15">
      <c r="A120" s="111" t="s">
        <v>1882</v>
      </c>
      <c r="B120" s="111" t="s">
        <v>1883</v>
      </c>
      <c r="C120" s="111">
        <v>3</v>
      </c>
      <c r="D120" s="113">
        <v>0.013864926380219845</v>
      </c>
      <c r="E120" s="113">
        <v>0.5659271491115688</v>
      </c>
      <c r="F120" s="111" t="s">
        <v>1858</v>
      </c>
      <c r="G120" s="111" t="b">
        <v>0</v>
      </c>
      <c r="H120" s="111" t="b">
        <v>0</v>
      </c>
      <c r="I120" s="111" t="b">
        <v>0</v>
      </c>
      <c r="J120" s="111" t="b">
        <v>0</v>
      </c>
      <c r="K120" s="111" t="b">
        <v>0</v>
      </c>
      <c r="L120" s="111" t="b">
        <v>0</v>
      </c>
    </row>
    <row r="121" spans="1:12" ht="15">
      <c r="A121" s="111" t="s">
        <v>1885</v>
      </c>
      <c r="B121" s="111" t="s">
        <v>1883</v>
      </c>
      <c r="C121" s="111">
        <v>2</v>
      </c>
      <c r="D121" s="113">
        <v>0.011403913198948377</v>
      </c>
      <c r="E121" s="113">
        <v>0.8421335610505178</v>
      </c>
      <c r="F121" s="111" t="s">
        <v>1858</v>
      </c>
      <c r="G121" s="111" t="b">
        <v>0</v>
      </c>
      <c r="H121" s="111" t="b">
        <v>0</v>
      </c>
      <c r="I121" s="111" t="b">
        <v>0</v>
      </c>
      <c r="J121" s="111" t="b">
        <v>0</v>
      </c>
      <c r="K121" s="111" t="b">
        <v>0</v>
      </c>
      <c r="L121" s="111" t="b">
        <v>0</v>
      </c>
    </row>
    <row r="122" spans="1:12" ht="15">
      <c r="A122" s="111" t="s">
        <v>1919</v>
      </c>
      <c r="B122" s="111" t="s">
        <v>2012</v>
      </c>
      <c r="C122" s="111">
        <v>2</v>
      </c>
      <c r="D122" s="113">
        <v>0.011403913198948377</v>
      </c>
      <c r="E122" s="113">
        <v>1.6872316010647748</v>
      </c>
      <c r="F122" s="111" t="s">
        <v>1858</v>
      </c>
      <c r="G122" s="111" t="b">
        <v>0</v>
      </c>
      <c r="H122" s="111" t="b">
        <v>0</v>
      </c>
      <c r="I122" s="111" t="b">
        <v>0</v>
      </c>
      <c r="J122" s="111" t="b">
        <v>0</v>
      </c>
      <c r="K122" s="111" t="b">
        <v>0</v>
      </c>
      <c r="L122" s="111" t="b">
        <v>0</v>
      </c>
    </row>
    <row r="123" spans="1:12" ht="15">
      <c r="A123" s="111" t="s">
        <v>2012</v>
      </c>
      <c r="B123" s="111" t="s">
        <v>1891</v>
      </c>
      <c r="C123" s="111">
        <v>2</v>
      </c>
      <c r="D123" s="113">
        <v>0.011403913198948377</v>
      </c>
      <c r="E123" s="113">
        <v>1.5622928644564746</v>
      </c>
      <c r="F123" s="111" t="s">
        <v>1858</v>
      </c>
      <c r="G123" s="111" t="b">
        <v>0</v>
      </c>
      <c r="H123" s="111" t="b">
        <v>0</v>
      </c>
      <c r="I123" s="111" t="b">
        <v>0</v>
      </c>
      <c r="J123" s="111" t="b">
        <v>0</v>
      </c>
      <c r="K123" s="111" t="b">
        <v>0</v>
      </c>
      <c r="L123" s="111" t="b">
        <v>0</v>
      </c>
    </row>
    <row r="124" spans="1:12" ht="15">
      <c r="A124" s="111" t="s">
        <v>1936</v>
      </c>
      <c r="B124" s="111" t="s">
        <v>1937</v>
      </c>
      <c r="C124" s="111">
        <v>2</v>
      </c>
      <c r="D124" s="113">
        <v>0.011403913198948377</v>
      </c>
      <c r="E124" s="113">
        <v>1.863322860120456</v>
      </c>
      <c r="F124" s="111" t="s">
        <v>1858</v>
      </c>
      <c r="G124" s="111" t="b">
        <v>0</v>
      </c>
      <c r="H124" s="111" t="b">
        <v>0</v>
      </c>
      <c r="I124" s="111" t="b">
        <v>0</v>
      </c>
      <c r="J124" s="111" t="b">
        <v>0</v>
      </c>
      <c r="K124" s="111" t="b">
        <v>0</v>
      </c>
      <c r="L124" s="111" t="b">
        <v>0</v>
      </c>
    </row>
    <row r="125" spans="1:12" ht="15">
      <c r="A125" s="111" t="s">
        <v>1882</v>
      </c>
      <c r="B125" s="111" t="s">
        <v>1990</v>
      </c>
      <c r="C125" s="111">
        <v>2</v>
      </c>
      <c r="D125" s="113">
        <v>0.011403913198948377</v>
      </c>
      <c r="E125" s="113">
        <v>0.9339039344061631</v>
      </c>
      <c r="F125" s="111" t="s">
        <v>1858</v>
      </c>
      <c r="G125" s="111" t="b">
        <v>0</v>
      </c>
      <c r="H125" s="111" t="b">
        <v>0</v>
      </c>
      <c r="I125" s="111" t="b">
        <v>0</v>
      </c>
      <c r="J125" s="111" t="b">
        <v>0</v>
      </c>
      <c r="K125" s="111" t="b">
        <v>0</v>
      </c>
      <c r="L125" s="111" t="b">
        <v>0</v>
      </c>
    </row>
    <row r="126" spans="1:12" ht="15">
      <c r="A126" s="111" t="s">
        <v>1882</v>
      </c>
      <c r="B126" s="111" t="s">
        <v>1885</v>
      </c>
      <c r="C126" s="111">
        <v>4</v>
      </c>
      <c r="D126" s="113">
        <v>0.015480550246653298</v>
      </c>
      <c r="E126" s="113">
        <v>0.9718057993614034</v>
      </c>
      <c r="F126" s="111" t="s">
        <v>1859</v>
      </c>
      <c r="G126" s="111" t="b">
        <v>0</v>
      </c>
      <c r="H126" s="111" t="b">
        <v>0</v>
      </c>
      <c r="I126" s="111" t="b">
        <v>0</v>
      </c>
      <c r="J126" s="111" t="b">
        <v>0</v>
      </c>
      <c r="K126" s="111" t="b">
        <v>0</v>
      </c>
      <c r="L126" s="111" t="b">
        <v>0</v>
      </c>
    </row>
    <row r="127" spans="1:12" ht="15">
      <c r="A127" s="111" t="s">
        <v>1885</v>
      </c>
      <c r="B127" s="111" t="s">
        <v>1908</v>
      </c>
      <c r="C127" s="111">
        <v>3</v>
      </c>
      <c r="D127" s="113">
        <v>0.015729272133615246</v>
      </c>
      <c r="E127" s="113">
        <v>1.2148438480476977</v>
      </c>
      <c r="F127" s="111" t="s">
        <v>1859</v>
      </c>
      <c r="G127" s="111" t="b">
        <v>0</v>
      </c>
      <c r="H127" s="111" t="b">
        <v>0</v>
      </c>
      <c r="I127" s="111" t="b">
        <v>0</v>
      </c>
      <c r="J127" s="111" t="b">
        <v>0</v>
      </c>
      <c r="K127" s="111" t="b">
        <v>0</v>
      </c>
      <c r="L127" s="111" t="b">
        <v>0</v>
      </c>
    </row>
    <row r="128" spans="1:12" ht="15">
      <c r="A128" s="111" t="s">
        <v>1933</v>
      </c>
      <c r="B128" s="111" t="s">
        <v>1915</v>
      </c>
      <c r="C128" s="111">
        <v>2</v>
      </c>
      <c r="D128" s="113">
        <v>0.01435631898407349</v>
      </c>
      <c r="E128" s="113">
        <v>1.260601338608373</v>
      </c>
      <c r="F128" s="111" t="s">
        <v>1859</v>
      </c>
      <c r="G128" s="111" t="b">
        <v>0</v>
      </c>
      <c r="H128" s="111" t="b">
        <v>0</v>
      </c>
      <c r="I128" s="111" t="b">
        <v>0</v>
      </c>
      <c r="J128" s="111" t="b">
        <v>0</v>
      </c>
      <c r="K128" s="111" t="b">
        <v>0</v>
      </c>
      <c r="L128" s="111" t="b">
        <v>0</v>
      </c>
    </row>
    <row r="129" spans="1:12" ht="15">
      <c r="A129" s="111" t="s">
        <v>1940</v>
      </c>
      <c r="B129" s="111" t="s">
        <v>1941</v>
      </c>
      <c r="C129" s="111">
        <v>2</v>
      </c>
      <c r="D129" s="113">
        <v>0.01435631898407349</v>
      </c>
      <c r="E129" s="113">
        <v>1.6127838567197355</v>
      </c>
      <c r="F129" s="111" t="s">
        <v>1859</v>
      </c>
      <c r="G129" s="111" t="b">
        <v>0</v>
      </c>
      <c r="H129" s="111" t="b">
        <v>0</v>
      </c>
      <c r="I129" s="111" t="b">
        <v>0</v>
      </c>
      <c r="J129" s="111" t="b">
        <v>0</v>
      </c>
      <c r="K129" s="111" t="b">
        <v>0</v>
      </c>
      <c r="L129" s="111" t="b">
        <v>0</v>
      </c>
    </row>
    <row r="130" spans="1:12" ht="15">
      <c r="A130" s="111" t="s">
        <v>1932</v>
      </c>
      <c r="B130" s="111" t="s">
        <v>2015</v>
      </c>
      <c r="C130" s="111">
        <v>2</v>
      </c>
      <c r="D130" s="113">
        <v>0.01435631898407349</v>
      </c>
      <c r="E130" s="113">
        <v>1.6127838567197355</v>
      </c>
      <c r="F130" s="111" t="s">
        <v>1859</v>
      </c>
      <c r="G130" s="111" t="b">
        <v>0</v>
      </c>
      <c r="H130" s="111" t="b">
        <v>0</v>
      </c>
      <c r="I130" s="111" t="b">
        <v>0</v>
      </c>
      <c r="J130" s="111" t="b">
        <v>0</v>
      </c>
      <c r="K130" s="111" t="b">
        <v>0</v>
      </c>
      <c r="L130" s="111" t="b">
        <v>0</v>
      </c>
    </row>
    <row r="131" spans="1:12" ht="15">
      <c r="A131" s="111" t="s">
        <v>1882</v>
      </c>
      <c r="B131" s="111" t="s">
        <v>2014</v>
      </c>
      <c r="C131" s="111">
        <v>2</v>
      </c>
      <c r="D131" s="113">
        <v>0.01435631898407349</v>
      </c>
      <c r="E131" s="113">
        <v>1.0687158123694598</v>
      </c>
      <c r="F131" s="111" t="s">
        <v>1859</v>
      </c>
      <c r="G131" s="111" t="b">
        <v>0</v>
      </c>
      <c r="H131" s="111" t="b">
        <v>0</v>
      </c>
      <c r="I131" s="111" t="b">
        <v>0</v>
      </c>
      <c r="J131" s="111" t="b">
        <v>0</v>
      </c>
      <c r="K131" s="111" t="b">
        <v>0</v>
      </c>
      <c r="L131" s="111" t="b">
        <v>0</v>
      </c>
    </row>
    <row r="132" spans="1:12" ht="15">
      <c r="A132" s="111" t="s">
        <v>1942</v>
      </c>
      <c r="B132" s="111" t="s">
        <v>1891</v>
      </c>
      <c r="C132" s="111">
        <v>2</v>
      </c>
      <c r="D132" s="113">
        <v>0.01435631898407349</v>
      </c>
      <c r="E132" s="113">
        <v>1.4366925976640543</v>
      </c>
      <c r="F132" s="111" t="s">
        <v>1859</v>
      </c>
      <c r="G132" s="111" t="b">
        <v>0</v>
      </c>
      <c r="H132" s="111" t="b">
        <v>0</v>
      </c>
      <c r="I132" s="111" t="b">
        <v>0</v>
      </c>
      <c r="J132" s="111" t="b">
        <v>0</v>
      </c>
      <c r="K132" s="111" t="b">
        <v>0</v>
      </c>
      <c r="L132" s="111" t="b">
        <v>0</v>
      </c>
    </row>
    <row r="133" spans="1:12" ht="15">
      <c r="A133" s="111" t="s">
        <v>1908</v>
      </c>
      <c r="B133" s="111" t="s">
        <v>1887</v>
      </c>
      <c r="C133" s="111">
        <v>2</v>
      </c>
      <c r="D133" s="113">
        <v>0.01435631898407349</v>
      </c>
      <c r="E133" s="113">
        <v>1.4366925976640543</v>
      </c>
      <c r="F133" s="111" t="s">
        <v>1859</v>
      </c>
      <c r="G133" s="111" t="b">
        <v>0</v>
      </c>
      <c r="H133" s="111" t="b">
        <v>0</v>
      </c>
      <c r="I133" s="111" t="b">
        <v>0</v>
      </c>
      <c r="J133" s="111" t="b">
        <v>0</v>
      </c>
      <c r="K133" s="111" t="b">
        <v>0</v>
      </c>
      <c r="L133" s="111" t="b">
        <v>0</v>
      </c>
    </row>
    <row r="134" spans="1:12" ht="15">
      <c r="A134" s="111" t="s">
        <v>1901</v>
      </c>
      <c r="B134" s="111" t="s">
        <v>1905</v>
      </c>
      <c r="C134" s="111">
        <v>2</v>
      </c>
      <c r="D134" s="113">
        <v>0.009267961002930591</v>
      </c>
      <c r="E134" s="113">
        <v>1.2430380486862944</v>
      </c>
      <c r="F134" s="111" t="s">
        <v>1860</v>
      </c>
      <c r="G134" s="111" t="b">
        <v>0</v>
      </c>
      <c r="H134" s="111" t="b">
        <v>0</v>
      </c>
      <c r="I134" s="111" t="b">
        <v>0</v>
      </c>
      <c r="J134" s="111" t="b">
        <v>0</v>
      </c>
      <c r="K134" s="111" t="b">
        <v>0</v>
      </c>
      <c r="L134" s="111" t="b">
        <v>0</v>
      </c>
    </row>
    <row r="135" spans="1:12" ht="15">
      <c r="A135" s="111" t="s">
        <v>1882</v>
      </c>
      <c r="B135" s="111" t="s">
        <v>1883</v>
      </c>
      <c r="C135" s="111">
        <v>2</v>
      </c>
      <c r="D135" s="113">
        <v>0.009267961002930591</v>
      </c>
      <c r="E135" s="113">
        <v>1.2430380486862944</v>
      </c>
      <c r="F135" s="111" t="s">
        <v>1860</v>
      </c>
      <c r="G135" s="111" t="b">
        <v>0</v>
      </c>
      <c r="H135" s="111" t="b">
        <v>0</v>
      </c>
      <c r="I135" s="111" t="b">
        <v>0</v>
      </c>
      <c r="J135" s="111" t="b">
        <v>0</v>
      </c>
      <c r="K135" s="111" t="b">
        <v>0</v>
      </c>
      <c r="L135" s="111" t="b">
        <v>0</v>
      </c>
    </row>
    <row r="136" spans="1:12" ht="15">
      <c r="A136" s="111" t="s">
        <v>1904</v>
      </c>
      <c r="B136" s="111" t="s">
        <v>1890</v>
      </c>
      <c r="C136" s="111">
        <v>2</v>
      </c>
      <c r="D136" s="113">
        <v>0</v>
      </c>
      <c r="E136" s="113">
        <v>0.9777236052888478</v>
      </c>
      <c r="F136" s="111" t="s">
        <v>1861</v>
      </c>
      <c r="G136" s="111" t="b">
        <v>0</v>
      </c>
      <c r="H136" s="111" t="b">
        <v>0</v>
      </c>
      <c r="I136" s="111" t="b">
        <v>0</v>
      </c>
      <c r="J136" s="111" t="b">
        <v>0</v>
      </c>
      <c r="K136" s="111" t="b">
        <v>0</v>
      </c>
      <c r="L136" s="111" t="b">
        <v>0</v>
      </c>
    </row>
    <row r="137" spans="1:12" ht="15">
      <c r="A137" s="111" t="s">
        <v>1883</v>
      </c>
      <c r="B137" s="111" t="s">
        <v>1886</v>
      </c>
      <c r="C137" s="111">
        <v>2</v>
      </c>
      <c r="D137" s="113">
        <v>0</v>
      </c>
      <c r="E137" s="113">
        <v>0.9777236052888478</v>
      </c>
      <c r="F137" s="111" t="s">
        <v>1861</v>
      </c>
      <c r="G137" s="111" t="b">
        <v>0</v>
      </c>
      <c r="H137" s="111" t="b">
        <v>0</v>
      </c>
      <c r="I137" s="111" t="b">
        <v>0</v>
      </c>
      <c r="J137" s="111" t="b">
        <v>0</v>
      </c>
      <c r="K137" s="111" t="b">
        <v>0</v>
      </c>
      <c r="L137" s="111" t="b">
        <v>0</v>
      </c>
    </row>
    <row r="138" spans="1:12" ht="15">
      <c r="A138" s="111" t="s">
        <v>1886</v>
      </c>
      <c r="B138" s="111" t="s">
        <v>1954</v>
      </c>
      <c r="C138" s="111">
        <v>2</v>
      </c>
      <c r="D138" s="113">
        <v>0</v>
      </c>
      <c r="E138" s="113">
        <v>0.9777236052888478</v>
      </c>
      <c r="F138" s="111" t="s">
        <v>1861</v>
      </c>
      <c r="G138" s="111" t="b">
        <v>0</v>
      </c>
      <c r="H138" s="111" t="b">
        <v>0</v>
      </c>
      <c r="I138" s="111" t="b">
        <v>0</v>
      </c>
      <c r="J138" s="111" t="b">
        <v>0</v>
      </c>
      <c r="K138" s="111" t="b">
        <v>0</v>
      </c>
      <c r="L138" s="11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9D64A06-88FE-46D7-9719-DCDA294655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Irwan Dwi Arianto, M.I.Kom.</cp:lastModifiedBy>
  <dcterms:created xsi:type="dcterms:W3CDTF">2008-01-30T00:41:58Z</dcterms:created>
  <dcterms:modified xsi:type="dcterms:W3CDTF">2020-05-23T06:57:47Z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